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cecf4e07fa98ad2/Área de Trabalho/Clube/Barragem/Barragem 2024/"/>
    </mc:Choice>
  </mc:AlternateContent>
  <xr:revisionPtr revIDLastSave="6" documentId="11_EBFD87A9A083AC6EBE4802A4F04651BB52FDD72A" xr6:coauthVersionLast="47" xr6:coauthVersionMax="47" xr10:uidLastSave="{3FB035DE-6140-40FC-8B98-03134791E85E}"/>
  <bookViews>
    <workbookView xWindow="330" yWindow="720" windowWidth="20190" windowHeight="12960" tabRatio="500" firstSheet="1" activeTab="2" xr2:uid="{00000000-000D-0000-FFFF-FFFF00000000}"/>
  </bookViews>
  <sheets>
    <sheet name="PARAMETROS" sheetId="1" state="hidden" r:id="rId1"/>
    <sheet name="Tab Resumida do Turno" sheetId="2" r:id="rId2"/>
    <sheet name="Result do Turno" sheetId="3" r:id="rId3"/>
    <sheet name="Jogos" sheetId="4" state="hidden" r:id="rId4"/>
    <sheet name="WO" sheetId="5" state="hidden" r:id="rId5"/>
    <sheet name="G.A" sheetId="6" state="hidden" r:id="rId6"/>
    <sheet name="G.B" sheetId="7" state="hidden" r:id="rId7"/>
    <sheet name="G.C" sheetId="8" state="hidden" r:id="rId8"/>
    <sheet name="G.D" sheetId="9" state="hidden" r:id="rId9"/>
    <sheet name="G.E" sheetId="10" state="hidden" r:id="rId10"/>
    <sheet name="G.F" sheetId="11" state="hidden" r:id="rId11"/>
    <sheet name="G.G" sheetId="12" state="hidden" r:id="rId12"/>
    <sheet name="G.H" sheetId="13" state="hidden" r:id="rId13"/>
    <sheet name="G.I" sheetId="14" state="hidden" r:id="rId14"/>
    <sheet name="G.J" sheetId="15" state="hidden" r:id="rId15"/>
    <sheet name="Historia" sheetId="16" state="hidden" r:id="rId16"/>
    <sheet name="G.K" sheetId="17" state="hidden" r:id="rId17"/>
    <sheet name="G.L" sheetId="18" state="hidden" r:id="rId18"/>
    <sheet name="G.M" sheetId="19" state="hidden" r:id="rId19"/>
    <sheet name="Jogos1oT" sheetId="20" state="hidden" r:id="rId20"/>
    <sheet name="G.N" sheetId="21" state="hidden" r:id="rId21"/>
    <sheet name="G.O" sheetId="22" state="hidden" r:id="rId22"/>
    <sheet name="G.P" sheetId="23" state="hidden" r:id="rId23"/>
    <sheet name="G.Q" sheetId="24" state="hidden" r:id="rId24"/>
    <sheet name="G.R" sheetId="25" state="hidden" r:id="rId25"/>
    <sheet name="Classificação" sheetId="26" state="hidden" r:id="rId26"/>
    <sheet name="Contatos" sheetId="27" state="hidden" r:id="rId27"/>
    <sheet name="RNK" sheetId="28" state="hidden" r:id="rId28"/>
    <sheet name="Conf-Direto" sheetId="29" state="hidden" r:id="rId29"/>
    <sheet name="Premissa de Retirada" sheetId="30" state="hidden" r:id="rId30"/>
  </sheets>
  <definedNames>
    <definedName name="_xlnm._FilterDatabase" localSheetId="26">Contatos!$B$1:$E$85</definedName>
    <definedName name="_xlnm._FilterDatabase" localSheetId="15">Historia!$A$1:$K$264</definedName>
    <definedName name="_xlnm._FilterDatabase" localSheetId="27">RNK!$A$1:$C$748</definedName>
    <definedName name="_xlnm.Print_Titles" localSheetId="25">Classificação!$1:$4</definedName>
    <definedName name="Venc" localSheetId="5">#REF!</definedName>
    <definedName name="Venc" localSheetId="6">#REF!</definedName>
    <definedName name="Venc" localSheetId="7">#REF!</definedName>
    <definedName name="Venc" localSheetId="8">#REF!</definedName>
    <definedName name="Venc" localSheetId="9">#REF!</definedName>
    <definedName name="Venc" localSheetId="10">#REF!</definedName>
    <definedName name="Venc" localSheetId="11">#REF!</definedName>
    <definedName name="Venc" localSheetId="12">#REF!</definedName>
    <definedName name="Venc" localSheetId="13">#REF!</definedName>
    <definedName name="Venc" localSheetId="14">#REF!</definedName>
    <definedName name="Venc" localSheetId="16">#REF!</definedName>
    <definedName name="Venc" localSheetId="17">#REF!</definedName>
    <definedName name="Venc" localSheetId="18">#REF!</definedName>
    <definedName name="Venc" localSheetId="20">#REF!</definedName>
    <definedName name="Venc" localSheetId="21">#REF!</definedName>
    <definedName name="Venc" localSheetId="22">#REF!</definedName>
    <definedName name="Venc" localSheetId="23">#REF!</definedName>
    <definedName name="Venc" localSheetId="24">#REF!</definedName>
    <definedName name="Venc" localSheetId="19">#REF!</definedName>
    <definedName name="Venc" localSheetId="2">'Result do Turno'!#REF!</definedName>
    <definedName name="Venc" localSheetId="1">'Tab Resumida do Turno'!#REF!</definedName>
    <definedName name="Venc" localSheetId="4">WO!#REF!</definedName>
    <definedName name="Venc">#REF!</definedName>
    <definedName name="Vencedor" localSheetId="5">#REF!</definedName>
    <definedName name="Vencedor" localSheetId="6">#REF!</definedName>
    <definedName name="Vencedor" localSheetId="7">#REF!</definedName>
    <definedName name="Vencedor" localSheetId="8">#REF!</definedName>
    <definedName name="Vencedor" localSheetId="9">#REF!</definedName>
    <definedName name="Vencedor" localSheetId="10">#REF!</definedName>
    <definedName name="Vencedor" localSheetId="11">#REF!</definedName>
    <definedName name="Vencedor" localSheetId="12">#REF!</definedName>
    <definedName name="Vencedor" localSheetId="13">#REF!</definedName>
    <definedName name="Vencedor" localSheetId="14">#REF!</definedName>
    <definedName name="Vencedor" localSheetId="16">#REF!</definedName>
    <definedName name="Vencedor" localSheetId="17">#REF!</definedName>
    <definedName name="Vencedor" localSheetId="18">#REF!</definedName>
    <definedName name="Vencedor" localSheetId="20">#REF!</definedName>
    <definedName name="Vencedor" localSheetId="21">#REF!</definedName>
    <definedName name="Vencedor" localSheetId="22">#REF!</definedName>
    <definedName name="Vencedor" localSheetId="23">#REF!</definedName>
    <definedName name="Vencedor" localSheetId="24">#REF!</definedName>
    <definedName name="Vencedor" localSheetId="19">#REF!</definedName>
    <definedName name="Vencedor" localSheetId="2">'Result do Turno'!#REF!</definedName>
    <definedName name="Vencedor" localSheetId="1">'Tab Resumida do Turno'!#REF!</definedName>
    <definedName name="Vencedor" localSheetId="4">WO!#REF!</definedName>
    <definedName name="Vencedor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EA9" i="29" l="1"/>
  <c r="DX47" i="29"/>
  <c r="B587" i="29"/>
  <c r="DU12" i="29"/>
  <c r="DU13" i="29"/>
  <c r="DU14" i="29"/>
  <c r="DU15" i="29"/>
  <c r="DU16" i="29"/>
  <c r="DU17" i="29"/>
  <c r="DU18" i="29"/>
  <c r="DU19" i="29"/>
  <c r="DU20" i="29"/>
  <c r="DU21" i="29"/>
  <c r="DU22" i="29"/>
  <c r="DU23" i="29"/>
  <c r="DU24" i="29"/>
  <c r="DU25" i="29"/>
  <c r="DU26" i="29"/>
  <c r="DU27" i="29"/>
  <c r="DU28" i="29"/>
  <c r="DU29" i="29"/>
  <c r="DU30" i="29"/>
  <c r="DU31" i="29"/>
  <c r="DU32" i="29"/>
  <c r="DU33" i="29"/>
  <c r="DU34" i="29"/>
  <c r="DU35" i="29"/>
  <c r="DU36" i="29"/>
  <c r="DU37" i="29"/>
  <c r="DU38" i="29"/>
  <c r="DU39" i="29"/>
  <c r="DU40" i="29"/>
  <c r="DU41" i="29"/>
  <c r="DU42" i="29"/>
  <c r="DU43" i="29"/>
  <c r="DU44" i="29"/>
  <c r="DU45" i="29"/>
  <c r="DU46" i="29"/>
  <c r="DU47" i="29"/>
  <c r="DW47" i="29"/>
  <c r="A587" i="29"/>
  <c r="BI143" i="3"/>
  <c r="BI144" i="3"/>
  <c r="BH143" i="3"/>
  <c r="BH144" i="3"/>
  <c r="AY143" i="3"/>
  <c r="AY144" i="3"/>
  <c r="FN144" i="3"/>
  <c r="DZ9" i="29"/>
  <c r="DX46" i="29"/>
  <c r="B586" i="29"/>
  <c r="DW46" i="29"/>
  <c r="A586" i="29"/>
  <c r="CK143" i="3"/>
  <c r="CK144" i="3"/>
  <c r="CJ143" i="3"/>
  <c r="CJ144" i="3"/>
  <c r="CA143" i="3"/>
  <c r="CA144" i="3"/>
  <c r="FM144" i="3"/>
  <c r="DY9" i="29"/>
  <c r="DX45" i="29"/>
  <c r="B585" i="29"/>
  <c r="DW45" i="29"/>
  <c r="A585" i="29"/>
  <c r="AU143" i="3"/>
  <c r="AU144" i="3"/>
  <c r="AT143" i="3"/>
  <c r="AT144" i="3"/>
  <c r="AK143" i="3"/>
  <c r="AK144" i="3"/>
  <c r="FL144" i="3"/>
  <c r="DX9" i="29"/>
  <c r="DX44" i="29"/>
  <c r="B584" i="29"/>
  <c r="DW44" i="29"/>
  <c r="A584" i="29"/>
  <c r="BW141" i="3"/>
  <c r="BW142" i="3"/>
  <c r="BV141" i="3"/>
  <c r="BV142" i="3"/>
  <c r="BM141" i="3"/>
  <c r="BM142" i="3"/>
  <c r="FK144" i="3"/>
  <c r="DW9" i="29"/>
  <c r="DX43" i="29"/>
  <c r="B583" i="29"/>
  <c r="DW43" i="29"/>
  <c r="A583" i="29"/>
  <c r="AG139" i="3"/>
  <c r="AG140" i="3"/>
  <c r="AF139" i="3"/>
  <c r="AF140" i="3"/>
  <c r="W139" i="3"/>
  <c r="W140" i="3"/>
  <c r="FJ144" i="3"/>
  <c r="DV9" i="29"/>
  <c r="DX42" i="29"/>
  <c r="B582" i="29"/>
  <c r="DW42" i="29"/>
  <c r="A582" i="29"/>
  <c r="FO143" i="3"/>
  <c r="EA8" i="29"/>
  <c r="DX41" i="29"/>
  <c r="B581" i="29"/>
  <c r="DW41" i="29"/>
  <c r="A581" i="29"/>
  <c r="DZ8" i="29"/>
  <c r="DX40" i="29"/>
  <c r="B580" i="29"/>
  <c r="DW40" i="29"/>
  <c r="A580" i="29"/>
  <c r="BW144" i="3"/>
  <c r="BW143" i="3"/>
  <c r="BV144" i="3"/>
  <c r="BV143" i="3"/>
  <c r="BM144" i="3"/>
  <c r="BM143" i="3"/>
  <c r="FM143" i="3"/>
  <c r="DY8" i="29"/>
  <c r="DX39" i="29"/>
  <c r="B579" i="29"/>
  <c r="DW39" i="29"/>
  <c r="A579" i="29"/>
  <c r="CK141" i="3"/>
  <c r="CK142" i="3"/>
  <c r="CJ141" i="3"/>
  <c r="CJ142" i="3"/>
  <c r="CA141" i="3"/>
  <c r="CA142" i="3"/>
  <c r="FL143" i="3"/>
  <c r="DX8" i="29"/>
  <c r="DX38" i="29"/>
  <c r="B578" i="29"/>
  <c r="DW38" i="29"/>
  <c r="A578" i="29"/>
  <c r="AG141" i="3"/>
  <c r="AG142" i="3"/>
  <c r="AF141" i="3"/>
  <c r="AF142" i="3"/>
  <c r="W141" i="3"/>
  <c r="W142" i="3"/>
  <c r="FK143" i="3"/>
  <c r="DW8" i="29"/>
  <c r="DX37" i="29"/>
  <c r="B577" i="29"/>
  <c r="DW37" i="29"/>
  <c r="A577" i="29"/>
  <c r="AU139" i="3"/>
  <c r="AU140" i="3"/>
  <c r="AT139" i="3"/>
  <c r="AT140" i="3"/>
  <c r="AK139" i="3"/>
  <c r="AK140" i="3"/>
  <c r="FJ143" i="3"/>
  <c r="DV8" i="29"/>
  <c r="DX36" i="29"/>
  <c r="B576" i="29"/>
  <c r="DW36" i="29"/>
  <c r="A576" i="29"/>
  <c r="FO142" i="3"/>
  <c r="EA7" i="29"/>
  <c r="DX35" i="29"/>
  <c r="B575" i="29"/>
  <c r="DW35" i="29"/>
  <c r="A575" i="29"/>
  <c r="FN142" i="3"/>
  <c r="DZ7" i="29"/>
  <c r="DX34" i="29"/>
  <c r="B574" i="29"/>
  <c r="DW34" i="29"/>
  <c r="A574" i="29"/>
  <c r="DY7" i="29"/>
  <c r="DX33" i="29"/>
  <c r="B573" i="29"/>
  <c r="DW33" i="29"/>
  <c r="A573" i="29"/>
  <c r="AG143" i="3"/>
  <c r="AG144" i="3"/>
  <c r="AF143" i="3"/>
  <c r="AF144" i="3"/>
  <c r="W143" i="3"/>
  <c r="W144" i="3"/>
  <c r="FL142" i="3"/>
  <c r="DX7" i="29"/>
  <c r="DX32" i="29"/>
  <c r="B572" i="29"/>
  <c r="DW32" i="29"/>
  <c r="A572" i="29"/>
  <c r="AU141" i="3"/>
  <c r="AU142" i="3"/>
  <c r="AT141" i="3"/>
  <c r="AT142" i="3"/>
  <c r="AK141" i="3"/>
  <c r="AK142" i="3"/>
  <c r="FK142" i="3"/>
  <c r="DW7" i="29"/>
  <c r="DX31" i="29"/>
  <c r="B571" i="29"/>
  <c r="DW31" i="29"/>
  <c r="A571" i="29"/>
  <c r="BI139" i="3"/>
  <c r="BI140" i="3"/>
  <c r="BH139" i="3"/>
  <c r="BH140" i="3"/>
  <c r="AY139" i="3"/>
  <c r="AY140" i="3"/>
  <c r="FJ142" i="3"/>
  <c r="DV7" i="29"/>
  <c r="DX30" i="29"/>
  <c r="B570" i="29"/>
  <c r="DW30" i="29"/>
  <c r="A570" i="29"/>
  <c r="FO141" i="3"/>
  <c r="EA6" i="29"/>
  <c r="DX29" i="29"/>
  <c r="B569" i="29"/>
  <c r="DW29" i="29"/>
  <c r="A569" i="29"/>
  <c r="FN141" i="3"/>
  <c r="DZ6" i="29"/>
  <c r="DX28" i="29"/>
  <c r="B568" i="29"/>
  <c r="DW28" i="29"/>
  <c r="A568" i="29"/>
  <c r="FM141" i="3"/>
  <c r="DY6" i="29"/>
  <c r="DX27" i="29"/>
  <c r="B567" i="29"/>
  <c r="DW27" i="29"/>
  <c r="A567" i="29"/>
  <c r="DX6" i="29"/>
  <c r="DX26" i="29"/>
  <c r="B566" i="29"/>
  <c r="DW26" i="29"/>
  <c r="A566" i="29"/>
  <c r="BI141" i="3"/>
  <c r="BI142" i="3"/>
  <c r="BH141" i="3"/>
  <c r="BH142" i="3"/>
  <c r="AY141" i="3"/>
  <c r="AY142" i="3"/>
  <c r="FK141" i="3"/>
  <c r="DW6" i="29"/>
  <c r="DX25" i="29"/>
  <c r="B565" i="29"/>
  <c r="DW25" i="29"/>
  <c r="A565" i="29"/>
  <c r="BW139" i="3"/>
  <c r="BW140" i="3"/>
  <c r="BV139" i="3"/>
  <c r="BV140" i="3"/>
  <c r="BM139" i="3"/>
  <c r="BM140" i="3"/>
  <c r="FJ141" i="3"/>
  <c r="DV6" i="29"/>
  <c r="DX24" i="29"/>
  <c r="B564" i="29"/>
  <c r="DW24" i="29"/>
  <c r="A564" i="29"/>
  <c r="FO140" i="3"/>
  <c r="EA5" i="29"/>
  <c r="DX23" i="29"/>
  <c r="B563" i="29"/>
  <c r="DW23" i="29"/>
  <c r="A563" i="29"/>
  <c r="FN140" i="3"/>
  <c r="DZ5" i="29"/>
  <c r="DX22" i="29"/>
  <c r="B562" i="29"/>
  <c r="DW22" i="29"/>
  <c r="A562" i="29"/>
  <c r="FM140" i="3"/>
  <c r="DY5" i="29"/>
  <c r="DX21" i="29"/>
  <c r="B561" i="29"/>
  <c r="DW21" i="29"/>
  <c r="A561" i="29"/>
  <c r="FL140" i="3"/>
  <c r="DX5" i="29"/>
  <c r="DX20" i="29"/>
  <c r="B560" i="29"/>
  <c r="DW20" i="29"/>
  <c r="A560" i="29"/>
  <c r="DW5" i="29"/>
  <c r="DX19" i="29"/>
  <c r="B559" i="29"/>
  <c r="DW19" i="29"/>
  <c r="A559" i="29"/>
  <c r="CK139" i="3"/>
  <c r="CK140" i="3"/>
  <c r="CJ139" i="3"/>
  <c r="CJ140" i="3"/>
  <c r="CA139" i="3"/>
  <c r="CA140" i="3"/>
  <c r="FJ140" i="3"/>
  <c r="DV5" i="29"/>
  <c r="DX18" i="29"/>
  <c r="B558" i="29"/>
  <c r="DW18" i="29"/>
  <c r="A558" i="29"/>
  <c r="FO139" i="3"/>
  <c r="EA4" i="29"/>
  <c r="DX17" i="29"/>
  <c r="B557" i="29"/>
  <c r="DW17" i="29"/>
  <c r="A557" i="29"/>
  <c r="FN139" i="3"/>
  <c r="DZ4" i="29"/>
  <c r="DX16" i="29"/>
  <c r="B556" i="29"/>
  <c r="DW16" i="29"/>
  <c r="A556" i="29"/>
  <c r="FM139" i="3"/>
  <c r="DY4" i="29"/>
  <c r="DX15" i="29"/>
  <c r="B555" i="29"/>
  <c r="DW15" i="29"/>
  <c r="A555" i="29"/>
  <c r="FL139" i="3"/>
  <c r="DX4" i="29"/>
  <c r="DX14" i="29"/>
  <c r="B554" i="29"/>
  <c r="DW14" i="29"/>
  <c r="A554" i="29"/>
  <c r="FK139" i="3"/>
  <c r="DW4" i="29"/>
  <c r="DX13" i="29"/>
  <c r="B553" i="29"/>
  <c r="DW13" i="29"/>
  <c r="A553" i="29"/>
  <c r="DV4" i="29"/>
  <c r="DX12" i="29"/>
  <c r="B552" i="29"/>
  <c r="DW12" i="29"/>
  <c r="A552" i="29"/>
  <c r="DS9" i="29"/>
  <c r="DP47" i="29"/>
  <c r="B551" i="29"/>
  <c r="DM12" i="29"/>
  <c r="DM13" i="29"/>
  <c r="DM14" i="29"/>
  <c r="DM15" i="29"/>
  <c r="DM16" i="29"/>
  <c r="DM17" i="29"/>
  <c r="DM18" i="29"/>
  <c r="DM19" i="29"/>
  <c r="DM20" i="29"/>
  <c r="DM21" i="29"/>
  <c r="DM22" i="29"/>
  <c r="DM23" i="29"/>
  <c r="DM24" i="29"/>
  <c r="DM25" i="29"/>
  <c r="DM26" i="29"/>
  <c r="DM27" i="29"/>
  <c r="DM28" i="29"/>
  <c r="DM29" i="29"/>
  <c r="DM30" i="29"/>
  <c r="DM31" i="29"/>
  <c r="DM32" i="29"/>
  <c r="DM33" i="29"/>
  <c r="DM34" i="29"/>
  <c r="DM35" i="29"/>
  <c r="DM36" i="29"/>
  <c r="DM37" i="29"/>
  <c r="DM38" i="29"/>
  <c r="DM39" i="29"/>
  <c r="DM40" i="29"/>
  <c r="DM41" i="29"/>
  <c r="DM42" i="29"/>
  <c r="DM43" i="29"/>
  <c r="DM44" i="29"/>
  <c r="DM45" i="29"/>
  <c r="DM46" i="29"/>
  <c r="DM47" i="29"/>
  <c r="DO47" i="29"/>
  <c r="A551" i="29"/>
  <c r="BI134" i="3"/>
  <c r="BI135" i="3"/>
  <c r="BH134" i="3"/>
  <c r="BH135" i="3"/>
  <c r="AY134" i="3"/>
  <c r="AY135" i="3"/>
  <c r="FN135" i="3"/>
  <c r="DR9" i="29"/>
  <c r="DP46" i="29"/>
  <c r="B550" i="29"/>
  <c r="DO46" i="29"/>
  <c r="A550" i="29"/>
  <c r="CK134" i="3"/>
  <c r="CK135" i="3"/>
  <c r="CJ134" i="3"/>
  <c r="CJ135" i="3"/>
  <c r="CA134" i="3"/>
  <c r="CA135" i="3"/>
  <c r="FM135" i="3"/>
  <c r="DQ9" i="29"/>
  <c r="DP45" i="29"/>
  <c r="B549" i="29"/>
  <c r="DO45" i="29"/>
  <c r="A549" i="29"/>
  <c r="AU134" i="3"/>
  <c r="AU135" i="3"/>
  <c r="AT134" i="3"/>
  <c r="AT135" i="3"/>
  <c r="AK134" i="3"/>
  <c r="AK135" i="3"/>
  <c r="FL135" i="3"/>
  <c r="DP9" i="29"/>
  <c r="DP44" i="29"/>
  <c r="B548" i="29"/>
  <c r="DO44" i="29"/>
  <c r="A548" i="29"/>
  <c r="BW132" i="3"/>
  <c r="BW133" i="3"/>
  <c r="BV132" i="3"/>
  <c r="BV133" i="3"/>
  <c r="BM132" i="3"/>
  <c r="BM133" i="3"/>
  <c r="FK135" i="3"/>
  <c r="DO9" i="29"/>
  <c r="DP43" i="29"/>
  <c r="B547" i="29"/>
  <c r="DO43" i="29"/>
  <c r="A547" i="29"/>
  <c r="AG130" i="3"/>
  <c r="AG131" i="3"/>
  <c r="AF130" i="3"/>
  <c r="AF131" i="3"/>
  <c r="W130" i="3"/>
  <c r="W131" i="3"/>
  <c r="FJ135" i="3"/>
  <c r="DN9" i="29"/>
  <c r="DP42" i="29"/>
  <c r="B546" i="29"/>
  <c r="DO42" i="29"/>
  <c r="A546" i="29"/>
  <c r="FO134" i="3"/>
  <c r="DS8" i="29"/>
  <c r="DP41" i="29"/>
  <c r="B545" i="29"/>
  <c r="DO41" i="29"/>
  <c r="A545" i="29"/>
  <c r="DR8" i="29"/>
  <c r="DP40" i="29"/>
  <c r="B544" i="29"/>
  <c r="DO40" i="29"/>
  <c r="A544" i="29"/>
  <c r="BW135" i="3"/>
  <c r="BW134" i="3"/>
  <c r="BV135" i="3"/>
  <c r="BV134" i="3"/>
  <c r="BM135" i="3"/>
  <c r="BM134" i="3"/>
  <c r="FM134" i="3"/>
  <c r="DQ8" i="29"/>
  <c r="DP39" i="29"/>
  <c r="B543" i="29"/>
  <c r="DO39" i="29"/>
  <c r="A543" i="29"/>
  <c r="CK132" i="3"/>
  <c r="CK133" i="3"/>
  <c r="CJ132" i="3"/>
  <c r="CJ133" i="3"/>
  <c r="CA132" i="3"/>
  <c r="CA133" i="3"/>
  <c r="FL134" i="3"/>
  <c r="DP8" i="29"/>
  <c r="DP38" i="29"/>
  <c r="B542" i="29"/>
  <c r="DO38" i="29"/>
  <c r="A542" i="29"/>
  <c r="AG132" i="3"/>
  <c r="AG133" i="3"/>
  <c r="AF132" i="3"/>
  <c r="AF133" i="3"/>
  <c r="W132" i="3"/>
  <c r="W133" i="3"/>
  <c r="FK134" i="3"/>
  <c r="DO8" i="29"/>
  <c r="DP37" i="29"/>
  <c r="B541" i="29"/>
  <c r="DO37" i="29"/>
  <c r="A541" i="29"/>
  <c r="AU130" i="3"/>
  <c r="AU131" i="3"/>
  <c r="AT130" i="3"/>
  <c r="AT131" i="3"/>
  <c r="AK130" i="3"/>
  <c r="AK131" i="3"/>
  <c r="FJ134" i="3"/>
  <c r="DN8" i="29"/>
  <c r="DP36" i="29"/>
  <c r="B540" i="29"/>
  <c r="DO36" i="29"/>
  <c r="A540" i="29"/>
  <c r="FO133" i="3"/>
  <c r="DS7" i="29"/>
  <c r="DP35" i="29"/>
  <c r="B539" i="29"/>
  <c r="DO35" i="29"/>
  <c r="A539" i="29"/>
  <c r="FN133" i="3"/>
  <c r="DR7" i="29"/>
  <c r="DP34" i="29"/>
  <c r="B538" i="29"/>
  <c r="DO34" i="29"/>
  <c r="A538" i="29"/>
  <c r="DQ7" i="29"/>
  <c r="DP33" i="29"/>
  <c r="B537" i="29"/>
  <c r="DO33" i="29"/>
  <c r="A537" i="29"/>
  <c r="AG134" i="3"/>
  <c r="AG135" i="3"/>
  <c r="AF134" i="3"/>
  <c r="AF135" i="3"/>
  <c r="W134" i="3"/>
  <c r="W135" i="3"/>
  <c r="FL133" i="3"/>
  <c r="DP7" i="29"/>
  <c r="DP32" i="29"/>
  <c r="B536" i="29"/>
  <c r="DO32" i="29"/>
  <c r="A536" i="29"/>
  <c r="AU132" i="3"/>
  <c r="AU133" i="3"/>
  <c r="AT132" i="3"/>
  <c r="AT133" i="3"/>
  <c r="AK132" i="3"/>
  <c r="AK133" i="3"/>
  <c r="FK133" i="3"/>
  <c r="DO7" i="29"/>
  <c r="DP31" i="29"/>
  <c r="B535" i="29"/>
  <c r="DO31" i="29"/>
  <c r="A535" i="29"/>
  <c r="BI130" i="3"/>
  <c r="BI131" i="3"/>
  <c r="BH130" i="3"/>
  <c r="BH131" i="3"/>
  <c r="AY130" i="3"/>
  <c r="AY131" i="3"/>
  <c r="FJ133" i="3"/>
  <c r="DN7" i="29"/>
  <c r="DP30" i="29"/>
  <c r="B534" i="29"/>
  <c r="DO30" i="29"/>
  <c r="A534" i="29"/>
  <c r="FO132" i="3"/>
  <c r="DS6" i="29"/>
  <c r="DP29" i="29"/>
  <c r="B533" i="29"/>
  <c r="DO29" i="29"/>
  <c r="A533" i="29"/>
  <c r="FN132" i="3"/>
  <c r="DR6" i="29"/>
  <c r="DP28" i="29"/>
  <c r="B532" i="29"/>
  <c r="DO28" i="29"/>
  <c r="A532" i="29"/>
  <c r="FM132" i="3"/>
  <c r="DQ6" i="29"/>
  <c r="DP27" i="29"/>
  <c r="B531" i="29"/>
  <c r="DO27" i="29"/>
  <c r="A531" i="29"/>
  <c r="DP6" i="29"/>
  <c r="DP26" i="29"/>
  <c r="B530" i="29"/>
  <c r="DO26" i="29"/>
  <c r="A530" i="29"/>
  <c r="BI132" i="3"/>
  <c r="BI133" i="3"/>
  <c r="BH132" i="3"/>
  <c r="BH133" i="3"/>
  <c r="AY132" i="3"/>
  <c r="AY133" i="3"/>
  <c r="FK132" i="3"/>
  <c r="DO6" i="29"/>
  <c r="DP25" i="29"/>
  <c r="B529" i="29"/>
  <c r="DO25" i="29"/>
  <c r="A529" i="29"/>
  <c r="BW130" i="3"/>
  <c r="BW131" i="3"/>
  <c r="BV130" i="3"/>
  <c r="BV131" i="3"/>
  <c r="BM130" i="3"/>
  <c r="BM131" i="3"/>
  <c r="FJ132" i="3"/>
  <c r="DN6" i="29"/>
  <c r="DP24" i="29"/>
  <c r="B528" i="29"/>
  <c r="DO24" i="29"/>
  <c r="A528" i="29"/>
  <c r="FO131" i="3"/>
  <c r="DS5" i="29"/>
  <c r="DP23" i="29"/>
  <c r="B527" i="29"/>
  <c r="DO23" i="29"/>
  <c r="A527" i="29"/>
  <c r="FN131" i="3"/>
  <c r="DR5" i="29"/>
  <c r="DP22" i="29"/>
  <c r="B526" i="29"/>
  <c r="DO22" i="29"/>
  <c r="A526" i="29"/>
  <c r="FM131" i="3"/>
  <c r="DQ5" i="29"/>
  <c r="DP21" i="29"/>
  <c r="B525" i="29"/>
  <c r="DO21" i="29"/>
  <c r="A525" i="29"/>
  <c r="FL131" i="3"/>
  <c r="DP5" i="29"/>
  <c r="DP20" i="29"/>
  <c r="B524" i="29"/>
  <c r="DO20" i="29"/>
  <c r="A524" i="29"/>
  <c r="DO5" i="29"/>
  <c r="DP19" i="29"/>
  <c r="B523" i="29"/>
  <c r="DO19" i="29"/>
  <c r="A523" i="29"/>
  <c r="CK130" i="3"/>
  <c r="CK131" i="3"/>
  <c r="CJ130" i="3"/>
  <c r="CJ131" i="3"/>
  <c r="CA130" i="3"/>
  <c r="CA131" i="3"/>
  <c r="FJ131" i="3"/>
  <c r="DN5" i="29"/>
  <c r="DP18" i="29"/>
  <c r="B522" i="29"/>
  <c r="DO18" i="29"/>
  <c r="A522" i="29"/>
  <c r="FO130" i="3"/>
  <c r="DS4" i="29"/>
  <c r="DP17" i="29"/>
  <c r="B521" i="29"/>
  <c r="DO17" i="29"/>
  <c r="A521" i="29"/>
  <c r="FN130" i="3"/>
  <c r="DR4" i="29"/>
  <c r="DP16" i="29"/>
  <c r="B520" i="29"/>
  <c r="DO16" i="29"/>
  <c r="A520" i="29"/>
  <c r="FM130" i="3"/>
  <c r="DQ4" i="29"/>
  <c r="DP15" i="29"/>
  <c r="B519" i="29"/>
  <c r="DO15" i="29"/>
  <c r="A519" i="29"/>
  <c r="FL130" i="3"/>
  <c r="DP4" i="29"/>
  <c r="DP14" i="29"/>
  <c r="B518" i="29"/>
  <c r="DO14" i="29"/>
  <c r="A518" i="29"/>
  <c r="FK130" i="3"/>
  <c r="DO4" i="29"/>
  <c r="DP13" i="29"/>
  <c r="B517" i="29"/>
  <c r="DO13" i="29"/>
  <c r="A517" i="29"/>
  <c r="DN4" i="29"/>
  <c r="DP12" i="29"/>
  <c r="B516" i="29"/>
  <c r="DO12" i="29"/>
  <c r="A516" i="29"/>
  <c r="DK9" i="29"/>
  <c r="DH47" i="29"/>
  <c r="B515" i="29"/>
  <c r="DE12" i="29"/>
  <c r="DE13" i="29"/>
  <c r="DE14" i="29"/>
  <c r="DE15" i="29"/>
  <c r="DE16" i="29"/>
  <c r="DE17" i="29"/>
  <c r="DE18" i="29"/>
  <c r="DE19" i="29"/>
  <c r="DE20" i="29"/>
  <c r="DE21" i="29"/>
  <c r="DE22" i="29"/>
  <c r="DE23" i="29"/>
  <c r="DE24" i="29"/>
  <c r="DE25" i="29"/>
  <c r="DE26" i="29"/>
  <c r="DE27" i="29"/>
  <c r="DE28" i="29"/>
  <c r="DE29" i="29"/>
  <c r="DE30" i="29"/>
  <c r="DE31" i="29"/>
  <c r="DE32" i="29"/>
  <c r="DE33" i="29"/>
  <c r="DE34" i="29"/>
  <c r="DE35" i="29"/>
  <c r="DE36" i="29"/>
  <c r="DE37" i="29"/>
  <c r="DE38" i="29"/>
  <c r="DE39" i="29"/>
  <c r="DE40" i="29"/>
  <c r="DE41" i="29"/>
  <c r="DE42" i="29"/>
  <c r="DE43" i="29"/>
  <c r="DE44" i="29"/>
  <c r="DE45" i="29"/>
  <c r="DE46" i="29"/>
  <c r="DE47" i="29"/>
  <c r="DG47" i="29"/>
  <c r="A515" i="29"/>
  <c r="BI125" i="3"/>
  <c r="BI126" i="3"/>
  <c r="BH125" i="3"/>
  <c r="BH126" i="3"/>
  <c r="AY125" i="3"/>
  <c r="AY126" i="3"/>
  <c r="FN126" i="3"/>
  <c r="DJ9" i="29"/>
  <c r="DH46" i="29"/>
  <c r="B514" i="29"/>
  <c r="DG46" i="29"/>
  <c r="A514" i="29"/>
  <c r="CK125" i="3"/>
  <c r="CK126" i="3"/>
  <c r="CJ125" i="3"/>
  <c r="CJ126" i="3"/>
  <c r="CA125" i="3"/>
  <c r="CA126" i="3"/>
  <c r="FM126" i="3"/>
  <c r="DI9" i="29"/>
  <c r="DH45" i="29"/>
  <c r="B513" i="29"/>
  <c r="DG45" i="29"/>
  <c r="A513" i="29"/>
  <c r="AU125" i="3"/>
  <c r="AU126" i="3"/>
  <c r="AT125" i="3"/>
  <c r="AT126" i="3"/>
  <c r="AK125" i="3"/>
  <c r="AK126" i="3"/>
  <c r="FL126" i="3"/>
  <c r="DH9" i="29"/>
  <c r="DH44" i="29"/>
  <c r="B512" i="29"/>
  <c r="DG44" i="29"/>
  <c r="A512" i="29"/>
  <c r="BW123" i="3"/>
  <c r="BW124" i="3"/>
  <c r="BV123" i="3"/>
  <c r="BV124" i="3"/>
  <c r="BM123" i="3"/>
  <c r="BM124" i="3"/>
  <c r="FK126" i="3"/>
  <c r="DG9" i="29"/>
  <c r="DH43" i="29"/>
  <c r="B511" i="29"/>
  <c r="DG43" i="29"/>
  <c r="A511" i="29"/>
  <c r="AG121" i="3"/>
  <c r="AG122" i="3"/>
  <c r="AF121" i="3"/>
  <c r="AF122" i="3"/>
  <c r="W121" i="3"/>
  <c r="W122" i="3"/>
  <c r="FJ126" i="3"/>
  <c r="DF9" i="29"/>
  <c r="DH42" i="29"/>
  <c r="B510" i="29"/>
  <c r="DG42" i="29"/>
  <c r="A510" i="29"/>
  <c r="FO125" i="3"/>
  <c r="DK8" i="29"/>
  <c r="DH41" i="29"/>
  <c r="B509" i="29"/>
  <c r="DG41" i="29"/>
  <c r="A509" i="29"/>
  <c r="DJ8" i="29"/>
  <c r="DH40" i="29"/>
  <c r="B508" i="29"/>
  <c r="DG40" i="29"/>
  <c r="A508" i="29"/>
  <c r="BW126" i="3"/>
  <c r="BW125" i="3"/>
  <c r="BV126" i="3"/>
  <c r="BV125" i="3"/>
  <c r="BM126" i="3"/>
  <c r="BM125" i="3"/>
  <c r="FM125" i="3"/>
  <c r="DI8" i="29"/>
  <c r="DH39" i="29"/>
  <c r="B507" i="29"/>
  <c r="DG39" i="29"/>
  <c r="A507" i="29"/>
  <c r="CK123" i="3"/>
  <c r="CK124" i="3"/>
  <c r="CJ123" i="3"/>
  <c r="CJ124" i="3"/>
  <c r="CA123" i="3"/>
  <c r="CA124" i="3"/>
  <c r="FL125" i="3"/>
  <c r="DH8" i="29"/>
  <c r="DH38" i="29"/>
  <c r="B506" i="29"/>
  <c r="DG38" i="29"/>
  <c r="A506" i="29"/>
  <c r="AG123" i="3"/>
  <c r="AG124" i="3"/>
  <c r="AF123" i="3"/>
  <c r="AF124" i="3"/>
  <c r="W123" i="3"/>
  <c r="W124" i="3"/>
  <c r="FK125" i="3"/>
  <c r="DG8" i="29"/>
  <c r="DH37" i="29"/>
  <c r="B505" i="29"/>
  <c r="DG37" i="29"/>
  <c r="A505" i="29"/>
  <c r="AU121" i="3"/>
  <c r="AU122" i="3"/>
  <c r="AT121" i="3"/>
  <c r="AT122" i="3"/>
  <c r="AK121" i="3"/>
  <c r="AK122" i="3"/>
  <c r="FJ125" i="3"/>
  <c r="DF8" i="29"/>
  <c r="DH36" i="29"/>
  <c r="B504" i="29"/>
  <c r="DG36" i="29"/>
  <c r="A504" i="29"/>
  <c r="FO124" i="3"/>
  <c r="DK7" i="29"/>
  <c r="DH35" i="29"/>
  <c r="B503" i="29"/>
  <c r="DG35" i="29"/>
  <c r="A503" i="29"/>
  <c r="FN124" i="3"/>
  <c r="DJ7" i="29"/>
  <c r="DH34" i="29"/>
  <c r="B502" i="29"/>
  <c r="DG34" i="29"/>
  <c r="A502" i="29"/>
  <c r="DI7" i="29"/>
  <c r="DH33" i="29"/>
  <c r="B501" i="29"/>
  <c r="DG33" i="29"/>
  <c r="A501" i="29"/>
  <c r="AG125" i="3"/>
  <c r="AG126" i="3"/>
  <c r="AF125" i="3"/>
  <c r="AF126" i="3"/>
  <c r="W125" i="3"/>
  <c r="W126" i="3"/>
  <c r="FL124" i="3"/>
  <c r="DH7" i="29"/>
  <c r="DH32" i="29"/>
  <c r="B500" i="29"/>
  <c r="DG32" i="29"/>
  <c r="A500" i="29"/>
  <c r="AU123" i="3"/>
  <c r="AU124" i="3"/>
  <c r="AT123" i="3"/>
  <c r="AT124" i="3"/>
  <c r="AK123" i="3"/>
  <c r="AK124" i="3"/>
  <c r="FK124" i="3"/>
  <c r="DG7" i="29"/>
  <c r="DH31" i="29"/>
  <c r="B499" i="29"/>
  <c r="DG31" i="29"/>
  <c r="A499" i="29"/>
  <c r="BI121" i="3"/>
  <c r="BI122" i="3"/>
  <c r="BH121" i="3"/>
  <c r="BH122" i="3"/>
  <c r="AY121" i="3"/>
  <c r="AY122" i="3"/>
  <c r="FJ124" i="3"/>
  <c r="DF7" i="29"/>
  <c r="DH30" i="29"/>
  <c r="B498" i="29"/>
  <c r="DG30" i="29"/>
  <c r="A498" i="29"/>
  <c r="FO123" i="3"/>
  <c r="DK6" i="29"/>
  <c r="DH29" i="29"/>
  <c r="B497" i="29"/>
  <c r="DG29" i="29"/>
  <c r="A497" i="29"/>
  <c r="FN123" i="3"/>
  <c r="DJ6" i="29"/>
  <c r="DH28" i="29"/>
  <c r="B496" i="29"/>
  <c r="DG28" i="29"/>
  <c r="A496" i="29"/>
  <c r="FM123" i="3"/>
  <c r="DI6" i="29"/>
  <c r="DH27" i="29"/>
  <c r="B495" i="29"/>
  <c r="DG27" i="29"/>
  <c r="A495" i="29"/>
  <c r="DH6" i="29"/>
  <c r="DH26" i="29"/>
  <c r="B494" i="29"/>
  <c r="DG26" i="29"/>
  <c r="A494" i="29"/>
  <c r="BI123" i="3"/>
  <c r="BI124" i="3"/>
  <c r="BH123" i="3"/>
  <c r="BH124" i="3"/>
  <c r="AY123" i="3"/>
  <c r="AY124" i="3"/>
  <c r="FK123" i="3"/>
  <c r="DG6" i="29"/>
  <c r="DH25" i="29"/>
  <c r="B493" i="29"/>
  <c r="DG25" i="29"/>
  <c r="A493" i="29"/>
  <c r="BW121" i="3"/>
  <c r="BW122" i="3"/>
  <c r="BV121" i="3"/>
  <c r="BV122" i="3"/>
  <c r="BM121" i="3"/>
  <c r="BM122" i="3"/>
  <c r="FJ123" i="3"/>
  <c r="DF6" i="29"/>
  <c r="DH24" i="29"/>
  <c r="B492" i="29"/>
  <c r="DG24" i="29"/>
  <c r="A492" i="29"/>
  <c r="FO122" i="3"/>
  <c r="DK5" i="29"/>
  <c r="DH23" i="29"/>
  <c r="B491" i="29"/>
  <c r="DG23" i="29"/>
  <c r="A491" i="29"/>
  <c r="FN122" i="3"/>
  <c r="DJ5" i="29"/>
  <c r="DH22" i="29"/>
  <c r="B490" i="29"/>
  <c r="DG22" i="29"/>
  <c r="A490" i="29"/>
  <c r="FM122" i="3"/>
  <c r="DI5" i="29"/>
  <c r="DH21" i="29"/>
  <c r="B489" i="29"/>
  <c r="DG21" i="29"/>
  <c r="A489" i="29"/>
  <c r="FL122" i="3"/>
  <c r="DH5" i="29"/>
  <c r="DH20" i="29"/>
  <c r="B488" i="29"/>
  <c r="DG20" i="29"/>
  <c r="A488" i="29"/>
  <c r="DG5" i="29"/>
  <c r="DH19" i="29"/>
  <c r="B487" i="29"/>
  <c r="DG19" i="29"/>
  <c r="A487" i="29"/>
  <c r="CK121" i="3"/>
  <c r="CK122" i="3"/>
  <c r="CJ121" i="3"/>
  <c r="CJ122" i="3"/>
  <c r="CA121" i="3"/>
  <c r="CA122" i="3"/>
  <c r="FJ122" i="3"/>
  <c r="DF5" i="29"/>
  <c r="DH18" i="29"/>
  <c r="B486" i="29"/>
  <c r="DG18" i="29"/>
  <c r="A486" i="29"/>
  <c r="FO121" i="3"/>
  <c r="DK4" i="29"/>
  <c r="DH17" i="29"/>
  <c r="B485" i="29"/>
  <c r="DG17" i="29"/>
  <c r="A485" i="29"/>
  <c r="FN121" i="3"/>
  <c r="DJ4" i="29"/>
  <c r="DH16" i="29"/>
  <c r="B484" i="29"/>
  <c r="DG16" i="29"/>
  <c r="A484" i="29"/>
  <c r="FM121" i="3"/>
  <c r="DI4" i="29"/>
  <c r="DH15" i="29"/>
  <c r="B483" i="29"/>
  <c r="DG15" i="29"/>
  <c r="A483" i="29"/>
  <c r="FL121" i="3"/>
  <c r="DH4" i="29"/>
  <c r="DH14" i="29"/>
  <c r="B482" i="29"/>
  <c r="DG14" i="29"/>
  <c r="A482" i="29"/>
  <c r="FK121" i="3"/>
  <c r="DG4" i="29"/>
  <c r="DH13" i="29"/>
  <c r="B481" i="29"/>
  <c r="DG13" i="29"/>
  <c r="A481" i="29"/>
  <c r="DF4" i="29"/>
  <c r="DH12" i="29"/>
  <c r="B480" i="29"/>
  <c r="DG12" i="29"/>
  <c r="A480" i="29"/>
  <c r="DC9" i="29"/>
  <c r="CZ47" i="29"/>
  <c r="B479" i="29"/>
  <c r="CW12" i="29"/>
  <c r="CW13" i="29"/>
  <c r="CW14" i="29"/>
  <c r="CW15" i="29"/>
  <c r="CW16" i="29"/>
  <c r="CW17" i="29"/>
  <c r="CW18" i="29"/>
  <c r="CW19" i="29"/>
  <c r="CW20" i="29"/>
  <c r="CW21" i="29"/>
  <c r="CW22" i="29"/>
  <c r="CW23" i="29"/>
  <c r="CW24" i="29"/>
  <c r="CW25" i="29"/>
  <c r="CW26" i="29"/>
  <c r="CW27" i="29"/>
  <c r="CW28" i="29"/>
  <c r="CW29" i="29"/>
  <c r="CW30" i="29"/>
  <c r="CW31" i="29"/>
  <c r="CW32" i="29"/>
  <c r="CW33" i="29"/>
  <c r="CW34" i="29"/>
  <c r="CW35" i="29"/>
  <c r="CW36" i="29"/>
  <c r="CW37" i="29"/>
  <c r="CW38" i="29"/>
  <c r="CW39" i="29"/>
  <c r="CW40" i="29"/>
  <c r="CW41" i="29"/>
  <c r="CW42" i="29"/>
  <c r="CW43" i="29"/>
  <c r="CW44" i="29"/>
  <c r="CW45" i="29"/>
  <c r="CW46" i="29"/>
  <c r="CW47" i="29"/>
  <c r="CY47" i="29"/>
  <c r="A479" i="29"/>
  <c r="BI116" i="3"/>
  <c r="BI117" i="3"/>
  <c r="AY116" i="3"/>
  <c r="AY117" i="3"/>
  <c r="FN117" i="3"/>
  <c r="DB9" i="29"/>
  <c r="CZ46" i="29"/>
  <c r="B478" i="29"/>
  <c r="CY46" i="29"/>
  <c r="A478" i="29"/>
  <c r="CK116" i="3"/>
  <c r="CK117" i="3"/>
  <c r="CA116" i="3"/>
  <c r="FM117" i="3"/>
  <c r="DA9" i="29"/>
  <c r="CZ45" i="29"/>
  <c r="B477" i="29"/>
  <c r="CY45" i="29"/>
  <c r="A477" i="29"/>
  <c r="AK116" i="3"/>
  <c r="AK117" i="3"/>
  <c r="FL117" i="3"/>
  <c r="CZ9" i="29"/>
  <c r="CZ44" i="29"/>
  <c r="B476" i="29"/>
  <c r="CY44" i="29"/>
  <c r="A476" i="29"/>
  <c r="BW114" i="3"/>
  <c r="BW115" i="3"/>
  <c r="BV114" i="3"/>
  <c r="BV115" i="3"/>
  <c r="BM114" i="3"/>
  <c r="BM115" i="3"/>
  <c r="FK117" i="3"/>
  <c r="CY9" i="29"/>
  <c r="CZ43" i="29"/>
  <c r="B475" i="29"/>
  <c r="CY43" i="29"/>
  <c r="A475" i="29"/>
  <c r="AG112" i="3"/>
  <c r="AG113" i="3"/>
  <c r="AF112" i="3"/>
  <c r="AF113" i="3"/>
  <c r="W112" i="3"/>
  <c r="W113" i="3"/>
  <c r="FJ117" i="3"/>
  <c r="CX9" i="29"/>
  <c r="CZ42" i="29"/>
  <c r="B474" i="29"/>
  <c r="CY42" i="29"/>
  <c r="A474" i="29"/>
  <c r="FO116" i="3"/>
  <c r="DC8" i="29"/>
  <c r="CZ41" i="29"/>
  <c r="B473" i="29"/>
  <c r="CY41" i="29"/>
  <c r="A473" i="29"/>
  <c r="DB8" i="29"/>
  <c r="CZ40" i="29"/>
  <c r="B472" i="29"/>
  <c r="CY40" i="29"/>
  <c r="A472" i="29"/>
  <c r="BW117" i="3"/>
  <c r="BW116" i="3"/>
  <c r="BV117" i="3"/>
  <c r="BV116" i="3"/>
  <c r="BM117" i="3"/>
  <c r="FM116" i="3"/>
  <c r="DA8" i="29"/>
  <c r="CZ39" i="29"/>
  <c r="B471" i="29"/>
  <c r="CY39" i="29"/>
  <c r="A471" i="29"/>
  <c r="CK114" i="3"/>
  <c r="CK115" i="3"/>
  <c r="CJ114" i="3"/>
  <c r="CJ115" i="3"/>
  <c r="CA114" i="3"/>
  <c r="FL116" i="3"/>
  <c r="CZ8" i="29"/>
  <c r="CZ38" i="29"/>
  <c r="B470" i="29"/>
  <c r="CY38" i="29"/>
  <c r="A470" i="29"/>
  <c r="AG114" i="3"/>
  <c r="AG115" i="3"/>
  <c r="AF114" i="3"/>
  <c r="AF115" i="3"/>
  <c r="W114" i="3"/>
  <c r="W115" i="3"/>
  <c r="FK116" i="3"/>
  <c r="CY8" i="29"/>
  <c r="CZ37" i="29"/>
  <c r="B469" i="29"/>
  <c r="CY37" i="29"/>
  <c r="A469" i="29"/>
  <c r="AU112" i="3"/>
  <c r="AU113" i="3"/>
  <c r="AT112" i="3"/>
  <c r="AT113" i="3"/>
  <c r="AK112" i="3"/>
  <c r="AK113" i="3"/>
  <c r="FJ116" i="3"/>
  <c r="CX8" i="29"/>
  <c r="CZ36" i="29"/>
  <c r="B468" i="29"/>
  <c r="CY36" i="29"/>
  <c r="A468" i="29"/>
  <c r="FO115" i="3"/>
  <c r="DC7" i="29"/>
  <c r="CZ35" i="29"/>
  <c r="B467" i="29"/>
  <c r="CY35" i="29"/>
  <c r="A467" i="29"/>
  <c r="FN115" i="3"/>
  <c r="DB7" i="29"/>
  <c r="CZ34" i="29"/>
  <c r="B466" i="29"/>
  <c r="CY34" i="29"/>
  <c r="A466" i="29"/>
  <c r="DA7" i="29"/>
  <c r="CZ33" i="29"/>
  <c r="B465" i="29"/>
  <c r="CY33" i="29"/>
  <c r="A465" i="29"/>
  <c r="AG116" i="3"/>
  <c r="AG117" i="3"/>
  <c r="AF116" i="3"/>
  <c r="AF117" i="3"/>
  <c r="W116" i="3"/>
  <c r="W117" i="3"/>
  <c r="FL115" i="3"/>
  <c r="CZ7" i="29"/>
  <c r="CZ32" i="29"/>
  <c r="B464" i="29"/>
  <c r="CY32" i="29"/>
  <c r="A464" i="29"/>
  <c r="AU114" i="3"/>
  <c r="AU115" i="3"/>
  <c r="AT114" i="3"/>
  <c r="AT115" i="3"/>
  <c r="AK114" i="3"/>
  <c r="AK115" i="3"/>
  <c r="FK115" i="3"/>
  <c r="CY7" i="29"/>
  <c r="CZ31" i="29"/>
  <c r="B463" i="29"/>
  <c r="CY31" i="29"/>
  <c r="A463" i="29"/>
  <c r="BI112" i="3"/>
  <c r="BI113" i="3"/>
  <c r="BH112" i="3"/>
  <c r="BH113" i="3"/>
  <c r="AY112" i="3"/>
  <c r="AY113" i="3"/>
  <c r="FJ115" i="3"/>
  <c r="CX7" i="29"/>
  <c r="CZ30" i="29"/>
  <c r="B462" i="29"/>
  <c r="CY30" i="29"/>
  <c r="A462" i="29"/>
  <c r="FO114" i="3"/>
  <c r="DC6" i="29"/>
  <c r="CZ29" i="29"/>
  <c r="B461" i="29"/>
  <c r="CY29" i="29"/>
  <c r="A461" i="29"/>
  <c r="FN114" i="3"/>
  <c r="DB6" i="29"/>
  <c r="CZ28" i="29"/>
  <c r="B460" i="29"/>
  <c r="CY28" i="29"/>
  <c r="A460" i="29"/>
  <c r="FM114" i="3"/>
  <c r="DA6" i="29"/>
  <c r="CZ27" i="29"/>
  <c r="B459" i="29"/>
  <c r="CY27" i="29"/>
  <c r="A459" i="29"/>
  <c r="CZ6" i="29"/>
  <c r="CZ26" i="29"/>
  <c r="B458" i="29"/>
  <c r="CY26" i="29"/>
  <c r="A458" i="29"/>
  <c r="BI114" i="3"/>
  <c r="BI115" i="3"/>
  <c r="BH114" i="3"/>
  <c r="BH115" i="3"/>
  <c r="AY114" i="3"/>
  <c r="AY115" i="3"/>
  <c r="FK114" i="3"/>
  <c r="CY6" i="29"/>
  <c r="CZ25" i="29"/>
  <c r="B457" i="29"/>
  <c r="CY25" i="29"/>
  <c r="A457" i="29"/>
  <c r="BW112" i="3"/>
  <c r="BW113" i="3"/>
  <c r="BV112" i="3"/>
  <c r="BV113" i="3"/>
  <c r="BM112" i="3"/>
  <c r="BM113" i="3"/>
  <c r="FJ114" i="3"/>
  <c r="CX6" i="29"/>
  <c r="CZ24" i="29"/>
  <c r="B456" i="29"/>
  <c r="CY24" i="29"/>
  <c r="A456" i="29"/>
  <c r="FO113" i="3"/>
  <c r="DC5" i="29"/>
  <c r="CZ23" i="29"/>
  <c r="B455" i="29"/>
  <c r="CY23" i="29"/>
  <c r="A455" i="29"/>
  <c r="FN113" i="3"/>
  <c r="DB5" i="29"/>
  <c r="CZ22" i="29"/>
  <c r="B454" i="29"/>
  <c r="CY22" i="29"/>
  <c r="A454" i="29"/>
  <c r="FM113" i="3"/>
  <c r="DA5" i="29"/>
  <c r="CZ21" i="29"/>
  <c r="B453" i="29"/>
  <c r="CY21" i="29"/>
  <c r="A453" i="29"/>
  <c r="FL113" i="3"/>
  <c r="CZ5" i="29"/>
  <c r="CZ20" i="29"/>
  <c r="B452" i="29"/>
  <c r="CY20" i="29"/>
  <c r="A452" i="29"/>
  <c r="CY5" i="29"/>
  <c r="CZ19" i="29"/>
  <c r="B451" i="29"/>
  <c r="CY19" i="29"/>
  <c r="A451" i="29"/>
  <c r="CA112" i="3"/>
  <c r="FJ113" i="3"/>
  <c r="CX5" i="29"/>
  <c r="CZ18" i="29"/>
  <c r="B450" i="29"/>
  <c r="CY18" i="29"/>
  <c r="A450" i="29"/>
  <c r="FO112" i="3"/>
  <c r="DC4" i="29"/>
  <c r="CZ17" i="29"/>
  <c r="B449" i="29"/>
  <c r="CY17" i="29"/>
  <c r="A449" i="29"/>
  <c r="FN112" i="3"/>
  <c r="DB4" i="29"/>
  <c r="CZ16" i="29"/>
  <c r="B448" i="29"/>
  <c r="CY16" i="29"/>
  <c r="A448" i="29"/>
  <c r="FM112" i="3"/>
  <c r="DA4" i="29"/>
  <c r="CZ15" i="29"/>
  <c r="B447" i="29"/>
  <c r="CY15" i="29"/>
  <c r="A447" i="29"/>
  <c r="FL112" i="3"/>
  <c r="CZ4" i="29"/>
  <c r="CZ14" i="29"/>
  <c r="B446" i="29"/>
  <c r="CY14" i="29"/>
  <c r="A446" i="29"/>
  <c r="FK112" i="3"/>
  <c r="CY4" i="29"/>
  <c r="CZ13" i="29"/>
  <c r="B445" i="29"/>
  <c r="CY13" i="29"/>
  <c r="A445" i="29"/>
  <c r="CX4" i="29"/>
  <c r="CZ12" i="29"/>
  <c r="B444" i="29"/>
  <c r="CY12" i="29"/>
  <c r="A444" i="29"/>
  <c r="CU9" i="29"/>
  <c r="CR47" i="29"/>
  <c r="B443" i="29"/>
  <c r="CO12" i="29"/>
  <c r="CO13" i="29"/>
  <c r="CO14" i="29"/>
  <c r="CO15" i="29"/>
  <c r="CO16" i="29"/>
  <c r="CO17" i="29"/>
  <c r="CO18" i="29"/>
  <c r="CO19" i="29"/>
  <c r="CO20" i="29"/>
  <c r="CO21" i="29"/>
  <c r="CO22" i="29"/>
  <c r="CO23" i="29"/>
  <c r="CO24" i="29"/>
  <c r="CO25" i="29"/>
  <c r="CO26" i="29"/>
  <c r="CO27" i="29"/>
  <c r="CO28" i="29"/>
  <c r="CO29" i="29"/>
  <c r="CO30" i="29"/>
  <c r="CO31" i="29"/>
  <c r="CO32" i="29"/>
  <c r="CO33" i="29"/>
  <c r="CO34" i="29"/>
  <c r="CO35" i="29"/>
  <c r="CO36" i="29"/>
  <c r="CO37" i="29"/>
  <c r="CO38" i="29"/>
  <c r="CO39" i="29"/>
  <c r="CO40" i="29"/>
  <c r="CO41" i="29"/>
  <c r="CO42" i="29"/>
  <c r="CO43" i="29"/>
  <c r="CO44" i="29"/>
  <c r="CO45" i="29"/>
  <c r="CO46" i="29"/>
  <c r="CO47" i="29"/>
  <c r="CQ47" i="29"/>
  <c r="A443" i="29"/>
  <c r="AY107" i="3"/>
  <c r="FN108" i="3"/>
  <c r="CT9" i="29"/>
  <c r="CR46" i="29"/>
  <c r="B442" i="29"/>
  <c r="CQ46" i="29"/>
  <c r="A442" i="29"/>
  <c r="CK107" i="3"/>
  <c r="CK108" i="3"/>
  <c r="CJ107" i="3"/>
  <c r="CJ108" i="3"/>
  <c r="CA107" i="3"/>
  <c r="CA108" i="3"/>
  <c r="FM108" i="3"/>
  <c r="CS9" i="29"/>
  <c r="CR45" i="29"/>
  <c r="B441" i="29"/>
  <c r="CQ45" i="29"/>
  <c r="A441" i="29"/>
  <c r="AU107" i="3"/>
  <c r="AU108" i="3"/>
  <c r="AT107" i="3"/>
  <c r="AT108" i="3"/>
  <c r="AK107" i="3"/>
  <c r="AK108" i="3"/>
  <c r="FL108" i="3"/>
  <c r="CR9" i="29"/>
  <c r="CR44" i="29"/>
  <c r="B440" i="29"/>
  <c r="CQ44" i="29"/>
  <c r="A440" i="29"/>
  <c r="BM105" i="3"/>
  <c r="FK108" i="3"/>
  <c r="CQ9" i="29"/>
  <c r="CR43" i="29"/>
  <c r="B439" i="29"/>
  <c r="CQ43" i="29"/>
  <c r="A439" i="29"/>
  <c r="W103" i="3"/>
  <c r="FJ108" i="3"/>
  <c r="CP9" i="29"/>
  <c r="CR42" i="29"/>
  <c r="B438" i="29"/>
  <c r="CQ42" i="29"/>
  <c r="A438" i="29"/>
  <c r="FO107" i="3"/>
  <c r="CU8" i="29"/>
  <c r="CR41" i="29"/>
  <c r="B437" i="29"/>
  <c r="CQ41" i="29"/>
  <c r="A437" i="29"/>
  <c r="CT8" i="29"/>
  <c r="CR40" i="29"/>
  <c r="B436" i="29"/>
  <c r="CQ40" i="29"/>
  <c r="A436" i="29"/>
  <c r="BW108" i="3"/>
  <c r="BW107" i="3"/>
  <c r="BV108" i="3"/>
  <c r="BV107" i="3"/>
  <c r="BM108" i="3"/>
  <c r="FM107" i="3"/>
  <c r="CS8" i="29"/>
  <c r="CR39" i="29"/>
  <c r="B435" i="29"/>
  <c r="CQ39" i="29"/>
  <c r="A435" i="29"/>
  <c r="CA105" i="3"/>
  <c r="FL107" i="3"/>
  <c r="CR8" i="29"/>
  <c r="CR38" i="29"/>
  <c r="B434" i="29"/>
  <c r="CQ38" i="29"/>
  <c r="A434" i="29"/>
  <c r="AG105" i="3"/>
  <c r="AG106" i="3"/>
  <c r="AF105" i="3"/>
  <c r="AF106" i="3"/>
  <c r="W105" i="3"/>
  <c r="FK107" i="3"/>
  <c r="CQ8" i="29"/>
  <c r="CR37" i="29"/>
  <c r="B433" i="29"/>
  <c r="CQ37" i="29"/>
  <c r="A433" i="29"/>
  <c r="AU103" i="3"/>
  <c r="AU104" i="3"/>
  <c r="AK103" i="3"/>
  <c r="FJ107" i="3"/>
  <c r="CP8" i="29"/>
  <c r="CR36" i="29"/>
  <c r="B432" i="29"/>
  <c r="CQ36" i="29"/>
  <c r="A432" i="29"/>
  <c r="FO106" i="3"/>
  <c r="CU7" i="29"/>
  <c r="CR35" i="29"/>
  <c r="B431" i="29"/>
  <c r="CQ35" i="29"/>
  <c r="A431" i="29"/>
  <c r="FN106" i="3"/>
  <c r="CT7" i="29"/>
  <c r="CR34" i="29"/>
  <c r="B430" i="29"/>
  <c r="CQ34" i="29"/>
  <c r="A430" i="29"/>
  <c r="CS7" i="29"/>
  <c r="CR33" i="29"/>
  <c r="B429" i="29"/>
  <c r="CQ33" i="29"/>
  <c r="A429" i="29"/>
  <c r="AG107" i="3"/>
  <c r="AG108" i="3"/>
  <c r="AF107" i="3"/>
  <c r="AF108" i="3"/>
  <c r="W107" i="3"/>
  <c r="FL106" i="3"/>
  <c r="CR7" i="29"/>
  <c r="CR32" i="29"/>
  <c r="B428" i="29"/>
  <c r="CQ32" i="29"/>
  <c r="A428" i="29"/>
  <c r="AU105" i="3"/>
  <c r="AU106" i="3"/>
  <c r="AK105" i="3"/>
  <c r="FK106" i="3"/>
  <c r="CQ7" i="29"/>
  <c r="CR31" i="29"/>
  <c r="B427" i="29"/>
  <c r="CQ31" i="29"/>
  <c r="A427" i="29"/>
  <c r="BI103" i="3"/>
  <c r="BI104" i="3"/>
  <c r="BH103" i="3"/>
  <c r="BH104" i="3"/>
  <c r="AY103" i="3"/>
  <c r="AY104" i="3"/>
  <c r="FJ106" i="3"/>
  <c r="CP7" i="29"/>
  <c r="CR30" i="29"/>
  <c r="B426" i="29"/>
  <c r="CQ30" i="29"/>
  <c r="A426" i="29"/>
  <c r="FO105" i="3"/>
  <c r="CU6" i="29"/>
  <c r="CR29" i="29"/>
  <c r="B425" i="29"/>
  <c r="CQ29" i="29"/>
  <c r="A425" i="29"/>
  <c r="FN105" i="3"/>
  <c r="CT6" i="29"/>
  <c r="CR28" i="29"/>
  <c r="B424" i="29"/>
  <c r="CQ28" i="29"/>
  <c r="A424" i="29"/>
  <c r="FM105" i="3"/>
  <c r="CS6" i="29"/>
  <c r="CR27" i="29"/>
  <c r="B423" i="29"/>
  <c r="CQ27" i="29"/>
  <c r="A423" i="29"/>
  <c r="CR6" i="29"/>
  <c r="CR26" i="29"/>
  <c r="B422" i="29"/>
  <c r="CQ26" i="29"/>
  <c r="A422" i="29"/>
  <c r="BI105" i="3"/>
  <c r="BI106" i="3"/>
  <c r="BH105" i="3"/>
  <c r="BH106" i="3"/>
  <c r="AY105" i="3"/>
  <c r="FK105" i="3"/>
  <c r="CQ6" i="29"/>
  <c r="CR25" i="29"/>
  <c r="B421" i="29"/>
  <c r="CQ25" i="29"/>
  <c r="A421" i="29"/>
  <c r="BW103" i="3"/>
  <c r="BW104" i="3"/>
  <c r="BV103" i="3"/>
  <c r="BV104" i="3"/>
  <c r="BM103" i="3"/>
  <c r="FJ105" i="3"/>
  <c r="CP6" i="29"/>
  <c r="CR24" i="29"/>
  <c r="B420" i="29"/>
  <c r="CQ24" i="29"/>
  <c r="A420" i="29"/>
  <c r="FO104" i="3"/>
  <c r="CU5" i="29"/>
  <c r="CR23" i="29"/>
  <c r="B419" i="29"/>
  <c r="CQ23" i="29"/>
  <c r="A419" i="29"/>
  <c r="FN104" i="3"/>
  <c r="CT5" i="29"/>
  <c r="CR22" i="29"/>
  <c r="B418" i="29"/>
  <c r="CQ22" i="29"/>
  <c r="A418" i="29"/>
  <c r="FM104" i="3"/>
  <c r="CS5" i="29"/>
  <c r="CR21" i="29"/>
  <c r="B417" i="29"/>
  <c r="CQ21" i="29"/>
  <c r="A417" i="29"/>
  <c r="FL104" i="3"/>
  <c r="CR5" i="29"/>
  <c r="CR20" i="29"/>
  <c r="B416" i="29"/>
  <c r="CQ20" i="29"/>
  <c r="A416" i="29"/>
  <c r="CQ5" i="29"/>
  <c r="CR19" i="29"/>
  <c r="B415" i="29"/>
  <c r="CQ19" i="29"/>
  <c r="A415" i="29"/>
  <c r="CA103" i="3"/>
  <c r="FJ104" i="3"/>
  <c r="CP5" i="29"/>
  <c r="CR18" i="29"/>
  <c r="B414" i="29"/>
  <c r="CQ18" i="29"/>
  <c r="A414" i="29"/>
  <c r="FO103" i="3"/>
  <c r="CU4" i="29"/>
  <c r="CR17" i="29"/>
  <c r="B413" i="29"/>
  <c r="CQ17" i="29"/>
  <c r="A413" i="29"/>
  <c r="FN103" i="3"/>
  <c r="CT4" i="29"/>
  <c r="CR16" i="29"/>
  <c r="B412" i="29"/>
  <c r="CQ16" i="29"/>
  <c r="A412" i="29"/>
  <c r="FM103" i="3"/>
  <c r="CS4" i="29"/>
  <c r="CR15" i="29"/>
  <c r="B411" i="29"/>
  <c r="CQ15" i="29"/>
  <c r="A411" i="29"/>
  <c r="FL103" i="3"/>
  <c r="CR4" i="29"/>
  <c r="CR14" i="29"/>
  <c r="B410" i="29"/>
  <c r="CQ14" i="29"/>
  <c r="A410" i="29"/>
  <c r="FK103" i="3"/>
  <c r="CQ4" i="29"/>
  <c r="CR13" i="29"/>
  <c r="B409" i="29"/>
  <c r="CQ13" i="29"/>
  <c r="A409" i="29"/>
  <c r="CP4" i="29"/>
  <c r="CR12" i="29"/>
  <c r="B408" i="29"/>
  <c r="CQ12" i="29"/>
  <c r="A408" i="29"/>
  <c r="CM9" i="29"/>
  <c r="CJ47" i="29"/>
  <c r="B407" i="29"/>
  <c r="CG12" i="29"/>
  <c r="CG13" i="29"/>
  <c r="CG14" i="29"/>
  <c r="CG15" i="29"/>
  <c r="CG16" i="29"/>
  <c r="CG17" i="29"/>
  <c r="CG18" i="29"/>
  <c r="CG19" i="29"/>
  <c r="CG20" i="29"/>
  <c r="CG21" i="29"/>
  <c r="CG22" i="29"/>
  <c r="CG23" i="29"/>
  <c r="CG24" i="29"/>
  <c r="CG25" i="29"/>
  <c r="CG26" i="29"/>
  <c r="CG27" i="29"/>
  <c r="CG28" i="29"/>
  <c r="CG29" i="29"/>
  <c r="CG30" i="29"/>
  <c r="CG31" i="29"/>
  <c r="CG32" i="29"/>
  <c r="CG33" i="29"/>
  <c r="CG34" i="29"/>
  <c r="CG35" i="29"/>
  <c r="CG36" i="29"/>
  <c r="CG37" i="29"/>
  <c r="CG38" i="29"/>
  <c r="CG39" i="29"/>
  <c r="CG40" i="29"/>
  <c r="CG41" i="29"/>
  <c r="CG42" i="29"/>
  <c r="CG43" i="29"/>
  <c r="CG44" i="29"/>
  <c r="CG45" i="29"/>
  <c r="CG46" i="29"/>
  <c r="CG47" i="29"/>
  <c r="CI47" i="29"/>
  <c r="A407" i="29"/>
  <c r="AY98" i="3"/>
  <c r="FN99" i="3"/>
  <c r="CL9" i="29"/>
  <c r="CJ46" i="29"/>
  <c r="B406" i="29"/>
  <c r="CI46" i="29"/>
  <c r="A406" i="29"/>
  <c r="CA98" i="3"/>
  <c r="FM99" i="3"/>
  <c r="CK9" i="29"/>
  <c r="CJ45" i="29"/>
  <c r="B405" i="29"/>
  <c r="CI45" i="29"/>
  <c r="A405" i="29"/>
  <c r="AK98" i="3"/>
  <c r="FL99" i="3"/>
  <c r="CJ9" i="29"/>
  <c r="CJ44" i="29"/>
  <c r="B404" i="29"/>
  <c r="CI44" i="29"/>
  <c r="A404" i="29"/>
  <c r="BM96" i="3"/>
  <c r="FK99" i="3"/>
  <c r="CI9" i="29"/>
  <c r="CJ43" i="29"/>
  <c r="B403" i="29"/>
  <c r="CI43" i="29"/>
  <c r="A403" i="29"/>
  <c r="W94" i="3"/>
  <c r="FJ99" i="3"/>
  <c r="CH9" i="29"/>
  <c r="CJ42" i="29"/>
  <c r="B402" i="29"/>
  <c r="CI42" i="29"/>
  <c r="A402" i="29"/>
  <c r="FO98" i="3"/>
  <c r="CM8" i="29"/>
  <c r="CJ41" i="29"/>
  <c r="B401" i="29"/>
  <c r="CI41" i="29"/>
  <c r="A401" i="29"/>
  <c r="CL8" i="29"/>
  <c r="CJ40" i="29"/>
  <c r="B400" i="29"/>
  <c r="CI40" i="29"/>
  <c r="A400" i="29"/>
  <c r="BW99" i="3"/>
  <c r="BW98" i="3"/>
  <c r="BV99" i="3"/>
  <c r="BV98" i="3"/>
  <c r="BM99" i="3"/>
  <c r="FM98" i="3"/>
  <c r="CK8" i="29"/>
  <c r="CJ39" i="29"/>
  <c r="B399" i="29"/>
  <c r="CI39" i="29"/>
  <c r="A399" i="29"/>
  <c r="CK96" i="3"/>
  <c r="CK97" i="3"/>
  <c r="CA96" i="3"/>
  <c r="CA97" i="3"/>
  <c r="FL98" i="3"/>
  <c r="CJ8" i="29"/>
  <c r="CJ38" i="29"/>
  <c r="B398" i="29"/>
  <c r="CI38" i="29"/>
  <c r="A398" i="29"/>
  <c r="AG96" i="3"/>
  <c r="AG97" i="3"/>
  <c r="AF96" i="3"/>
  <c r="AF97" i="3"/>
  <c r="W96" i="3"/>
  <c r="W97" i="3"/>
  <c r="FK98" i="3"/>
  <c r="CI8" i="29"/>
  <c r="CJ37" i="29"/>
  <c r="B397" i="29"/>
  <c r="CI37" i="29"/>
  <c r="A397" i="29"/>
  <c r="AU94" i="3"/>
  <c r="AU95" i="3"/>
  <c r="AT94" i="3"/>
  <c r="AT95" i="3"/>
  <c r="AK94" i="3"/>
  <c r="AK95" i="3"/>
  <c r="FJ98" i="3"/>
  <c r="CH8" i="29"/>
  <c r="CJ36" i="29"/>
  <c r="B396" i="29"/>
  <c r="CI36" i="29"/>
  <c r="A396" i="29"/>
  <c r="FO97" i="3"/>
  <c r="CM7" i="29"/>
  <c r="CJ35" i="29"/>
  <c r="B395" i="29"/>
  <c r="CI35" i="29"/>
  <c r="A395" i="29"/>
  <c r="FN97" i="3"/>
  <c r="CL7" i="29"/>
  <c r="CJ34" i="29"/>
  <c r="B394" i="29"/>
  <c r="CI34" i="29"/>
  <c r="A394" i="29"/>
  <c r="CK7" i="29"/>
  <c r="CJ33" i="29"/>
  <c r="B393" i="29"/>
  <c r="CI33" i="29"/>
  <c r="A393" i="29"/>
  <c r="AG98" i="3"/>
  <c r="AG99" i="3"/>
  <c r="W98" i="3"/>
  <c r="W99" i="3"/>
  <c r="FL97" i="3"/>
  <c r="CJ7" i="29"/>
  <c r="CJ32" i="29"/>
  <c r="B392" i="29"/>
  <c r="CI32" i="29"/>
  <c r="A392" i="29"/>
  <c r="AU96" i="3"/>
  <c r="AU97" i="3"/>
  <c r="AT96" i="3"/>
  <c r="AT97" i="3"/>
  <c r="AK96" i="3"/>
  <c r="AK97" i="3"/>
  <c r="FK97" i="3"/>
  <c r="CI7" i="29"/>
  <c r="CJ31" i="29"/>
  <c r="B391" i="29"/>
  <c r="CI31" i="29"/>
  <c r="A391" i="29"/>
  <c r="BI94" i="3"/>
  <c r="BI95" i="3"/>
  <c r="BH94" i="3"/>
  <c r="BH95" i="3"/>
  <c r="AY94" i="3"/>
  <c r="AY95" i="3"/>
  <c r="FJ97" i="3"/>
  <c r="CH7" i="29"/>
  <c r="CJ30" i="29"/>
  <c r="B390" i="29"/>
  <c r="CI30" i="29"/>
  <c r="A390" i="29"/>
  <c r="FO96" i="3"/>
  <c r="CM6" i="29"/>
  <c r="CJ29" i="29"/>
  <c r="B389" i="29"/>
  <c r="CI29" i="29"/>
  <c r="A389" i="29"/>
  <c r="FN96" i="3"/>
  <c r="CL6" i="29"/>
  <c r="CJ28" i="29"/>
  <c r="B388" i="29"/>
  <c r="CI28" i="29"/>
  <c r="A388" i="29"/>
  <c r="FM96" i="3"/>
  <c r="CK6" i="29"/>
  <c r="CJ27" i="29"/>
  <c r="B387" i="29"/>
  <c r="CI27" i="29"/>
  <c r="A387" i="29"/>
  <c r="CJ6" i="29"/>
  <c r="CJ26" i="29"/>
  <c r="B386" i="29"/>
  <c r="CI26" i="29"/>
  <c r="A386" i="29"/>
  <c r="BI96" i="3"/>
  <c r="BI97" i="3"/>
  <c r="BH96" i="3"/>
  <c r="BH97" i="3"/>
  <c r="AY96" i="3"/>
  <c r="FK96" i="3"/>
  <c r="CI6" i="29"/>
  <c r="CJ25" i="29"/>
  <c r="B385" i="29"/>
  <c r="CI25" i="29"/>
  <c r="A385" i="29"/>
  <c r="BW94" i="3"/>
  <c r="BW95" i="3"/>
  <c r="BV94" i="3"/>
  <c r="BV95" i="3"/>
  <c r="BM94" i="3"/>
  <c r="BM95" i="3"/>
  <c r="FJ96" i="3"/>
  <c r="CH6" i="29"/>
  <c r="CJ24" i="29"/>
  <c r="B384" i="29"/>
  <c r="CI24" i="29"/>
  <c r="A384" i="29"/>
  <c r="FO95" i="3"/>
  <c r="CM5" i="29"/>
  <c r="CJ23" i="29"/>
  <c r="B383" i="29"/>
  <c r="CI23" i="29"/>
  <c r="A383" i="29"/>
  <c r="FN95" i="3"/>
  <c r="CL5" i="29"/>
  <c r="CJ22" i="29"/>
  <c r="B382" i="29"/>
  <c r="CI22" i="29"/>
  <c r="A382" i="29"/>
  <c r="FM95" i="3"/>
  <c r="CK5" i="29"/>
  <c r="CJ21" i="29"/>
  <c r="B381" i="29"/>
  <c r="CI21" i="29"/>
  <c r="A381" i="29"/>
  <c r="FL95" i="3"/>
  <c r="CJ5" i="29"/>
  <c r="CJ20" i="29"/>
  <c r="B380" i="29"/>
  <c r="CI20" i="29"/>
  <c r="A380" i="29"/>
  <c r="CI5" i="29"/>
  <c r="CJ19" i="29"/>
  <c r="B379" i="29"/>
  <c r="CI19" i="29"/>
  <c r="A379" i="29"/>
  <c r="CK94" i="3"/>
  <c r="CK95" i="3"/>
  <c r="CJ94" i="3"/>
  <c r="CJ95" i="3"/>
  <c r="CA94" i="3"/>
  <c r="CA95" i="3"/>
  <c r="FJ95" i="3"/>
  <c r="CH5" i="29"/>
  <c r="CJ18" i="29"/>
  <c r="B378" i="29"/>
  <c r="CI18" i="29"/>
  <c r="A378" i="29"/>
  <c r="FO94" i="3"/>
  <c r="CM4" i="29"/>
  <c r="CJ17" i="29"/>
  <c r="B377" i="29"/>
  <c r="CI17" i="29"/>
  <c r="A377" i="29"/>
  <c r="FN94" i="3"/>
  <c r="CL4" i="29"/>
  <c r="CJ16" i="29"/>
  <c r="B376" i="29"/>
  <c r="CI16" i="29"/>
  <c r="A376" i="29"/>
  <c r="FM94" i="3"/>
  <c r="CK4" i="29"/>
  <c r="CJ15" i="29"/>
  <c r="B375" i="29"/>
  <c r="CI15" i="29"/>
  <c r="A375" i="29"/>
  <c r="FL94" i="3"/>
  <c r="CJ4" i="29"/>
  <c r="CJ14" i="29"/>
  <c r="B374" i="29"/>
  <c r="CI14" i="29"/>
  <c r="A374" i="29"/>
  <c r="FK94" i="3"/>
  <c r="CI4" i="29"/>
  <c r="CJ13" i="29"/>
  <c r="B373" i="29"/>
  <c r="CI13" i="29"/>
  <c r="A373" i="29"/>
  <c r="CH4" i="29"/>
  <c r="CJ12" i="29"/>
  <c r="B372" i="29"/>
  <c r="CI12" i="29"/>
  <c r="A372" i="29"/>
  <c r="CE9" i="29"/>
  <c r="CB47" i="29"/>
  <c r="B371" i="29"/>
  <c r="BY12" i="29"/>
  <c r="BY13" i="29"/>
  <c r="BY14" i="29"/>
  <c r="BY15" i="29"/>
  <c r="BY16" i="29"/>
  <c r="BY17" i="29"/>
  <c r="BY18" i="29"/>
  <c r="BY19" i="29"/>
  <c r="BY20" i="29"/>
  <c r="BY21" i="29"/>
  <c r="BY22" i="29"/>
  <c r="BY23" i="29"/>
  <c r="BY24" i="29"/>
  <c r="BY25" i="29"/>
  <c r="BY26" i="29"/>
  <c r="BY27" i="29"/>
  <c r="BY28" i="29"/>
  <c r="BY29" i="29"/>
  <c r="BY30" i="29"/>
  <c r="BY31" i="29"/>
  <c r="BY32" i="29"/>
  <c r="BY33" i="29"/>
  <c r="BY34" i="29"/>
  <c r="BY35" i="29"/>
  <c r="BY36" i="29"/>
  <c r="BY37" i="29"/>
  <c r="BY38" i="29"/>
  <c r="BY39" i="29"/>
  <c r="BY40" i="29"/>
  <c r="BY41" i="29"/>
  <c r="BY42" i="29"/>
  <c r="BY43" i="29"/>
  <c r="BY44" i="29"/>
  <c r="BY45" i="29"/>
  <c r="BY46" i="29"/>
  <c r="BY47" i="29"/>
  <c r="CA47" i="29"/>
  <c r="A371" i="29"/>
  <c r="BI89" i="3"/>
  <c r="BI90" i="3"/>
  <c r="BH89" i="3"/>
  <c r="BH90" i="3"/>
  <c r="AY89" i="3"/>
  <c r="FN90" i="3"/>
  <c r="CD9" i="29"/>
  <c r="CB46" i="29"/>
  <c r="B370" i="29"/>
  <c r="CA46" i="29"/>
  <c r="A370" i="29"/>
  <c r="CA89" i="3"/>
  <c r="FM90" i="3"/>
  <c r="CC9" i="29"/>
  <c r="CB45" i="29"/>
  <c r="B369" i="29"/>
  <c r="CA45" i="29"/>
  <c r="A369" i="29"/>
  <c r="AK89" i="3"/>
  <c r="FL90" i="3"/>
  <c r="CB9" i="29"/>
  <c r="CB44" i="29"/>
  <c r="B368" i="29"/>
  <c r="CA44" i="29"/>
  <c r="A368" i="29"/>
  <c r="BW87" i="3"/>
  <c r="BW88" i="3"/>
  <c r="BV87" i="3"/>
  <c r="BV88" i="3"/>
  <c r="BM87" i="3"/>
  <c r="FK90" i="3"/>
  <c r="CA9" i="29"/>
  <c r="CB43" i="29"/>
  <c r="B367" i="29"/>
  <c r="CA43" i="29"/>
  <c r="A367" i="29"/>
  <c r="AG85" i="3"/>
  <c r="AG86" i="3"/>
  <c r="AF85" i="3"/>
  <c r="AF86" i="3"/>
  <c r="W85" i="3"/>
  <c r="FJ90" i="3"/>
  <c r="BZ9" i="29"/>
  <c r="CB42" i="29"/>
  <c r="B366" i="29"/>
  <c r="CA42" i="29"/>
  <c r="A366" i="29"/>
  <c r="FO89" i="3"/>
  <c r="CE8" i="29"/>
  <c r="CB41" i="29"/>
  <c r="B365" i="29"/>
  <c r="CA41" i="29"/>
  <c r="A365" i="29"/>
  <c r="CD8" i="29"/>
  <c r="CB40" i="29"/>
  <c r="B364" i="29"/>
  <c r="CA40" i="29"/>
  <c r="A364" i="29"/>
  <c r="BW90" i="3"/>
  <c r="BW89" i="3"/>
  <c r="BM90" i="3"/>
  <c r="BM89" i="3"/>
  <c r="FM89" i="3"/>
  <c r="CC8" i="29"/>
  <c r="CB39" i="29"/>
  <c r="B363" i="29"/>
  <c r="CA39" i="29"/>
  <c r="A363" i="29"/>
  <c r="CK87" i="3"/>
  <c r="CK88" i="3"/>
  <c r="CJ87" i="3"/>
  <c r="CJ88" i="3"/>
  <c r="CA87" i="3"/>
  <c r="FL89" i="3"/>
  <c r="CB8" i="29"/>
  <c r="CB38" i="29"/>
  <c r="B362" i="29"/>
  <c r="CA38" i="29"/>
  <c r="A362" i="29"/>
  <c r="AG87" i="3"/>
  <c r="AG88" i="3"/>
  <c r="W87" i="3"/>
  <c r="FK89" i="3"/>
  <c r="CA8" i="29"/>
  <c r="CB37" i="29"/>
  <c r="B361" i="29"/>
  <c r="CA37" i="29"/>
  <c r="A361" i="29"/>
  <c r="AU85" i="3"/>
  <c r="AU86" i="3"/>
  <c r="AT85" i="3"/>
  <c r="AT86" i="3"/>
  <c r="AK85" i="3"/>
  <c r="FJ89" i="3"/>
  <c r="BZ8" i="29"/>
  <c r="CB36" i="29"/>
  <c r="B360" i="29"/>
  <c r="CA36" i="29"/>
  <c r="A360" i="29"/>
  <c r="FO88" i="3"/>
  <c r="CE7" i="29"/>
  <c r="CB35" i="29"/>
  <c r="B359" i="29"/>
  <c r="CA35" i="29"/>
  <c r="A359" i="29"/>
  <c r="FN88" i="3"/>
  <c r="CD7" i="29"/>
  <c r="CB34" i="29"/>
  <c r="B358" i="29"/>
  <c r="CA34" i="29"/>
  <c r="A358" i="29"/>
  <c r="CC7" i="29"/>
  <c r="CB33" i="29"/>
  <c r="B357" i="29"/>
  <c r="CA33" i="29"/>
  <c r="A357" i="29"/>
  <c r="AG89" i="3"/>
  <c r="AG90" i="3"/>
  <c r="W89" i="3"/>
  <c r="W90" i="3"/>
  <c r="FL88" i="3"/>
  <c r="CB7" i="29"/>
  <c r="CB32" i="29"/>
  <c r="B356" i="29"/>
  <c r="CA32" i="29"/>
  <c r="A356" i="29"/>
  <c r="AU87" i="3"/>
  <c r="AU88" i="3"/>
  <c r="AT87" i="3"/>
  <c r="AT88" i="3"/>
  <c r="AK87" i="3"/>
  <c r="AK88" i="3"/>
  <c r="FK88" i="3"/>
  <c r="CA7" i="29"/>
  <c r="CB31" i="29"/>
  <c r="B355" i="29"/>
  <c r="CA31" i="29"/>
  <c r="A355" i="29"/>
  <c r="BI85" i="3"/>
  <c r="BI86" i="3"/>
  <c r="BH85" i="3"/>
  <c r="BH86" i="3"/>
  <c r="AY85" i="3"/>
  <c r="FJ88" i="3"/>
  <c r="BZ7" i="29"/>
  <c r="CB30" i="29"/>
  <c r="B354" i="29"/>
  <c r="CA30" i="29"/>
  <c r="A354" i="29"/>
  <c r="FO87" i="3"/>
  <c r="CE6" i="29"/>
  <c r="CB29" i="29"/>
  <c r="B353" i="29"/>
  <c r="CA29" i="29"/>
  <c r="A353" i="29"/>
  <c r="FN87" i="3"/>
  <c r="CD6" i="29"/>
  <c r="CB28" i="29"/>
  <c r="B352" i="29"/>
  <c r="CA28" i="29"/>
  <c r="A352" i="29"/>
  <c r="FM87" i="3"/>
  <c r="CC6" i="29"/>
  <c r="CB27" i="29"/>
  <c r="B351" i="29"/>
  <c r="CA27" i="29"/>
  <c r="A351" i="29"/>
  <c r="CB6" i="29"/>
  <c r="CB26" i="29"/>
  <c r="B350" i="29"/>
  <c r="CA26" i="29"/>
  <c r="A350" i="29"/>
  <c r="BI87" i="3"/>
  <c r="BI88" i="3"/>
  <c r="BH87" i="3"/>
  <c r="BH88" i="3"/>
  <c r="AY87" i="3"/>
  <c r="AY88" i="3"/>
  <c r="FK87" i="3"/>
  <c r="CA6" i="29"/>
  <c r="CB25" i="29"/>
  <c r="B349" i="29"/>
  <c r="CA25" i="29"/>
  <c r="A349" i="29"/>
  <c r="BM85" i="3"/>
  <c r="BM86" i="3"/>
  <c r="FJ87" i="3"/>
  <c r="BZ6" i="29"/>
  <c r="CB24" i="29"/>
  <c r="B348" i="29"/>
  <c r="CA24" i="29"/>
  <c r="A348" i="29"/>
  <c r="FO86" i="3"/>
  <c r="CE5" i="29"/>
  <c r="CB23" i="29"/>
  <c r="B347" i="29"/>
  <c r="CA23" i="29"/>
  <c r="A347" i="29"/>
  <c r="FN86" i="3"/>
  <c r="CD5" i="29"/>
  <c r="CB22" i="29"/>
  <c r="B346" i="29"/>
  <c r="CA22" i="29"/>
  <c r="A346" i="29"/>
  <c r="FM86" i="3"/>
  <c r="CC5" i="29"/>
  <c r="CB21" i="29"/>
  <c r="B345" i="29"/>
  <c r="CA21" i="29"/>
  <c r="A345" i="29"/>
  <c r="FL86" i="3"/>
  <c r="CB5" i="29"/>
  <c r="CB20" i="29"/>
  <c r="B344" i="29"/>
  <c r="CA20" i="29"/>
  <c r="A344" i="29"/>
  <c r="CA5" i="29"/>
  <c r="CB19" i="29"/>
  <c r="B343" i="29"/>
  <c r="CA19" i="29"/>
  <c r="A343" i="29"/>
  <c r="CK85" i="3"/>
  <c r="CK86" i="3"/>
  <c r="CJ85" i="3"/>
  <c r="CJ86" i="3"/>
  <c r="CA85" i="3"/>
  <c r="FJ86" i="3"/>
  <c r="BZ5" i="29"/>
  <c r="CB18" i="29"/>
  <c r="B342" i="29"/>
  <c r="CA18" i="29"/>
  <c r="A342" i="29"/>
  <c r="FO85" i="3"/>
  <c r="CE4" i="29"/>
  <c r="CB17" i="29"/>
  <c r="B341" i="29"/>
  <c r="CA17" i="29"/>
  <c r="A341" i="29"/>
  <c r="FN85" i="3"/>
  <c r="CD4" i="29"/>
  <c r="CB16" i="29"/>
  <c r="B340" i="29"/>
  <c r="CA16" i="29"/>
  <c r="A340" i="29"/>
  <c r="FM85" i="3"/>
  <c r="CC4" i="29"/>
  <c r="CB15" i="29"/>
  <c r="B339" i="29"/>
  <c r="CA15" i="29"/>
  <c r="A339" i="29"/>
  <c r="FL85" i="3"/>
  <c r="CB4" i="29"/>
  <c r="CB14" i="29"/>
  <c r="B338" i="29"/>
  <c r="CA14" i="29"/>
  <c r="A338" i="29"/>
  <c r="FK85" i="3"/>
  <c r="CA4" i="29"/>
  <c r="CB13" i="29"/>
  <c r="B337" i="29"/>
  <c r="CA13" i="29"/>
  <c r="A337" i="29"/>
  <c r="BZ4" i="29"/>
  <c r="CB12" i="29"/>
  <c r="B336" i="29"/>
  <c r="CA12" i="29"/>
  <c r="A336" i="29"/>
  <c r="BW9" i="29"/>
  <c r="BT47" i="29"/>
  <c r="B335" i="29"/>
  <c r="BQ12" i="29"/>
  <c r="BQ13" i="29"/>
  <c r="BQ14" i="29"/>
  <c r="BQ15" i="29"/>
  <c r="BQ16" i="29"/>
  <c r="BQ17" i="29"/>
  <c r="BQ18" i="29"/>
  <c r="BQ19" i="29"/>
  <c r="BQ20" i="29"/>
  <c r="BQ21" i="29"/>
  <c r="BQ22" i="29"/>
  <c r="BQ23" i="29"/>
  <c r="BQ24" i="29"/>
  <c r="BQ25" i="29"/>
  <c r="BQ26" i="29"/>
  <c r="BQ27" i="29"/>
  <c r="BQ28" i="29"/>
  <c r="BQ29" i="29"/>
  <c r="BQ30" i="29"/>
  <c r="BQ31" i="29"/>
  <c r="BQ32" i="29"/>
  <c r="BQ33" i="29"/>
  <c r="BQ34" i="29"/>
  <c r="BQ35" i="29"/>
  <c r="BQ36" i="29"/>
  <c r="BQ37" i="29"/>
  <c r="BQ38" i="29"/>
  <c r="BQ39" i="29"/>
  <c r="BQ40" i="29"/>
  <c r="BQ41" i="29"/>
  <c r="BQ42" i="29"/>
  <c r="BQ43" i="29"/>
  <c r="BQ44" i="29"/>
  <c r="BQ45" i="29"/>
  <c r="BQ46" i="29"/>
  <c r="BQ47" i="29"/>
  <c r="BS47" i="29"/>
  <c r="A335" i="29"/>
  <c r="BI80" i="3"/>
  <c r="BI81" i="3"/>
  <c r="BH80" i="3"/>
  <c r="BH81" i="3"/>
  <c r="AY80" i="3"/>
  <c r="AY81" i="3"/>
  <c r="FN81" i="3"/>
  <c r="BV9" i="29"/>
  <c r="BT46" i="29"/>
  <c r="B334" i="29"/>
  <c r="BS46" i="29"/>
  <c r="A334" i="29"/>
  <c r="CA80" i="3"/>
  <c r="FM81" i="3"/>
  <c r="BU9" i="29"/>
  <c r="BT45" i="29"/>
  <c r="B333" i="29"/>
  <c r="BS45" i="29"/>
  <c r="A333" i="29"/>
  <c r="AK80" i="3"/>
  <c r="AK81" i="3"/>
  <c r="FL81" i="3"/>
  <c r="BT9" i="29"/>
  <c r="BT44" i="29"/>
  <c r="B332" i="29"/>
  <c r="BS44" i="29"/>
  <c r="A332" i="29"/>
  <c r="BW78" i="3"/>
  <c r="BW79" i="3"/>
  <c r="BV78" i="3"/>
  <c r="BV79" i="3"/>
  <c r="BM78" i="3"/>
  <c r="BM79" i="3"/>
  <c r="FK81" i="3"/>
  <c r="BS9" i="29"/>
  <c r="BT43" i="29"/>
  <c r="B331" i="29"/>
  <c r="BS43" i="29"/>
  <c r="A331" i="29"/>
  <c r="AG76" i="3"/>
  <c r="AG77" i="3"/>
  <c r="W76" i="3"/>
  <c r="W77" i="3"/>
  <c r="FJ81" i="3"/>
  <c r="BR9" i="29"/>
  <c r="BT42" i="29"/>
  <c r="B330" i="29"/>
  <c r="BS42" i="29"/>
  <c r="A330" i="29"/>
  <c r="FO80" i="3"/>
  <c r="BW8" i="29"/>
  <c r="BT41" i="29"/>
  <c r="B329" i="29"/>
  <c r="BS41" i="29"/>
  <c r="A329" i="29"/>
  <c r="BV8" i="29"/>
  <c r="BT40" i="29"/>
  <c r="B328" i="29"/>
  <c r="BS40" i="29"/>
  <c r="A328" i="29"/>
  <c r="BW81" i="3"/>
  <c r="BW80" i="3"/>
  <c r="BV81" i="3"/>
  <c r="BV80" i="3"/>
  <c r="BM81" i="3"/>
  <c r="FM80" i="3"/>
  <c r="BU8" i="29"/>
  <c r="BT39" i="29"/>
  <c r="B327" i="29"/>
  <c r="BS39" i="29"/>
  <c r="A327" i="29"/>
  <c r="CK78" i="3"/>
  <c r="CK79" i="3"/>
  <c r="CJ78" i="3"/>
  <c r="CJ79" i="3"/>
  <c r="CA78" i="3"/>
  <c r="FL80" i="3"/>
  <c r="BT8" i="29"/>
  <c r="BT38" i="29"/>
  <c r="B326" i="29"/>
  <c r="BS38" i="29"/>
  <c r="A326" i="29"/>
  <c r="AG78" i="3"/>
  <c r="AG79" i="3"/>
  <c r="AF78" i="3"/>
  <c r="AF79" i="3"/>
  <c r="W78" i="3"/>
  <c r="FK80" i="3"/>
  <c r="BS8" i="29"/>
  <c r="BT37" i="29"/>
  <c r="B325" i="29"/>
  <c r="BS37" i="29"/>
  <c r="A325" i="29"/>
  <c r="AU76" i="3"/>
  <c r="AU77" i="3"/>
  <c r="AK76" i="3"/>
  <c r="FJ80" i="3"/>
  <c r="BR8" i="29"/>
  <c r="BT36" i="29"/>
  <c r="B324" i="29"/>
  <c r="BS36" i="29"/>
  <c r="A324" i="29"/>
  <c r="FO79" i="3"/>
  <c r="BW7" i="29"/>
  <c r="BT35" i="29"/>
  <c r="B323" i="29"/>
  <c r="BS35" i="29"/>
  <c r="A323" i="29"/>
  <c r="FN79" i="3"/>
  <c r="BV7" i="29"/>
  <c r="BT34" i="29"/>
  <c r="B322" i="29"/>
  <c r="BS34" i="29"/>
  <c r="A322" i="29"/>
  <c r="BU7" i="29"/>
  <c r="BT33" i="29"/>
  <c r="B321" i="29"/>
  <c r="BS33" i="29"/>
  <c r="A321" i="29"/>
  <c r="AG80" i="3"/>
  <c r="AG81" i="3"/>
  <c r="W80" i="3"/>
  <c r="FL79" i="3"/>
  <c r="BT7" i="29"/>
  <c r="BT32" i="29"/>
  <c r="B320" i="29"/>
  <c r="BS32" i="29"/>
  <c r="A320" i="29"/>
  <c r="AU78" i="3"/>
  <c r="AU79" i="3"/>
  <c r="AT78" i="3"/>
  <c r="AT79" i="3"/>
  <c r="AK78" i="3"/>
  <c r="FK79" i="3"/>
  <c r="BS7" i="29"/>
  <c r="BT31" i="29"/>
  <c r="B319" i="29"/>
  <c r="BS31" i="29"/>
  <c r="A319" i="29"/>
  <c r="BI76" i="3"/>
  <c r="BI77" i="3"/>
  <c r="BH76" i="3"/>
  <c r="BH77" i="3"/>
  <c r="AY76" i="3"/>
  <c r="AY77" i="3"/>
  <c r="FJ79" i="3"/>
  <c r="BR7" i="29"/>
  <c r="BT30" i="29"/>
  <c r="B318" i="29"/>
  <c r="BS30" i="29"/>
  <c r="A318" i="29"/>
  <c r="FO78" i="3"/>
  <c r="BW6" i="29"/>
  <c r="BT29" i="29"/>
  <c r="B317" i="29"/>
  <c r="BS29" i="29"/>
  <c r="A317" i="29"/>
  <c r="FN78" i="3"/>
  <c r="BV6" i="29"/>
  <c r="BT28" i="29"/>
  <c r="B316" i="29"/>
  <c r="BS28" i="29"/>
  <c r="A316" i="29"/>
  <c r="FM78" i="3"/>
  <c r="BU6" i="29"/>
  <c r="BT27" i="29"/>
  <c r="B315" i="29"/>
  <c r="BS27" i="29"/>
  <c r="A315" i="29"/>
  <c r="BT6" i="29"/>
  <c r="BT26" i="29"/>
  <c r="B314" i="29"/>
  <c r="BS26" i="29"/>
  <c r="A314" i="29"/>
  <c r="BI78" i="3"/>
  <c r="BI79" i="3"/>
  <c r="BH78" i="3"/>
  <c r="BH79" i="3"/>
  <c r="AY78" i="3"/>
  <c r="FK78" i="3"/>
  <c r="BS6" i="29"/>
  <c r="BT25" i="29"/>
  <c r="B313" i="29"/>
  <c r="BS25" i="29"/>
  <c r="A313" i="29"/>
  <c r="BW76" i="3"/>
  <c r="BW77" i="3"/>
  <c r="BV76" i="3"/>
  <c r="BV77" i="3"/>
  <c r="BM76" i="3"/>
  <c r="BM77" i="3"/>
  <c r="FJ78" i="3"/>
  <c r="BR6" i="29"/>
  <c r="BT24" i="29"/>
  <c r="B312" i="29"/>
  <c r="BS24" i="29"/>
  <c r="A312" i="29"/>
  <c r="FO77" i="3"/>
  <c r="BW5" i="29"/>
  <c r="BT23" i="29"/>
  <c r="B311" i="29"/>
  <c r="BS23" i="29"/>
  <c r="A311" i="29"/>
  <c r="FN77" i="3"/>
  <c r="BV5" i="29"/>
  <c r="BT22" i="29"/>
  <c r="B310" i="29"/>
  <c r="BS22" i="29"/>
  <c r="A310" i="29"/>
  <c r="FM77" i="3"/>
  <c r="BU5" i="29"/>
  <c r="BT21" i="29"/>
  <c r="B309" i="29"/>
  <c r="BS21" i="29"/>
  <c r="A309" i="29"/>
  <c r="FL77" i="3"/>
  <c r="BT5" i="29"/>
  <c r="BT20" i="29"/>
  <c r="B308" i="29"/>
  <c r="BS20" i="29"/>
  <c r="A308" i="29"/>
  <c r="BS5" i="29"/>
  <c r="BT19" i="29"/>
  <c r="B307" i="29"/>
  <c r="BS19" i="29"/>
  <c r="A307" i="29"/>
  <c r="CK76" i="3"/>
  <c r="CK77" i="3"/>
  <c r="CJ76" i="3"/>
  <c r="CJ77" i="3"/>
  <c r="CA76" i="3"/>
  <c r="CA77" i="3"/>
  <c r="FJ77" i="3"/>
  <c r="BR5" i="29"/>
  <c r="BT18" i="29"/>
  <c r="B306" i="29"/>
  <c r="BS18" i="29"/>
  <c r="A306" i="29"/>
  <c r="FO76" i="3"/>
  <c r="BW4" i="29"/>
  <c r="BT17" i="29"/>
  <c r="B305" i="29"/>
  <c r="BS17" i="29"/>
  <c r="A305" i="29"/>
  <c r="FN76" i="3"/>
  <c r="BV4" i="29"/>
  <c r="BT16" i="29"/>
  <c r="B304" i="29"/>
  <c r="BS16" i="29"/>
  <c r="A304" i="29"/>
  <c r="FM76" i="3"/>
  <c r="BU4" i="29"/>
  <c r="BT15" i="29"/>
  <c r="B303" i="29"/>
  <c r="BS15" i="29"/>
  <c r="A303" i="29"/>
  <c r="FL76" i="3"/>
  <c r="BT4" i="29"/>
  <c r="BT14" i="29"/>
  <c r="B302" i="29"/>
  <c r="BS14" i="29"/>
  <c r="A302" i="29"/>
  <c r="FK76" i="3"/>
  <c r="BS4" i="29"/>
  <c r="BT13" i="29"/>
  <c r="B301" i="29"/>
  <c r="BS13" i="29"/>
  <c r="A301" i="29"/>
  <c r="BR4" i="29"/>
  <c r="BT12" i="29"/>
  <c r="B300" i="29"/>
  <c r="BS12" i="29"/>
  <c r="A300" i="29"/>
  <c r="BO9" i="29"/>
  <c r="BL47" i="29"/>
  <c r="B299" i="29"/>
  <c r="BI12" i="29"/>
  <c r="BI13" i="29"/>
  <c r="BI14" i="29"/>
  <c r="BI15" i="29"/>
  <c r="BI16" i="29"/>
  <c r="BI17" i="29"/>
  <c r="BI18" i="29"/>
  <c r="BI19" i="29"/>
  <c r="BI20" i="29"/>
  <c r="BI21" i="29"/>
  <c r="BI22" i="29"/>
  <c r="BI23" i="29"/>
  <c r="BI24" i="29"/>
  <c r="BI25" i="29"/>
  <c r="BI26" i="29"/>
  <c r="BI27" i="29"/>
  <c r="BI28" i="29"/>
  <c r="BI29" i="29"/>
  <c r="BI30" i="29"/>
  <c r="BI31" i="29"/>
  <c r="BI32" i="29"/>
  <c r="BI33" i="29"/>
  <c r="BI34" i="29"/>
  <c r="BI35" i="29"/>
  <c r="BI36" i="29"/>
  <c r="BI37" i="29"/>
  <c r="BI38" i="29"/>
  <c r="BI39" i="29"/>
  <c r="BI40" i="29"/>
  <c r="BI41" i="29"/>
  <c r="BI42" i="29"/>
  <c r="BI43" i="29"/>
  <c r="BI44" i="29"/>
  <c r="BI45" i="29"/>
  <c r="BI46" i="29"/>
  <c r="BI47" i="29"/>
  <c r="BK47" i="29"/>
  <c r="A299" i="29"/>
  <c r="BI71" i="3"/>
  <c r="BI72" i="3"/>
  <c r="BH71" i="3"/>
  <c r="BH72" i="3"/>
  <c r="AY71" i="3"/>
  <c r="FN72" i="3"/>
  <c r="BN9" i="29"/>
  <c r="BL46" i="29"/>
  <c r="B298" i="29"/>
  <c r="BK46" i="29"/>
  <c r="A298" i="29"/>
  <c r="CK71" i="3"/>
  <c r="CK72" i="3"/>
  <c r="CJ71" i="3"/>
  <c r="CJ72" i="3"/>
  <c r="CA71" i="3"/>
  <c r="FM72" i="3"/>
  <c r="BM9" i="29"/>
  <c r="BL45" i="29"/>
  <c r="B297" i="29"/>
  <c r="BK45" i="29"/>
  <c r="A297" i="29"/>
  <c r="AU71" i="3"/>
  <c r="AU72" i="3"/>
  <c r="AT71" i="3"/>
  <c r="AT72" i="3"/>
  <c r="AK71" i="3"/>
  <c r="AK72" i="3"/>
  <c r="FL72" i="3"/>
  <c r="BL9" i="29"/>
  <c r="BL44" i="29"/>
  <c r="B296" i="29"/>
  <c r="BK44" i="29"/>
  <c r="A296" i="29"/>
  <c r="BW69" i="3"/>
  <c r="BW70" i="3"/>
  <c r="BV69" i="3"/>
  <c r="BV70" i="3"/>
  <c r="BM69" i="3"/>
  <c r="FK72" i="3"/>
  <c r="BK9" i="29"/>
  <c r="BL43" i="29"/>
  <c r="B295" i="29"/>
  <c r="BK43" i="29"/>
  <c r="A295" i="29"/>
  <c r="AG67" i="3"/>
  <c r="AG68" i="3"/>
  <c r="W67" i="3"/>
  <c r="FJ72" i="3"/>
  <c r="BJ9" i="29"/>
  <c r="BL42" i="29"/>
  <c r="B294" i="29"/>
  <c r="BK42" i="29"/>
  <c r="A294" i="29"/>
  <c r="FO71" i="3"/>
  <c r="BO8" i="29"/>
  <c r="BL41" i="29"/>
  <c r="B293" i="29"/>
  <c r="BK41" i="29"/>
  <c r="A293" i="29"/>
  <c r="BN8" i="29"/>
  <c r="BL40" i="29"/>
  <c r="B292" i="29"/>
  <c r="BK40" i="29"/>
  <c r="A292" i="29"/>
  <c r="BW72" i="3"/>
  <c r="BW71" i="3"/>
  <c r="BV72" i="3"/>
  <c r="BV71" i="3"/>
  <c r="BM72" i="3"/>
  <c r="FM71" i="3"/>
  <c r="BM8" i="29"/>
  <c r="BL39" i="29"/>
  <c r="B291" i="29"/>
  <c r="BK39" i="29"/>
  <c r="A291" i="29"/>
  <c r="CK69" i="3"/>
  <c r="CK70" i="3"/>
  <c r="CA69" i="3"/>
  <c r="CA70" i="3"/>
  <c r="FL71" i="3"/>
  <c r="BL8" i="29"/>
  <c r="BL38" i="29"/>
  <c r="B290" i="29"/>
  <c r="BK38" i="29"/>
  <c r="A290" i="29"/>
  <c r="AG69" i="3"/>
  <c r="AG70" i="3"/>
  <c r="AF69" i="3"/>
  <c r="AF70" i="3"/>
  <c r="W69" i="3"/>
  <c r="FK71" i="3"/>
  <c r="BK8" i="29"/>
  <c r="BL37" i="29"/>
  <c r="B289" i="29"/>
  <c r="BK37" i="29"/>
  <c r="A289" i="29"/>
  <c r="AU67" i="3"/>
  <c r="AU68" i="3"/>
  <c r="AK67" i="3"/>
  <c r="AK68" i="3"/>
  <c r="FJ71" i="3"/>
  <c r="BJ8" i="29"/>
  <c r="BL36" i="29"/>
  <c r="B288" i="29"/>
  <c r="BK36" i="29"/>
  <c r="A288" i="29"/>
  <c r="FO70" i="3"/>
  <c r="BO7" i="29"/>
  <c r="BL35" i="29"/>
  <c r="B287" i="29"/>
  <c r="BK35" i="29"/>
  <c r="A287" i="29"/>
  <c r="FN70" i="3"/>
  <c r="BN7" i="29"/>
  <c r="BL34" i="29"/>
  <c r="B286" i="29"/>
  <c r="BK34" i="29"/>
  <c r="A286" i="29"/>
  <c r="BM7" i="29"/>
  <c r="BL33" i="29"/>
  <c r="B285" i="29"/>
  <c r="BK33" i="29"/>
  <c r="A285" i="29"/>
  <c r="AG71" i="3"/>
  <c r="AG72" i="3"/>
  <c r="AF71" i="3"/>
  <c r="AF72" i="3"/>
  <c r="W71" i="3"/>
  <c r="W72" i="3"/>
  <c r="FL70" i="3"/>
  <c r="BL7" i="29"/>
  <c r="BL32" i="29"/>
  <c r="B284" i="29"/>
  <c r="BK32" i="29"/>
  <c r="A284" i="29"/>
  <c r="AU69" i="3"/>
  <c r="AU70" i="3"/>
  <c r="AK69" i="3"/>
  <c r="AK70" i="3"/>
  <c r="FK70" i="3"/>
  <c r="BK7" i="29"/>
  <c r="BL31" i="29"/>
  <c r="B283" i="29"/>
  <c r="BK31" i="29"/>
  <c r="A283" i="29"/>
  <c r="BI67" i="3"/>
  <c r="BI68" i="3"/>
  <c r="AY67" i="3"/>
  <c r="FJ70" i="3"/>
  <c r="BJ7" i="29"/>
  <c r="BL30" i="29"/>
  <c r="B282" i="29"/>
  <c r="BK30" i="29"/>
  <c r="A282" i="29"/>
  <c r="FO69" i="3"/>
  <c r="BO6" i="29"/>
  <c r="BL29" i="29"/>
  <c r="B281" i="29"/>
  <c r="BK29" i="29"/>
  <c r="A281" i="29"/>
  <c r="FN69" i="3"/>
  <c r="BN6" i="29"/>
  <c r="BL28" i="29"/>
  <c r="B280" i="29"/>
  <c r="BK28" i="29"/>
  <c r="A280" i="29"/>
  <c r="FM69" i="3"/>
  <c r="BM6" i="29"/>
  <c r="BL27" i="29"/>
  <c r="B279" i="29"/>
  <c r="BK27" i="29"/>
  <c r="A279" i="29"/>
  <c r="BL6" i="29"/>
  <c r="BL26" i="29"/>
  <c r="B278" i="29"/>
  <c r="BK26" i="29"/>
  <c r="A278" i="29"/>
  <c r="BI69" i="3"/>
  <c r="BI70" i="3"/>
  <c r="BH69" i="3"/>
  <c r="BH70" i="3"/>
  <c r="AY69" i="3"/>
  <c r="FK69" i="3"/>
  <c r="BK6" i="29"/>
  <c r="BL25" i="29"/>
  <c r="B277" i="29"/>
  <c r="BK25" i="29"/>
  <c r="A277" i="29"/>
  <c r="BW67" i="3"/>
  <c r="BW68" i="3"/>
  <c r="BV67" i="3"/>
  <c r="BV68" i="3"/>
  <c r="BM67" i="3"/>
  <c r="FJ69" i="3"/>
  <c r="BJ6" i="29"/>
  <c r="BL24" i="29"/>
  <c r="B276" i="29"/>
  <c r="BK24" i="29"/>
  <c r="A276" i="29"/>
  <c r="FO68" i="3"/>
  <c r="BO5" i="29"/>
  <c r="BL23" i="29"/>
  <c r="B275" i="29"/>
  <c r="BK23" i="29"/>
  <c r="A275" i="29"/>
  <c r="FN68" i="3"/>
  <c r="BN5" i="29"/>
  <c r="BL22" i="29"/>
  <c r="B274" i="29"/>
  <c r="BK22" i="29"/>
  <c r="A274" i="29"/>
  <c r="FM68" i="3"/>
  <c r="BM5" i="29"/>
  <c r="BL21" i="29"/>
  <c r="B273" i="29"/>
  <c r="BK21" i="29"/>
  <c r="A273" i="29"/>
  <c r="FL68" i="3"/>
  <c r="BL5" i="29"/>
  <c r="BL20" i="29"/>
  <c r="B272" i="29"/>
  <c r="BK20" i="29"/>
  <c r="A272" i="29"/>
  <c r="BK5" i="29"/>
  <c r="BL19" i="29"/>
  <c r="B271" i="29"/>
  <c r="BK19" i="29"/>
  <c r="A271" i="29"/>
  <c r="CK67" i="3"/>
  <c r="CK68" i="3"/>
  <c r="CA67" i="3"/>
  <c r="FJ68" i="3"/>
  <c r="BJ5" i="29"/>
  <c r="BL18" i="29"/>
  <c r="B270" i="29"/>
  <c r="BK18" i="29"/>
  <c r="A270" i="29"/>
  <c r="FO67" i="3"/>
  <c r="BO4" i="29"/>
  <c r="BL17" i="29"/>
  <c r="B269" i="29"/>
  <c r="BK17" i="29"/>
  <c r="A269" i="29"/>
  <c r="FN67" i="3"/>
  <c r="BN4" i="29"/>
  <c r="BL16" i="29"/>
  <c r="B268" i="29"/>
  <c r="BK16" i="29"/>
  <c r="A268" i="29"/>
  <c r="FM67" i="3"/>
  <c r="BM4" i="29"/>
  <c r="BL15" i="29"/>
  <c r="B267" i="29"/>
  <c r="BK15" i="29"/>
  <c r="A267" i="29"/>
  <c r="FL67" i="3"/>
  <c r="BL4" i="29"/>
  <c r="BL14" i="29"/>
  <c r="B266" i="29"/>
  <c r="BK14" i="29"/>
  <c r="A266" i="29"/>
  <c r="FK67" i="3"/>
  <c r="BK4" i="29"/>
  <c r="BL13" i="29"/>
  <c r="B265" i="29"/>
  <c r="BK13" i="29"/>
  <c r="A265" i="29"/>
  <c r="BJ4" i="29"/>
  <c r="BL12" i="29"/>
  <c r="B264" i="29"/>
  <c r="BK12" i="29"/>
  <c r="A264" i="29"/>
  <c r="BG9" i="29"/>
  <c r="BD47" i="29"/>
  <c r="B263" i="29"/>
  <c r="BA12" i="29"/>
  <c r="BA13" i="29"/>
  <c r="BA14" i="29"/>
  <c r="BA15" i="29"/>
  <c r="BA16" i="29"/>
  <c r="BA17" i="29"/>
  <c r="BA18" i="29"/>
  <c r="BA19" i="29"/>
  <c r="BA20" i="29"/>
  <c r="BA21" i="29"/>
  <c r="BA22" i="29"/>
  <c r="BA23" i="29"/>
  <c r="BA24" i="29"/>
  <c r="BA25" i="29"/>
  <c r="BA26" i="29"/>
  <c r="BA27" i="29"/>
  <c r="BA28" i="29"/>
  <c r="BA29" i="29"/>
  <c r="BA30" i="29"/>
  <c r="BA31" i="29"/>
  <c r="BA32" i="29"/>
  <c r="BA33" i="29"/>
  <c r="BA34" i="29"/>
  <c r="BA35" i="29"/>
  <c r="BA36" i="29"/>
  <c r="BA37" i="29"/>
  <c r="BA38" i="29"/>
  <c r="BA39" i="29"/>
  <c r="BA40" i="29"/>
  <c r="BA41" i="29"/>
  <c r="BA42" i="29"/>
  <c r="BA43" i="29"/>
  <c r="BA44" i="29"/>
  <c r="BA45" i="29"/>
  <c r="BA46" i="29"/>
  <c r="BA47" i="29"/>
  <c r="BC47" i="29"/>
  <c r="A263" i="29"/>
  <c r="BI62" i="3"/>
  <c r="BI63" i="3"/>
  <c r="BH62" i="3"/>
  <c r="BH63" i="3"/>
  <c r="AY62" i="3"/>
  <c r="AY63" i="3"/>
  <c r="FN63" i="3"/>
  <c r="BF9" i="29"/>
  <c r="BD46" i="29"/>
  <c r="B262" i="29"/>
  <c r="BC46" i="29"/>
  <c r="A262" i="29"/>
  <c r="CA62" i="3"/>
  <c r="CA63" i="3"/>
  <c r="FM63" i="3"/>
  <c r="BE9" i="29"/>
  <c r="BD45" i="29"/>
  <c r="B261" i="29"/>
  <c r="BC45" i="29"/>
  <c r="A261" i="29"/>
  <c r="AU62" i="3"/>
  <c r="AU63" i="3"/>
  <c r="AT62" i="3"/>
  <c r="AT63" i="3"/>
  <c r="AK62" i="3"/>
  <c r="FL63" i="3"/>
  <c r="BD9" i="29"/>
  <c r="BD44" i="29"/>
  <c r="B260" i="29"/>
  <c r="BC44" i="29"/>
  <c r="A260" i="29"/>
  <c r="BW60" i="3"/>
  <c r="BW61" i="3"/>
  <c r="BM60" i="3"/>
  <c r="BM61" i="3"/>
  <c r="FK63" i="3"/>
  <c r="BC9" i="29"/>
  <c r="BD43" i="29"/>
  <c r="B259" i="29"/>
  <c r="BC43" i="29"/>
  <c r="A259" i="29"/>
  <c r="W58" i="3"/>
  <c r="W59" i="3"/>
  <c r="FJ63" i="3"/>
  <c r="BB9" i="29"/>
  <c r="BD42" i="29"/>
  <c r="B258" i="29"/>
  <c r="BC42" i="29"/>
  <c r="A258" i="29"/>
  <c r="FO62" i="3"/>
  <c r="BG8" i="29"/>
  <c r="BD41" i="29"/>
  <c r="B257" i="29"/>
  <c r="BC41" i="29"/>
  <c r="A257" i="29"/>
  <c r="BF8" i="29"/>
  <c r="BD40" i="29"/>
  <c r="B256" i="29"/>
  <c r="BC40" i="29"/>
  <c r="A256" i="29"/>
  <c r="BM63" i="3"/>
  <c r="BM62" i="3"/>
  <c r="FM62" i="3"/>
  <c r="BE8" i="29"/>
  <c r="BD39" i="29"/>
  <c r="B255" i="29"/>
  <c r="BC39" i="29"/>
  <c r="A255" i="29"/>
  <c r="CK60" i="3"/>
  <c r="CK61" i="3"/>
  <c r="CJ60" i="3"/>
  <c r="CJ61" i="3"/>
  <c r="CA60" i="3"/>
  <c r="FL62" i="3"/>
  <c r="BD8" i="29"/>
  <c r="BD38" i="29"/>
  <c r="B254" i="29"/>
  <c r="BC38" i="29"/>
  <c r="A254" i="29"/>
  <c r="AG60" i="3"/>
  <c r="AG61" i="3"/>
  <c r="W60" i="3"/>
  <c r="W61" i="3"/>
  <c r="FK62" i="3"/>
  <c r="BC8" i="29"/>
  <c r="BD37" i="29"/>
  <c r="B253" i="29"/>
  <c r="BC37" i="29"/>
  <c r="A253" i="29"/>
  <c r="AK58" i="3"/>
  <c r="AK59" i="3"/>
  <c r="FJ62" i="3"/>
  <c r="BB8" i="29"/>
  <c r="BD36" i="29"/>
  <c r="B252" i="29"/>
  <c r="BC36" i="29"/>
  <c r="A252" i="29"/>
  <c r="FO61" i="3"/>
  <c r="BG7" i="29"/>
  <c r="BD35" i="29"/>
  <c r="B251" i="29"/>
  <c r="BC35" i="29"/>
  <c r="A251" i="29"/>
  <c r="FN61" i="3"/>
  <c r="BF7" i="29"/>
  <c r="BD34" i="29"/>
  <c r="B250" i="29"/>
  <c r="BC34" i="29"/>
  <c r="A250" i="29"/>
  <c r="BE7" i="29"/>
  <c r="BD33" i="29"/>
  <c r="B249" i="29"/>
  <c r="BC33" i="29"/>
  <c r="A249" i="29"/>
  <c r="W62" i="3"/>
  <c r="FL61" i="3"/>
  <c r="BD7" i="29"/>
  <c r="BD32" i="29"/>
  <c r="B248" i="29"/>
  <c r="BC32" i="29"/>
  <c r="A248" i="29"/>
  <c r="AK60" i="3"/>
  <c r="FK61" i="3"/>
  <c r="BC7" i="29"/>
  <c r="BD31" i="29"/>
  <c r="B247" i="29"/>
  <c r="BC31" i="29"/>
  <c r="A247" i="29"/>
  <c r="AY58" i="3"/>
  <c r="FJ61" i="3"/>
  <c r="BB7" i="29"/>
  <c r="BD30" i="29"/>
  <c r="B246" i="29"/>
  <c r="BC30" i="29"/>
  <c r="A246" i="29"/>
  <c r="FO60" i="3"/>
  <c r="BG6" i="29"/>
  <c r="BD29" i="29"/>
  <c r="B245" i="29"/>
  <c r="BC29" i="29"/>
  <c r="A245" i="29"/>
  <c r="FN60" i="3"/>
  <c r="BF6" i="29"/>
  <c r="BD28" i="29"/>
  <c r="B244" i="29"/>
  <c r="BC28" i="29"/>
  <c r="A244" i="29"/>
  <c r="FM60" i="3"/>
  <c r="BE6" i="29"/>
  <c r="BD27" i="29"/>
  <c r="B243" i="29"/>
  <c r="BC27" i="29"/>
  <c r="A243" i="29"/>
  <c r="BD6" i="29"/>
  <c r="BD26" i="29"/>
  <c r="B242" i="29"/>
  <c r="BC26" i="29"/>
  <c r="A242" i="29"/>
  <c r="BI60" i="3"/>
  <c r="BI61" i="3"/>
  <c r="BH60" i="3"/>
  <c r="BH61" i="3"/>
  <c r="AY60" i="3"/>
  <c r="FK60" i="3"/>
  <c r="BC6" i="29"/>
  <c r="BD25" i="29"/>
  <c r="B241" i="29"/>
  <c r="BC25" i="29"/>
  <c r="A241" i="29"/>
  <c r="BW58" i="3"/>
  <c r="BW59" i="3"/>
  <c r="BV58" i="3"/>
  <c r="BV59" i="3"/>
  <c r="BM58" i="3"/>
  <c r="BM59" i="3"/>
  <c r="FJ60" i="3"/>
  <c r="BB6" i="29"/>
  <c r="BD24" i="29"/>
  <c r="B240" i="29"/>
  <c r="BC24" i="29"/>
  <c r="A240" i="29"/>
  <c r="FO59" i="3"/>
  <c r="BG5" i="29"/>
  <c r="BD23" i="29"/>
  <c r="B239" i="29"/>
  <c r="BC23" i="29"/>
  <c r="A239" i="29"/>
  <c r="FN59" i="3"/>
  <c r="BF5" i="29"/>
  <c r="BD22" i="29"/>
  <c r="B238" i="29"/>
  <c r="BC22" i="29"/>
  <c r="A238" i="29"/>
  <c r="FM59" i="3"/>
  <c r="BE5" i="29"/>
  <c r="BD21" i="29"/>
  <c r="B237" i="29"/>
  <c r="BC21" i="29"/>
  <c r="A237" i="29"/>
  <c r="FL59" i="3"/>
  <c r="BD5" i="29"/>
  <c r="BD20" i="29"/>
  <c r="B236" i="29"/>
  <c r="BC20" i="29"/>
  <c r="A236" i="29"/>
  <c r="BC5" i="29"/>
  <c r="BD19" i="29"/>
  <c r="B235" i="29"/>
  <c r="BC19" i="29"/>
  <c r="A235" i="29"/>
  <c r="CA58" i="3"/>
  <c r="CA59" i="3"/>
  <c r="FJ59" i="3"/>
  <c r="BB5" i="29"/>
  <c r="BD18" i="29"/>
  <c r="B234" i="29"/>
  <c r="BC18" i="29"/>
  <c r="A234" i="29"/>
  <c r="FO58" i="3"/>
  <c r="BG4" i="29"/>
  <c r="BD17" i="29"/>
  <c r="B233" i="29"/>
  <c r="BC17" i="29"/>
  <c r="A233" i="29"/>
  <c r="FN58" i="3"/>
  <c r="BF4" i="29"/>
  <c r="BD16" i="29"/>
  <c r="B232" i="29"/>
  <c r="BC16" i="29"/>
  <c r="A232" i="29"/>
  <c r="FM58" i="3"/>
  <c r="BE4" i="29"/>
  <c r="BD15" i="29"/>
  <c r="B231" i="29"/>
  <c r="BC15" i="29"/>
  <c r="A231" i="29"/>
  <c r="FL58" i="3"/>
  <c r="BD4" i="29"/>
  <c r="BD14" i="29"/>
  <c r="B230" i="29"/>
  <c r="BC14" i="29"/>
  <c r="A230" i="29"/>
  <c r="FK58" i="3"/>
  <c r="BC4" i="29"/>
  <c r="BD13" i="29"/>
  <c r="B229" i="29"/>
  <c r="BC13" i="29"/>
  <c r="A229" i="29"/>
  <c r="BB4" i="29"/>
  <c r="BD12" i="29"/>
  <c r="B228" i="29"/>
  <c r="BC12" i="29"/>
  <c r="A228" i="29"/>
  <c r="AY9" i="29"/>
  <c r="AV47" i="29"/>
  <c r="B227" i="29"/>
  <c r="AS12" i="29"/>
  <c r="AS13" i="29"/>
  <c r="AS14" i="29"/>
  <c r="AS15" i="29"/>
  <c r="AS16" i="29"/>
  <c r="AS17" i="29"/>
  <c r="AS18" i="29"/>
  <c r="AS19" i="29"/>
  <c r="AS20" i="29"/>
  <c r="AS21" i="29"/>
  <c r="AS22" i="29"/>
  <c r="AS23" i="29"/>
  <c r="AS24" i="29"/>
  <c r="AS25" i="29"/>
  <c r="AS26" i="29"/>
  <c r="AS27" i="29"/>
  <c r="AS28" i="29"/>
  <c r="AS29" i="29"/>
  <c r="AS30" i="29"/>
  <c r="AS31" i="29"/>
  <c r="AS32" i="29"/>
  <c r="AS33" i="29"/>
  <c r="AS34" i="29"/>
  <c r="AS35" i="29"/>
  <c r="AS36" i="29"/>
  <c r="AS37" i="29"/>
  <c r="AS38" i="29"/>
  <c r="AS39" i="29"/>
  <c r="AS40" i="29"/>
  <c r="AS41" i="29"/>
  <c r="AS42" i="29"/>
  <c r="AS43" i="29"/>
  <c r="AS44" i="29"/>
  <c r="AS45" i="29"/>
  <c r="AS46" i="29"/>
  <c r="AS47" i="29"/>
  <c r="AU47" i="29"/>
  <c r="A227" i="29"/>
  <c r="AY53" i="3"/>
  <c r="AY54" i="3"/>
  <c r="FN54" i="3"/>
  <c r="AX9" i="29"/>
  <c r="AV46" i="29"/>
  <c r="B226" i="29"/>
  <c r="AU46" i="29"/>
  <c r="A226" i="29"/>
  <c r="CA53" i="3"/>
  <c r="CA54" i="3"/>
  <c r="FM54" i="3"/>
  <c r="AW9" i="29"/>
  <c r="AV45" i="29"/>
  <c r="B225" i="29"/>
  <c r="AU45" i="29"/>
  <c r="A225" i="29"/>
  <c r="AU53" i="3"/>
  <c r="AU54" i="3"/>
  <c r="AK53" i="3"/>
  <c r="FL54" i="3"/>
  <c r="AV9" i="29"/>
  <c r="AV44" i="29"/>
  <c r="B224" i="29"/>
  <c r="AU44" i="29"/>
  <c r="A224" i="29"/>
  <c r="BW51" i="3"/>
  <c r="BW52" i="3"/>
  <c r="BV51" i="3"/>
  <c r="BV52" i="3"/>
  <c r="BM51" i="3"/>
  <c r="BM52" i="3"/>
  <c r="FK54" i="3"/>
  <c r="AU9" i="29"/>
  <c r="AV43" i="29"/>
  <c r="B223" i="29"/>
  <c r="AU43" i="29"/>
  <c r="A223" i="29"/>
  <c r="AG49" i="3"/>
  <c r="AG50" i="3"/>
  <c r="W49" i="3"/>
  <c r="FJ54" i="3"/>
  <c r="AT9" i="29"/>
  <c r="AV42" i="29"/>
  <c r="B222" i="29"/>
  <c r="AU42" i="29"/>
  <c r="A222" i="29"/>
  <c r="FO53" i="3"/>
  <c r="AY8" i="29"/>
  <c r="AV41" i="29"/>
  <c r="B221" i="29"/>
  <c r="AU41" i="29"/>
  <c r="A221" i="29"/>
  <c r="AX8" i="29"/>
  <c r="AV40" i="29"/>
  <c r="B220" i="29"/>
  <c r="AU40" i="29"/>
  <c r="A220" i="29"/>
  <c r="BW54" i="3"/>
  <c r="BW53" i="3"/>
  <c r="BM54" i="3"/>
  <c r="FM53" i="3"/>
  <c r="AW8" i="29"/>
  <c r="AV39" i="29"/>
  <c r="B219" i="29"/>
  <c r="AU39" i="29"/>
  <c r="A219" i="29"/>
  <c r="CK51" i="3"/>
  <c r="CK52" i="3"/>
  <c r="CJ51" i="3"/>
  <c r="CJ52" i="3"/>
  <c r="CA51" i="3"/>
  <c r="CA52" i="3"/>
  <c r="FL53" i="3"/>
  <c r="AV8" i="29"/>
  <c r="AV38" i="29"/>
  <c r="B218" i="29"/>
  <c r="AU38" i="29"/>
  <c r="A218" i="29"/>
  <c r="W51" i="3"/>
  <c r="W52" i="3"/>
  <c r="FK53" i="3"/>
  <c r="AU8" i="29"/>
  <c r="AV37" i="29"/>
  <c r="B217" i="29"/>
  <c r="AU37" i="29"/>
  <c r="A217" i="29"/>
  <c r="AU49" i="3"/>
  <c r="AU50" i="3"/>
  <c r="AK49" i="3"/>
  <c r="FJ53" i="3"/>
  <c r="AT8" i="29"/>
  <c r="AV36" i="29"/>
  <c r="B216" i="29"/>
  <c r="AU36" i="29"/>
  <c r="A216" i="29"/>
  <c r="FO52" i="3"/>
  <c r="AY7" i="29"/>
  <c r="AV35" i="29"/>
  <c r="B215" i="29"/>
  <c r="AU35" i="29"/>
  <c r="A215" i="29"/>
  <c r="FN52" i="3"/>
  <c r="AX7" i="29"/>
  <c r="AV34" i="29"/>
  <c r="B214" i="29"/>
  <c r="AU34" i="29"/>
  <c r="A214" i="29"/>
  <c r="AW7" i="29"/>
  <c r="AV33" i="29"/>
  <c r="B213" i="29"/>
  <c r="AU33" i="29"/>
  <c r="A213" i="29"/>
  <c r="AG53" i="3"/>
  <c r="AG54" i="3"/>
  <c r="AF53" i="3"/>
  <c r="AF54" i="3"/>
  <c r="W53" i="3"/>
  <c r="W54" i="3"/>
  <c r="FL52" i="3"/>
  <c r="AV7" i="29"/>
  <c r="AV32" i="29"/>
  <c r="B212" i="29"/>
  <c r="AU32" i="29"/>
  <c r="A212" i="29"/>
  <c r="AU51" i="3"/>
  <c r="AU52" i="3"/>
  <c r="AT51" i="3"/>
  <c r="AT52" i="3"/>
  <c r="AK51" i="3"/>
  <c r="AK52" i="3"/>
  <c r="FK52" i="3"/>
  <c r="AU7" i="29"/>
  <c r="AV31" i="29"/>
  <c r="B211" i="29"/>
  <c r="AU31" i="29"/>
  <c r="A211" i="29"/>
  <c r="BI49" i="3"/>
  <c r="BI50" i="3"/>
  <c r="AY49" i="3"/>
  <c r="AY50" i="3"/>
  <c r="FJ52" i="3"/>
  <c r="AT7" i="29"/>
  <c r="AV30" i="29"/>
  <c r="B210" i="29"/>
  <c r="AU30" i="29"/>
  <c r="A210" i="29"/>
  <c r="FO51" i="3"/>
  <c r="AY6" i="29"/>
  <c r="AV29" i="29"/>
  <c r="B209" i="29"/>
  <c r="AU29" i="29"/>
  <c r="A209" i="29"/>
  <c r="FN51" i="3"/>
  <c r="AX6" i="29"/>
  <c r="AV28" i="29"/>
  <c r="B208" i="29"/>
  <c r="AU28" i="29"/>
  <c r="A208" i="29"/>
  <c r="FM51" i="3"/>
  <c r="AW6" i="29"/>
  <c r="AV27" i="29"/>
  <c r="B207" i="29"/>
  <c r="AU27" i="29"/>
  <c r="A207" i="29"/>
  <c r="AV6" i="29"/>
  <c r="AV26" i="29"/>
  <c r="B206" i="29"/>
  <c r="AU26" i="29"/>
  <c r="A206" i="29"/>
  <c r="BI51" i="3"/>
  <c r="BI52" i="3"/>
  <c r="BH51" i="3"/>
  <c r="BH52" i="3"/>
  <c r="AY51" i="3"/>
  <c r="AY52" i="3"/>
  <c r="FK51" i="3"/>
  <c r="AU6" i="29"/>
  <c r="AV25" i="29"/>
  <c r="B205" i="29"/>
  <c r="AU25" i="29"/>
  <c r="A205" i="29"/>
  <c r="BW49" i="3"/>
  <c r="BW50" i="3"/>
  <c r="BM49" i="3"/>
  <c r="FJ51" i="3"/>
  <c r="AT6" i="29"/>
  <c r="AV24" i="29"/>
  <c r="B204" i="29"/>
  <c r="AU24" i="29"/>
  <c r="A204" i="29"/>
  <c r="FO50" i="3"/>
  <c r="AY5" i="29"/>
  <c r="AV23" i="29"/>
  <c r="B203" i="29"/>
  <c r="AU23" i="29"/>
  <c r="A203" i="29"/>
  <c r="FN50" i="3"/>
  <c r="AX5" i="29"/>
  <c r="AV22" i="29"/>
  <c r="B202" i="29"/>
  <c r="AU22" i="29"/>
  <c r="A202" i="29"/>
  <c r="FM50" i="3"/>
  <c r="AW5" i="29"/>
  <c r="AV21" i="29"/>
  <c r="B201" i="29"/>
  <c r="AU21" i="29"/>
  <c r="A201" i="29"/>
  <c r="FL50" i="3"/>
  <c r="AV5" i="29"/>
  <c r="AV20" i="29"/>
  <c r="B200" i="29"/>
  <c r="AU20" i="29"/>
  <c r="A200" i="29"/>
  <c r="AU5" i="29"/>
  <c r="AV19" i="29"/>
  <c r="B199" i="29"/>
  <c r="AU19" i="29"/>
  <c r="A199" i="29"/>
  <c r="CK49" i="3"/>
  <c r="CK50" i="3"/>
  <c r="CJ49" i="3"/>
  <c r="CJ50" i="3"/>
  <c r="CA49" i="3"/>
  <c r="FJ50" i="3"/>
  <c r="AT5" i="29"/>
  <c r="AV18" i="29"/>
  <c r="B198" i="29"/>
  <c r="AU18" i="29"/>
  <c r="A198" i="29"/>
  <c r="FO49" i="3"/>
  <c r="AY4" i="29"/>
  <c r="AV17" i="29"/>
  <c r="B197" i="29"/>
  <c r="AU17" i="29"/>
  <c r="A197" i="29"/>
  <c r="FN49" i="3"/>
  <c r="AX4" i="29"/>
  <c r="AV16" i="29"/>
  <c r="B196" i="29"/>
  <c r="AU16" i="29"/>
  <c r="A196" i="29"/>
  <c r="FM49" i="3"/>
  <c r="AW4" i="29"/>
  <c r="AV15" i="29"/>
  <c r="B195" i="29"/>
  <c r="AU15" i="29"/>
  <c r="A195" i="29"/>
  <c r="FL49" i="3"/>
  <c r="AV4" i="29"/>
  <c r="AV14" i="29"/>
  <c r="B194" i="29"/>
  <c r="AU14" i="29"/>
  <c r="A194" i="29"/>
  <c r="FK49" i="3"/>
  <c r="AU4" i="29"/>
  <c r="AV13" i="29"/>
  <c r="B193" i="29"/>
  <c r="AU13" i="29"/>
  <c r="A193" i="29"/>
  <c r="AT4" i="29"/>
  <c r="AV12" i="29"/>
  <c r="B192" i="29"/>
  <c r="AU12" i="29"/>
  <c r="A192" i="29"/>
  <c r="AQ9" i="29"/>
  <c r="AN47" i="29"/>
  <c r="B191" i="29"/>
  <c r="AK12" i="29"/>
  <c r="AK13" i="29"/>
  <c r="AK14" i="29"/>
  <c r="AK15" i="29"/>
  <c r="AK16" i="29"/>
  <c r="AK17" i="29"/>
  <c r="AK18" i="29"/>
  <c r="AK19" i="29"/>
  <c r="AK20" i="29"/>
  <c r="AK21" i="29"/>
  <c r="AK22" i="29"/>
  <c r="AK23" i="29"/>
  <c r="AK24" i="29"/>
  <c r="AK25" i="29"/>
  <c r="AK26" i="29"/>
  <c r="AK27" i="29"/>
  <c r="AK28" i="29"/>
  <c r="AK29" i="29"/>
  <c r="AK30" i="29"/>
  <c r="AK31" i="29"/>
  <c r="AK32" i="29"/>
  <c r="AK33" i="29"/>
  <c r="AK34" i="29"/>
  <c r="AK35" i="29"/>
  <c r="AK36" i="29"/>
  <c r="AK37" i="29"/>
  <c r="AK38" i="29"/>
  <c r="AK39" i="29"/>
  <c r="AK40" i="29"/>
  <c r="AK41" i="29"/>
  <c r="AK42" i="29"/>
  <c r="AK43" i="29"/>
  <c r="AK44" i="29"/>
  <c r="AK45" i="29"/>
  <c r="AK46" i="29"/>
  <c r="AK47" i="29"/>
  <c r="AM47" i="29"/>
  <c r="A191" i="29"/>
  <c r="BI44" i="3"/>
  <c r="BI45" i="3"/>
  <c r="BH44" i="3"/>
  <c r="BH45" i="3"/>
  <c r="AY44" i="3"/>
  <c r="AY45" i="3"/>
  <c r="FN45" i="3"/>
  <c r="AP9" i="29"/>
  <c r="AN46" i="29"/>
  <c r="B190" i="29"/>
  <c r="AM46" i="29"/>
  <c r="A190" i="29"/>
  <c r="CK44" i="3"/>
  <c r="CK45" i="3"/>
  <c r="CJ44" i="3"/>
  <c r="CJ45" i="3"/>
  <c r="CA44" i="3"/>
  <c r="CA45" i="3"/>
  <c r="FM45" i="3"/>
  <c r="AO9" i="29"/>
  <c r="AN45" i="29"/>
  <c r="B189" i="29"/>
  <c r="AM45" i="29"/>
  <c r="A189" i="29"/>
  <c r="AK44" i="3"/>
  <c r="AK45" i="3"/>
  <c r="FL45" i="3"/>
  <c r="AN9" i="29"/>
  <c r="AN44" i="29"/>
  <c r="B188" i="29"/>
  <c r="AM44" i="29"/>
  <c r="A188" i="29"/>
  <c r="BW42" i="3"/>
  <c r="BW43" i="3"/>
  <c r="BV42" i="3"/>
  <c r="BV43" i="3"/>
  <c r="BM42" i="3"/>
  <c r="BM43" i="3"/>
  <c r="FK45" i="3"/>
  <c r="AM9" i="29"/>
  <c r="AN43" i="29"/>
  <c r="B187" i="29"/>
  <c r="AM43" i="29"/>
  <c r="A187" i="29"/>
  <c r="AG40" i="3"/>
  <c r="AG41" i="3"/>
  <c r="AF40" i="3"/>
  <c r="AF41" i="3"/>
  <c r="W40" i="3"/>
  <c r="W41" i="3"/>
  <c r="FJ45" i="3"/>
  <c r="AL9" i="29"/>
  <c r="AN42" i="29"/>
  <c r="B186" i="29"/>
  <c r="AM42" i="29"/>
  <c r="A186" i="29"/>
  <c r="FO44" i="3"/>
  <c r="AQ8" i="29"/>
  <c r="AN41" i="29"/>
  <c r="B185" i="29"/>
  <c r="AM41" i="29"/>
  <c r="A185" i="29"/>
  <c r="AP8" i="29"/>
  <c r="AN40" i="29"/>
  <c r="B184" i="29"/>
  <c r="AM40" i="29"/>
  <c r="A184" i="29"/>
  <c r="BW45" i="3"/>
  <c r="BW44" i="3"/>
  <c r="BV45" i="3"/>
  <c r="BV44" i="3"/>
  <c r="BM45" i="3"/>
  <c r="BM44" i="3"/>
  <c r="FM44" i="3"/>
  <c r="AO8" i="29"/>
  <c r="AN39" i="29"/>
  <c r="B183" i="29"/>
  <c r="AM39" i="29"/>
  <c r="A183" i="29"/>
  <c r="CK42" i="3"/>
  <c r="CK43" i="3"/>
  <c r="CJ42" i="3"/>
  <c r="CJ43" i="3"/>
  <c r="CA42" i="3"/>
  <c r="CA43" i="3"/>
  <c r="FL44" i="3"/>
  <c r="AN8" i="29"/>
  <c r="AN38" i="29"/>
  <c r="B182" i="29"/>
  <c r="AM38" i="29"/>
  <c r="A182" i="29"/>
  <c r="AG42" i="3"/>
  <c r="AG43" i="3"/>
  <c r="AF42" i="3"/>
  <c r="AF43" i="3"/>
  <c r="W42" i="3"/>
  <c r="FK44" i="3"/>
  <c r="AM8" i="29"/>
  <c r="AN37" i="29"/>
  <c r="B181" i="29"/>
  <c r="AM37" i="29"/>
  <c r="A181" i="29"/>
  <c r="AU40" i="3"/>
  <c r="AU41" i="3"/>
  <c r="AT40" i="3"/>
  <c r="AT41" i="3"/>
  <c r="AK40" i="3"/>
  <c r="FJ44" i="3"/>
  <c r="AL8" i="29"/>
  <c r="AN36" i="29"/>
  <c r="B180" i="29"/>
  <c r="AM36" i="29"/>
  <c r="A180" i="29"/>
  <c r="FO43" i="3"/>
  <c r="AQ7" i="29"/>
  <c r="AN35" i="29"/>
  <c r="B179" i="29"/>
  <c r="AM35" i="29"/>
  <c r="A179" i="29"/>
  <c r="FN43" i="3"/>
  <c r="AP7" i="29"/>
  <c r="AN34" i="29"/>
  <c r="B178" i="29"/>
  <c r="AM34" i="29"/>
  <c r="A178" i="29"/>
  <c r="AO7" i="29"/>
  <c r="AN33" i="29"/>
  <c r="B177" i="29"/>
  <c r="AM33" i="29"/>
  <c r="A177" i="29"/>
  <c r="AG44" i="3"/>
  <c r="AG45" i="3"/>
  <c r="AF44" i="3"/>
  <c r="AF45" i="3"/>
  <c r="W44" i="3"/>
  <c r="W45" i="3"/>
  <c r="FL43" i="3"/>
  <c r="AN7" i="29"/>
  <c r="AN32" i="29"/>
  <c r="B176" i="29"/>
  <c r="AM32" i="29"/>
  <c r="A176" i="29"/>
  <c r="AU42" i="3"/>
  <c r="AU43" i="3"/>
  <c r="AT42" i="3"/>
  <c r="AT43" i="3"/>
  <c r="AK42" i="3"/>
  <c r="FK43" i="3"/>
  <c r="AM7" i="29"/>
  <c r="AN31" i="29"/>
  <c r="B175" i="29"/>
  <c r="AM31" i="29"/>
  <c r="A175" i="29"/>
  <c r="BI40" i="3"/>
  <c r="BI41" i="3"/>
  <c r="AY40" i="3"/>
  <c r="AY41" i="3"/>
  <c r="FJ43" i="3"/>
  <c r="AL7" i="29"/>
  <c r="AN30" i="29"/>
  <c r="B174" i="29"/>
  <c r="AM30" i="29"/>
  <c r="A174" i="29"/>
  <c r="FO42" i="3"/>
  <c r="AQ6" i="29"/>
  <c r="AN29" i="29"/>
  <c r="B173" i="29"/>
  <c r="AM29" i="29"/>
  <c r="A173" i="29"/>
  <c r="FN42" i="3"/>
  <c r="AP6" i="29"/>
  <c r="AN28" i="29"/>
  <c r="B172" i="29"/>
  <c r="AM28" i="29"/>
  <c r="A172" i="29"/>
  <c r="FM42" i="3"/>
  <c r="AO6" i="29"/>
  <c r="AN27" i="29"/>
  <c r="B171" i="29"/>
  <c r="AM27" i="29"/>
  <c r="A171" i="29"/>
  <c r="AN6" i="29"/>
  <c r="AN26" i="29"/>
  <c r="B170" i="29"/>
  <c r="AM26" i="29"/>
  <c r="A170" i="29"/>
  <c r="BI42" i="3"/>
  <c r="BI43" i="3"/>
  <c r="AY42" i="3"/>
  <c r="FK42" i="3"/>
  <c r="AM6" i="29"/>
  <c r="AN25" i="29"/>
  <c r="B169" i="29"/>
  <c r="AM25" i="29"/>
  <c r="A169" i="29"/>
  <c r="BW40" i="3"/>
  <c r="BW41" i="3"/>
  <c r="BM40" i="3"/>
  <c r="FJ42" i="3"/>
  <c r="AL6" i="29"/>
  <c r="AN24" i="29"/>
  <c r="B168" i="29"/>
  <c r="AM24" i="29"/>
  <c r="A168" i="29"/>
  <c r="FO41" i="3"/>
  <c r="AQ5" i="29"/>
  <c r="AN23" i="29"/>
  <c r="B167" i="29"/>
  <c r="AM23" i="29"/>
  <c r="A167" i="29"/>
  <c r="FN41" i="3"/>
  <c r="AP5" i="29"/>
  <c r="AN22" i="29"/>
  <c r="B166" i="29"/>
  <c r="AM22" i="29"/>
  <c r="A166" i="29"/>
  <c r="FM41" i="3"/>
  <c r="AO5" i="29"/>
  <c r="AN21" i="29"/>
  <c r="B165" i="29"/>
  <c r="AM21" i="29"/>
  <c r="A165" i="29"/>
  <c r="FL41" i="3"/>
  <c r="AN5" i="29"/>
  <c r="AN20" i="29"/>
  <c r="B164" i="29"/>
  <c r="AM20" i="29"/>
  <c r="A164" i="29"/>
  <c r="AM5" i="29"/>
  <c r="AN19" i="29"/>
  <c r="B163" i="29"/>
  <c r="AM19" i="29"/>
  <c r="A163" i="29"/>
  <c r="CK40" i="3"/>
  <c r="CK41" i="3"/>
  <c r="CJ40" i="3"/>
  <c r="CJ41" i="3"/>
  <c r="CA40" i="3"/>
  <c r="CA41" i="3"/>
  <c r="FJ41" i="3"/>
  <c r="AL5" i="29"/>
  <c r="AN18" i="29"/>
  <c r="B162" i="29"/>
  <c r="AM18" i="29"/>
  <c r="A162" i="29"/>
  <c r="FO40" i="3"/>
  <c r="AQ4" i="29"/>
  <c r="AN17" i="29"/>
  <c r="B161" i="29"/>
  <c r="AM17" i="29"/>
  <c r="A161" i="29"/>
  <c r="FN40" i="3"/>
  <c r="AP4" i="29"/>
  <c r="AN16" i="29"/>
  <c r="B160" i="29"/>
  <c r="AM16" i="29"/>
  <c r="A160" i="29"/>
  <c r="FM40" i="3"/>
  <c r="AO4" i="29"/>
  <c r="AN15" i="29"/>
  <c r="B159" i="29"/>
  <c r="AM15" i="29"/>
  <c r="A159" i="29"/>
  <c r="FL40" i="3"/>
  <c r="AN4" i="29"/>
  <c r="AN14" i="29"/>
  <c r="B158" i="29"/>
  <c r="AM14" i="29"/>
  <c r="A158" i="29"/>
  <c r="FK40" i="3"/>
  <c r="AM4" i="29"/>
  <c r="AN13" i="29"/>
  <c r="B157" i="29"/>
  <c r="AM13" i="29"/>
  <c r="A157" i="29"/>
  <c r="AL4" i="29"/>
  <c r="AN12" i="29"/>
  <c r="B156" i="29"/>
  <c r="AM12" i="29"/>
  <c r="A156" i="29"/>
  <c r="AI9" i="29"/>
  <c r="AF47" i="29"/>
  <c r="B155" i="29"/>
  <c r="AC12" i="29"/>
  <c r="AC13" i="29"/>
  <c r="AC14" i="29"/>
  <c r="AC15" i="29"/>
  <c r="AC16" i="29"/>
  <c r="AC17" i="29"/>
  <c r="AC18" i="29"/>
  <c r="AC19" i="29"/>
  <c r="AC20" i="29"/>
  <c r="AC21" i="29"/>
  <c r="AC22" i="29"/>
  <c r="AC23" i="29"/>
  <c r="AC24" i="29"/>
  <c r="AC25" i="29"/>
  <c r="AC26" i="29"/>
  <c r="AC27" i="29"/>
  <c r="AC28" i="29"/>
  <c r="AC29" i="29"/>
  <c r="AC30" i="29"/>
  <c r="AC31" i="29"/>
  <c r="AC32" i="29"/>
  <c r="AC33" i="29"/>
  <c r="AC34" i="29"/>
  <c r="AC35" i="29"/>
  <c r="AC36" i="29"/>
  <c r="AC37" i="29"/>
  <c r="AC38" i="29"/>
  <c r="AC39" i="29"/>
  <c r="AC40" i="29"/>
  <c r="AC41" i="29"/>
  <c r="AC42" i="29"/>
  <c r="AC43" i="29"/>
  <c r="AC44" i="29"/>
  <c r="AC45" i="29"/>
  <c r="AC46" i="29"/>
  <c r="AC47" i="29"/>
  <c r="AE47" i="29"/>
  <c r="A155" i="29"/>
  <c r="BI35" i="3"/>
  <c r="BI36" i="3"/>
  <c r="BH35" i="3"/>
  <c r="BH36" i="3"/>
  <c r="AY35" i="3"/>
  <c r="FN36" i="3"/>
  <c r="AH9" i="29"/>
  <c r="AF46" i="29"/>
  <c r="B154" i="29"/>
  <c r="AE46" i="29"/>
  <c r="A154" i="29"/>
  <c r="CK35" i="3"/>
  <c r="CK36" i="3"/>
  <c r="CJ35" i="3"/>
  <c r="CJ36" i="3"/>
  <c r="CA35" i="3"/>
  <c r="FM36" i="3"/>
  <c r="AG9" i="29"/>
  <c r="AF45" i="29"/>
  <c r="B153" i="29"/>
  <c r="AE45" i="29"/>
  <c r="A153" i="29"/>
  <c r="AU35" i="3"/>
  <c r="AU36" i="3"/>
  <c r="AK35" i="3"/>
  <c r="FL36" i="3"/>
  <c r="AF9" i="29"/>
  <c r="AF44" i="29"/>
  <c r="B152" i="29"/>
  <c r="AE44" i="29"/>
  <c r="A152" i="29"/>
  <c r="BW33" i="3"/>
  <c r="BW34" i="3"/>
  <c r="BV33" i="3"/>
  <c r="BV34" i="3"/>
  <c r="BM33" i="3"/>
  <c r="FK36" i="3"/>
  <c r="AE9" i="29"/>
  <c r="AF43" i="29"/>
  <c r="B151" i="29"/>
  <c r="AE43" i="29"/>
  <c r="A151" i="29"/>
  <c r="AG31" i="3"/>
  <c r="AG32" i="3"/>
  <c r="AF31" i="3"/>
  <c r="AF32" i="3"/>
  <c r="W31" i="3"/>
  <c r="FJ36" i="3"/>
  <c r="AD9" i="29"/>
  <c r="AF42" i="29"/>
  <c r="B150" i="29"/>
  <c r="AE42" i="29"/>
  <c r="A150" i="29"/>
  <c r="FO35" i="3"/>
  <c r="AI8" i="29"/>
  <c r="AF41" i="29"/>
  <c r="B149" i="29"/>
  <c r="AE41" i="29"/>
  <c r="A149" i="29"/>
  <c r="AH8" i="29"/>
  <c r="AF40" i="29"/>
  <c r="B148" i="29"/>
  <c r="AE40" i="29"/>
  <c r="A148" i="29"/>
  <c r="BM36" i="3"/>
  <c r="FM35" i="3"/>
  <c r="AG8" i="29"/>
  <c r="AF39" i="29"/>
  <c r="B147" i="29"/>
  <c r="AE39" i="29"/>
  <c r="A147" i="29"/>
  <c r="CA33" i="3"/>
  <c r="FL35" i="3"/>
  <c r="AF8" i="29"/>
  <c r="AF38" i="29"/>
  <c r="B146" i="29"/>
  <c r="AE38" i="29"/>
  <c r="A146" i="29"/>
  <c r="AG33" i="3"/>
  <c r="AG34" i="3"/>
  <c r="AF33" i="3"/>
  <c r="AF34" i="3"/>
  <c r="W33" i="3"/>
  <c r="FK35" i="3"/>
  <c r="AE8" i="29"/>
  <c r="AF37" i="29"/>
  <c r="B145" i="29"/>
  <c r="AE37" i="29"/>
  <c r="A145" i="29"/>
  <c r="AU31" i="3"/>
  <c r="AU32" i="3"/>
  <c r="AK31" i="3"/>
  <c r="FJ35" i="3"/>
  <c r="AD8" i="29"/>
  <c r="AF36" i="29"/>
  <c r="B144" i="29"/>
  <c r="AE36" i="29"/>
  <c r="A144" i="29"/>
  <c r="FO34" i="3"/>
  <c r="AI7" i="29"/>
  <c r="AF35" i="29"/>
  <c r="B143" i="29"/>
  <c r="AE35" i="29"/>
  <c r="A143" i="29"/>
  <c r="FN34" i="3"/>
  <c r="AH7" i="29"/>
  <c r="AF34" i="29"/>
  <c r="B142" i="29"/>
  <c r="AE34" i="29"/>
  <c r="A142" i="29"/>
  <c r="AG7" i="29"/>
  <c r="AF33" i="29"/>
  <c r="B141" i="29"/>
  <c r="AE33" i="29"/>
  <c r="A141" i="29"/>
  <c r="AG35" i="3"/>
  <c r="AG36" i="3"/>
  <c r="AF35" i="3"/>
  <c r="AF36" i="3"/>
  <c r="W35" i="3"/>
  <c r="FL34" i="3"/>
  <c r="AF7" i="29"/>
  <c r="AF32" i="29"/>
  <c r="B140" i="29"/>
  <c r="AE32" i="29"/>
  <c r="A140" i="29"/>
  <c r="AU33" i="3"/>
  <c r="AU34" i="3"/>
  <c r="AT33" i="3"/>
  <c r="AT34" i="3"/>
  <c r="AK33" i="3"/>
  <c r="FK34" i="3"/>
  <c r="AE7" i="29"/>
  <c r="AF31" i="29"/>
  <c r="B139" i="29"/>
  <c r="AE31" i="29"/>
  <c r="A139" i="29"/>
  <c r="BI31" i="3"/>
  <c r="BI32" i="3"/>
  <c r="BH31" i="3"/>
  <c r="BH32" i="3"/>
  <c r="AY31" i="3"/>
  <c r="FJ34" i="3"/>
  <c r="AD7" i="29"/>
  <c r="AF30" i="29"/>
  <c r="B138" i="29"/>
  <c r="AE30" i="29"/>
  <c r="A138" i="29"/>
  <c r="FO33" i="3"/>
  <c r="AI6" i="29"/>
  <c r="AF29" i="29"/>
  <c r="B137" i="29"/>
  <c r="AE29" i="29"/>
  <c r="A137" i="29"/>
  <c r="FN33" i="3"/>
  <c r="AH6" i="29"/>
  <c r="AF28" i="29"/>
  <c r="B136" i="29"/>
  <c r="AE28" i="29"/>
  <c r="A136" i="29"/>
  <c r="FM33" i="3"/>
  <c r="AG6" i="29"/>
  <c r="AF27" i="29"/>
  <c r="B135" i="29"/>
  <c r="AE27" i="29"/>
  <c r="A135" i="29"/>
  <c r="AF6" i="29"/>
  <c r="AF26" i="29"/>
  <c r="B134" i="29"/>
  <c r="AE26" i="29"/>
  <c r="A134" i="29"/>
  <c r="BI33" i="3"/>
  <c r="BI34" i="3"/>
  <c r="BH33" i="3"/>
  <c r="BH34" i="3"/>
  <c r="AY33" i="3"/>
  <c r="FK33" i="3"/>
  <c r="AE6" i="29"/>
  <c r="AF25" i="29"/>
  <c r="B133" i="29"/>
  <c r="AE25" i="29"/>
  <c r="A133" i="29"/>
  <c r="BW31" i="3"/>
  <c r="BW32" i="3"/>
  <c r="BV31" i="3"/>
  <c r="BV32" i="3"/>
  <c r="BM31" i="3"/>
  <c r="BM32" i="3"/>
  <c r="FJ33" i="3"/>
  <c r="AD6" i="29"/>
  <c r="AF24" i="29"/>
  <c r="B132" i="29"/>
  <c r="AE24" i="29"/>
  <c r="A132" i="29"/>
  <c r="FO32" i="3"/>
  <c r="AI5" i="29"/>
  <c r="AF23" i="29"/>
  <c r="B131" i="29"/>
  <c r="AE23" i="29"/>
  <c r="A131" i="29"/>
  <c r="FN32" i="3"/>
  <c r="AH5" i="29"/>
  <c r="AF22" i="29"/>
  <c r="B130" i="29"/>
  <c r="AE22" i="29"/>
  <c r="A130" i="29"/>
  <c r="FM32" i="3"/>
  <c r="AG5" i="29"/>
  <c r="AF21" i="29"/>
  <c r="B129" i="29"/>
  <c r="AE21" i="29"/>
  <c r="A129" i="29"/>
  <c r="FL32" i="3"/>
  <c r="AF5" i="29"/>
  <c r="AF20" i="29"/>
  <c r="B128" i="29"/>
  <c r="AE20" i="29"/>
  <c r="A128" i="29"/>
  <c r="AE5" i="29"/>
  <c r="AF19" i="29"/>
  <c r="B127" i="29"/>
  <c r="AE19" i="29"/>
  <c r="A127" i="29"/>
  <c r="CA31" i="3"/>
  <c r="CA32" i="3"/>
  <c r="FJ32" i="3"/>
  <c r="AD5" i="29"/>
  <c r="AF18" i="29"/>
  <c r="B126" i="29"/>
  <c r="AE18" i="29"/>
  <c r="A126" i="29"/>
  <c r="FO31" i="3"/>
  <c r="AI4" i="29"/>
  <c r="AF17" i="29"/>
  <c r="B125" i="29"/>
  <c r="AE17" i="29"/>
  <c r="A125" i="29"/>
  <c r="FN31" i="3"/>
  <c r="AH4" i="29"/>
  <c r="AF16" i="29"/>
  <c r="B124" i="29"/>
  <c r="AE16" i="29"/>
  <c r="A124" i="29"/>
  <c r="FM31" i="3"/>
  <c r="AG4" i="29"/>
  <c r="AF15" i="29"/>
  <c r="B123" i="29"/>
  <c r="AE15" i="29"/>
  <c r="A123" i="29"/>
  <c r="FL31" i="3"/>
  <c r="AF4" i="29"/>
  <c r="AF14" i="29"/>
  <c r="B122" i="29"/>
  <c r="AE14" i="29"/>
  <c r="A122" i="29"/>
  <c r="FK31" i="3"/>
  <c r="AE4" i="29"/>
  <c r="AF13" i="29"/>
  <c r="B121" i="29"/>
  <c r="AE13" i="29"/>
  <c r="A121" i="29"/>
  <c r="AD4" i="29"/>
  <c r="AF12" i="29"/>
  <c r="B120" i="29"/>
  <c r="AE12" i="29"/>
  <c r="A120" i="29"/>
  <c r="AA9" i="29"/>
  <c r="X47" i="29"/>
  <c r="B119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W47" i="29"/>
  <c r="A119" i="29"/>
  <c r="BI8" i="3"/>
  <c r="BI9" i="3"/>
  <c r="BH8" i="3"/>
  <c r="BH9" i="3"/>
  <c r="AY8" i="3"/>
  <c r="FN9" i="3"/>
  <c r="Z9" i="29"/>
  <c r="X46" i="29"/>
  <c r="B118" i="29"/>
  <c r="W46" i="29"/>
  <c r="A118" i="29"/>
  <c r="CK8" i="3"/>
  <c r="CK9" i="3"/>
  <c r="CA8" i="3"/>
  <c r="FM9" i="3"/>
  <c r="Y9" i="29"/>
  <c r="X45" i="29"/>
  <c r="B117" i="29"/>
  <c r="W45" i="29"/>
  <c r="A117" i="29"/>
  <c r="AU8" i="3"/>
  <c r="AU9" i="3"/>
  <c r="AT8" i="3"/>
  <c r="AT9" i="3"/>
  <c r="AK8" i="3"/>
  <c r="FL9" i="3"/>
  <c r="X9" i="29"/>
  <c r="X44" i="29"/>
  <c r="B116" i="29"/>
  <c r="W44" i="29"/>
  <c r="A116" i="29"/>
  <c r="BW6" i="3"/>
  <c r="BW7" i="3"/>
  <c r="BM6" i="3"/>
  <c r="FK9" i="3"/>
  <c r="W9" i="29"/>
  <c r="X43" i="29"/>
  <c r="B115" i="29"/>
  <c r="W43" i="29"/>
  <c r="A115" i="29"/>
  <c r="AG4" i="3"/>
  <c r="AG5" i="3"/>
  <c r="W4" i="3"/>
  <c r="FJ9" i="3"/>
  <c r="V9" i="29"/>
  <c r="X42" i="29"/>
  <c r="B114" i="29"/>
  <c r="W42" i="29"/>
  <c r="A114" i="29"/>
  <c r="FO8" i="3"/>
  <c r="AA8" i="29"/>
  <c r="X41" i="29"/>
  <c r="B113" i="29"/>
  <c r="W41" i="29"/>
  <c r="A113" i="29"/>
  <c r="Z8" i="29"/>
  <c r="X40" i="29"/>
  <c r="B112" i="29"/>
  <c r="W40" i="29"/>
  <c r="A112" i="29"/>
  <c r="BM9" i="3"/>
  <c r="FM8" i="3"/>
  <c r="Y8" i="29"/>
  <c r="X39" i="29"/>
  <c r="B111" i="29"/>
  <c r="W39" i="29"/>
  <c r="A111" i="29"/>
  <c r="CK6" i="3"/>
  <c r="CK7" i="3"/>
  <c r="CJ6" i="3"/>
  <c r="CJ7" i="3"/>
  <c r="CA6" i="3"/>
  <c r="FL8" i="3"/>
  <c r="X8" i="29"/>
  <c r="X38" i="29"/>
  <c r="B110" i="29"/>
  <c r="W38" i="29"/>
  <c r="A110" i="29"/>
  <c r="AG6" i="3"/>
  <c r="AG7" i="3"/>
  <c r="AF6" i="3"/>
  <c r="AF7" i="3"/>
  <c r="W6" i="3"/>
  <c r="FK8" i="3"/>
  <c r="W8" i="29"/>
  <c r="X37" i="29"/>
  <c r="B109" i="29"/>
  <c r="W37" i="29"/>
  <c r="A109" i="29"/>
  <c r="AK4" i="3"/>
  <c r="AK5" i="3"/>
  <c r="FJ8" i="3"/>
  <c r="V8" i="29"/>
  <c r="X36" i="29"/>
  <c r="B108" i="29"/>
  <c r="W36" i="29"/>
  <c r="A108" i="29"/>
  <c r="FO7" i="3"/>
  <c r="AA7" i="29"/>
  <c r="X35" i="29"/>
  <c r="B107" i="29"/>
  <c r="W35" i="29"/>
  <c r="A107" i="29"/>
  <c r="FN7" i="3"/>
  <c r="Z7" i="29"/>
  <c r="X34" i="29"/>
  <c r="B106" i="29"/>
  <c r="W34" i="29"/>
  <c r="A106" i="29"/>
  <c r="Y7" i="29"/>
  <c r="X33" i="29"/>
  <c r="B105" i="29"/>
  <c r="W33" i="29"/>
  <c r="A105" i="29"/>
  <c r="AG8" i="3"/>
  <c r="AG9" i="3"/>
  <c r="AF8" i="3"/>
  <c r="AF9" i="3"/>
  <c r="W8" i="3"/>
  <c r="FL7" i="3"/>
  <c r="X7" i="29"/>
  <c r="X32" i="29"/>
  <c r="B104" i="29"/>
  <c r="W32" i="29"/>
  <c r="A104" i="29"/>
  <c r="AU6" i="3"/>
  <c r="AU7" i="3"/>
  <c r="AT6" i="3"/>
  <c r="AT7" i="3"/>
  <c r="AK6" i="3"/>
  <c r="FK7" i="3"/>
  <c r="W7" i="29"/>
  <c r="X31" i="29"/>
  <c r="B103" i="29"/>
  <c r="W31" i="29"/>
  <c r="A103" i="29"/>
  <c r="BI4" i="3"/>
  <c r="BI5" i="3"/>
  <c r="AY4" i="3"/>
  <c r="FJ7" i="3"/>
  <c r="V7" i="29"/>
  <c r="X30" i="29"/>
  <c r="B102" i="29"/>
  <c r="W30" i="29"/>
  <c r="A102" i="29"/>
  <c r="FO6" i="3"/>
  <c r="AA6" i="29"/>
  <c r="X29" i="29"/>
  <c r="B101" i="29"/>
  <c r="W29" i="29"/>
  <c r="A101" i="29"/>
  <c r="FN6" i="3"/>
  <c r="Z6" i="29"/>
  <c r="X28" i="29"/>
  <c r="B100" i="29"/>
  <c r="W28" i="29"/>
  <c r="A100" i="29"/>
  <c r="FM6" i="3"/>
  <c r="Y6" i="29"/>
  <c r="X27" i="29"/>
  <c r="B99" i="29"/>
  <c r="W27" i="29"/>
  <c r="A99" i="29"/>
  <c r="X6" i="29"/>
  <c r="X26" i="29"/>
  <c r="B98" i="29"/>
  <c r="W26" i="29"/>
  <c r="A98" i="29"/>
  <c r="BI6" i="3"/>
  <c r="BI7" i="3"/>
  <c r="AY6" i="3"/>
  <c r="AY7" i="3"/>
  <c r="FK6" i="3"/>
  <c r="W6" i="29"/>
  <c r="X25" i="29"/>
  <c r="B97" i="29"/>
  <c r="W25" i="29"/>
  <c r="A97" i="29"/>
  <c r="BW4" i="3"/>
  <c r="BW5" i="3"/>
  <c r="BV4" i="3"/>
  <c r="BV5" i="3"/>
  <c r="BM4" i="3"/>
  <c r="BM5" i="3"/>
  <c r="FJ6" i="3"/>
  <c r="V6" i="29"/>
  <c r="X24" i="29"/>
  <c r="B96" i="29"/>
  <c r="W24" i="29"/>
  <c r="A96" i="29"/>
  <c r="FO5" i="3"/>
  <c r="AA5" i="29"/>
  <c r="X23" i="29"/>
  <c r="B95" i="29"/>
  <c r="W23" i="29"/>
  <c r="A95" i="29"/>
  <c r="FN5" i="3"/>
  <c r="Z5" i="29"/>
  <c r="X22" i="29"/>
  <c r="B94" i="29"/>
  <c r="W22" i="29"/>
  <c r="A94" i="29"/>
  <c r="FM5" i="3"/>
  <c r="Y5" i="29"/>
  <c r="X21" i="29"/>
  <c r="B93" i="29"/>
  <c r="W21" i="29"/>
  <c r="A93" i="29"/>
  <c r="FL5" i="3"/>
  <c r="X5" i="29"/>
  <c r="X20" i="29"/>
  <c r="B92" i="29"/>
  <c r="W20" i="29"/>
  <c r="A92" i="29"/>
  <c r="W5" i="29"/>
  <c r="X19" i="29"/>
  <c r="B91" i="29"/>
  <c r="W19" i="29"/>
  <c r="A91" i="29"/>
  <c r="CK4" i="3"/>
  <c r="CK5" i="3"/>
  <c r="CJ4" i="3"/>
  <c r="CJ5" i="3"/>
  <c r="CA4" i="3"/>
  <c r="CA5" i="3"/>
  <c r="FJ5" i="3"/>
  <c r="V5" i="29"/>
  <c r="X18" i="29"/>
  <c r="B90" i="29"/>
  <c r="W18" i="29"/>
  <c r="A90" i="29"/>
  <c r="W22" i="3"/>
  <c r="W23" i="3"/>
  <c r="FJ27" i="3"/>
  <c r="FO22" i="3"/>
  <c r="AA4" i="29"/>
  <c r="X17" i="29"/>
  <c r="B89" i="29"/>
  <c r="W17" i="29"/>
  <c r="A89" i="29"/>
  <c r="AU22" i="3"/>
  <c r="AU23" i="3"/>
  <c r="AT22" i="3"/>
  <c r="AT23" i="3"/>
  <c r="AK22" i="3"/>
  <c r="FJ26" i="3"/>
  <c r="FN22" i="3"/>
  <c r="Z4" i="29"/>
  <c r="X16" i="29"/>
  <c r="B88" i="29"/>
  <c r="W16" i="29"/>
  <c r="A88" i="29"/>
  <c r="BI22" i="3"/>
  <c r="BI23" i="3"/>
  <c r="BH22" i="3"/>
  <c r="BH23" i="3"/>
  <c r="AY22" i="3"/>
  <c r="AY23" i="3"/>
  <c r="FJ25" i="3"/>
  <c r="FM22" i="3"/>
  <c r="Y4" i="29"/>
  <c r="X15" i="29"/>
  <c r="B87" i="29"/>
  <c r="W15" i="29"/>
  <c r="A87" i="29"/>
  <c r="BW22" i="3"/>
  <c r="BW23" i="3"/>
  <c r="BV22" i="3"/>
  <c r="BV23" i="3"/>
  <c r="BM22" i="3"/>
  <c r="BM23" i="3"/>
  <c r="FJ24" i="3"/>
  <c r="FL22" i="3"/>
  <c r="X4" i="29"/>
  <c r="X14" i="29"/>
  <c r="B86" i="29"/>
  <c r="W14" i="29"/>
  <c r="A86" i="29"/>
  <c r="CA22" i="3"/>
  <c r="FJ23" i="3"/>
  <c r="FK22" i="3"/>
  <c r="W4" i="29"/>
  <c r="X13" i="29"/>
  <c r="B85" i="29"/>
  <c r="W13" i="29"/>
  <c r="A85" i="29"/>
  <c r="V4" i="29"/>
  <c r="X12" i="29"/>
  <c r="B84" i="29"/>
  <c r="W12" i="29"/>
  <c r="A84" i="29"/>
  <c r="S9" i="29"/>
  <c r="P47" i="29"/>
  <c r="B83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O47" i="29"/>
  <c r="A83" i="29"/>
  <c r="BI17" i="3"/>
  <c r="BI18" i="3"/>
  <c r="BH17" i="3"/>
  <c r="BH18" i="3"/>
  <c r="AY17" i="3"/>
  <c r="AY18" i="3"/>
  <c r="FN18" i="3"/>
  <c r="R9" i="29"/>
  <c r="P46" i="29"/>
  <c r="B82" i="29"/>
  <c r="O46" i="29"/>
  <c r="A82" i="29"/>
  <c r="CK17" i="3"/>
  <c r="CK18" i="3"/>
  <c r="CA17" i="3"/>
  <c r="FM18" i="3"/>
  <c r="Q9" i="29"/>
  <c r="P45" i="29"/>
  <c r="B81" i="29"/>
  <c r="O45" i="29"/>
  <c r="A81" i="29"/>
  <c r="AU17" i="3"/>
  <c r="AU18" i="3"/>
  <c r="AT17" i="3"/>
  <c r="AT18" i="3"/>
  <c r="AK17" i="3"/>
  <c r="FL18" i="3"/>
  <c r="P9" i="29"/>
  <c r="P44" i="29"/>
  <c r="B80" i="29"/>
  <c r="O44" i="29"/>
  <c r="A80" i="29"/>
  <c r="BW15" i="3"/>
  <c r="BW16" i="3"/>
  <c r="BV15" i="3"/>
  <c r="BV16" i="3"/>
  <c r="BM15" i="3"/>
  <c r="BM16" i="3"/>
  <c r="FK18" i="3"/>
  <c r="O9" i="29"/>
  <c r="P43" i="29"/>
  <c r="B79" i="29"/>
  <c r="O43" i="29"/>
  <c r="A79" i="29"/>
  <c r="AG13" i="3"/>
  <c r="AG14" i="3"/>
  <c r="AF13" i="3"/>
  <c r="AF14" i="3"/>
  <c r="W13" i="3"/>
  <c r="FJ18" i="3"/>
  <c r="N9" i="29"/>
  <c r="P42" i="29"/>
  <c r="B78" i="29"/>
  <c r="O42" i="29"/>
  <c r="A78" i="29"/>
  <c r="FO17" i="3"/>
  <c r="S8" i="29"/>
  <c r="P41" i="29"/>
  <c r="B77" i="29"/>
  <c r="O41" i="29"/>
  <c r="A77" i="29"/>
  <c r="R8" i="29"/>
  <c r="P40" i="29"/>
  <c r="B76" i="29"/>
  <c r="O40" i="29"/>
  <c r="A76" i="29"/>
  <c r="BM18" i="3"/>
  <c r="FM17" i="3"/>
  <c r="Q8" i="29"/>
  <c r="P39" i="29"/>
  <c r="B75" i="29"/>
  <c r="O39" i="29"/>
  <c r="A75" i="29"/>
  <c r="CK15" i="3"/>
  <c r="CK16" i="3"/>
  <c r="CJ15" i="3"/>
  <c r="CJ16" i="3"/>
  <c r="CA15" i="3"/>
  <c r="FL17" i="3"/>
  <c r="P8" i="29"/>
  <c r="P38" i="29"/>
  <c r="B74" i="29"/>
  <c r="O38" i="29"/>
  <c r="A74" i="29"/>
  <c r="AG15" i="3"/>
  <c r="AG16" i="3"/>
  <c r="AF15" i="3"/>
  <c r="AF16" i="3"/>
  <c r="W15" i="3"/>
  <c r="W16" i="3"/>
  <c r="FK17" i="3"/>
  <c r="O8" i="29"/>
  <c r="P37" i="29"/>
  <c r="B73" i="29"/>
  <c r="O37" i="29"/>
  <c r="A73" i="29"/>
  <c r="AU13" i="3"/>
  <c r="AU14" i="3"/>
  <c r="AT13" i="3"/>
  <c r="AT14" i="3"/>
  <c r="AK13" i="3"/>
  <c r="FJ17" i="3"/>
  <c r="N8" i="29"/>
  <c r="P36" i="29"/>
  <c r="B72" i="29"/>
  <c r="O36" i="29"/>
  <c r="A72" i="29"/>
  <c r="FO16" i="3"/>
  <c r="S7" i="29"/>
  <c r="P35" i="29"/>
  <c r="B71" i="29"/>
  <c r="O35" i="29"/>
  <c r="A71" i="29"/>
  <c r="FN16" i="3"/>
  <c r="R7" i="29"/>
  <c r="P34" i="29"/>
  <c r="B70" i="29"/>
  <c r="O34" i="29"/>
  <c r="A70" i="29"/>
  <c r="Q7" i="29"/>
  <c r="P33" i="29"/>
  <c r="B69" i="29"/>
  <c r="O33" i="29"/>
  <c r="A69" i="29"/>
  <c r="AG17" i="3"/>
  <c r="AG18" i="3"/>
  <c r="W17" i="3"/>
  <c r="W18" i="3"/>
  <c r="FL16" i="3"/>
  <c r="P7" i="29"/>
  <c r="P32" i="29"/>
  <c r="B68" i="29"/>
  <c r="O32" i="29"/>
  <c r="A68" i="29"/>
  <c r="AU15" i="3"/>
  <c r="AU16" i="3"/>
  <c r="AT15" i="3"/>
  <c r="AT16" i="3"/>
  <c r="AK15" i="3"/>
  <c r="FK16" i="3"/>
  <c r="O7" i="29"/>
  <c r="P31" i="29"/>
  <c r="B67" i="29"/>
  <c r="O31" i="29"/>
  <c r="A67" i="29"/>
  <c r="BI13" i="3"/>
  <c r="BI14" i="3"/>
  <c r="BH13" i="3"/>
  <c r="BH14" i="3"/>
  <c r="AY13" i="3"/>
  <c r="FJ16" i="3"/>
  <c r="N7" i="29"/>
  <c r="P30" i="29"/>
  <c r="B66" i="29"/>
  <c r="O30" i="29"/>
  <c r="A66" i="29"/>
  <c r="FO15" i="3"/>
  <c r="S6" i="29"/>
  <c r="P29" i="29"/>
  <c r="B65" i="29"/>
  <c r="O29" i="29"/>
  <c r="A65" i="29"/>
  <c r="FN15" i="3"/>
  <c r="R6" i="29"/>
  <c r="P28" i="29"/>
  <c r="B64" i="29"/>
  <c r="O28" i="29"/>
  <c r="A64" i="29"/>
  <c r="FM15" i="3"/>
  <c r="Q6" i="29"/>
  <c r="P27" i="29"/>
  <c r="B63" i="29"/>
  <c r="O27" i="29"/>
  <c r="A63" i="29"/>
  <c r="P6" i="29"/>
  <c r="P26" i="29"/>
  <c r="B62" i="29"/>
  <c r="O26" i="29"/>
  <c r="A62" i="29"/>
  <c r="BI15" i="3"/>
  <c r="BI16" i="3"/>
  <c r="BH15" i="3"/>
  <c r="BH16" i="3"/>
  <c r="AY15" i="3"/>
  <c r="AY16" i="3"/>
  <c r="FK15" i="3"/>
  <c r="O6" i="29"/>
  <c r="P25" i="29"/>
  <c r="B61" i="29"/>
  <c r="O25" i="29"/>
  <c r="A61" i="29"/>
  <c r="BW13" i="3"/>
  <c r="BW14" i="3"/>
  <c r="BV13" i="3"/>
  <c r="BV14" i="3"/>
  <c r="BM13" i="3"/>
  <c r="FJ15" i="3"/>
  <c r="N6" i="29"/>
  <c r="P24" i="29"/>
  <c r="B60" i="29"/>
  <c r="O24" i="29"/>
  <c r="A60" i="29"/>
  <c r="FO14" i="3"/>
  <c r="S5" i="29"/>
  <c r="P23" i="29"/>
  <c r="B59" i="29"/>
  <c r="O23" i="29"/>
  <c r="A59" i="29"/>
  <c r="FN14" i="3"/>
  <c r="R5" i="29"/>
  <c r="P22" i="29"/>
  <c r="B58" i="29"/>
  <c r="O22" i="29"/>
  <c r="A58" i="29"/>
  <c r="FM14" i="3"/>
  <c r="Q5" i="29"/>
  <c r="P21" i="29"/>
  <c r="B57" i="29"/>
  <c r="O21" i="29"/>
  <c r="A57" i="29"/>
  <c r="FL14" i="3"/>
  <c r="P5" i="29"/>
  <c r="P20" i="29"/>
  <c r="B56" i="29"/>
  <c r="O20" i="29"/>
  <c r="A56" i="29"/>
  <c r="O5" i="29"/>
  <c r="P19" i="29"/>
  <c r="B55" i="29"/>
  <c r="O19" i="29"/>
  <c r="A55" i="29"/>
  <c r="CA13" i="3"/>
  <c r="CA14" i="3"/>
  <c r="FJ14" i="3"/>
  <c r="N5" i="29"/>
  <c r="P18" i="29"/>
  <c r="B54" i="29"/>
  <c r="O18" i="29"/>
  <c r="A54" i="29"/>
  <c r="FO13" i="3"/>
  <c r="S4" i="29"/>
  <c r="P17" i="29"/>
  <c r="B53" i="29"/>
  <c r="O17" i="29"/>
  <c r="A53" i="29"/>
  <c r="FN13" i="3"/>
  <c r="R4" i="29"/>
  <c r="P16" i="29"/>
  <c r="B52" i="29"/>
  <c r="O16" i="29"/>
  <c r="A52" i="29"/>
  <c r="FM13" i="3"/>
  <c r="Q4" i="29"/>
  <c r="P15" i="29"/>
  <c r="B51" i="29"/>
  <c r="O15" i="29"/>
  <c r="A51" i="29"/>
  <c r="FL13" i="3"/>
  <c r="P4" i="29"/>
  <c r="P14" i="29"/>
  <c r="B50" i="29"/>
  <c r="O14" i="29"/>
  <c r="A50" i="29"/>
  <c r="FK13" i="3"/>
  <c r="O4" i="29"/>
  <c r="P13" i="29"/>
  <c r="B49" i="29"/>
  <c r="O13" i="29"/>
  <c r="A49" i="29"/>
  <c r="N4" i="29"/>
  <c r="P12" i="29"/>
  <c r="B48" i="29"/>
  <c r="O12" i="29"/>
  <c r="A48" i="29"/>
  <c r="K9" i="29"/>
  <c r="H47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G47" i="29"/>
  <c r="B47" i="29"/>
  <c r="A47" i="29"/>
  <c r="J9" i="29"/>
  <c r="H46" i="29"/>
  <c r="G46" i="29"/>
  <c r="B46" i="29"/>
  <c r="A46" i="29"/>
  <c r="I9" i="29"/>
  <c r="H45" i="29"/>
  <c r="G45" i="29"/>
  <c r="B45" i="29"/>
  <c r="A45" i="29"/>
  <c r="H9" i="29"/>
  <c r="H44" i="29"/>
  <c r="G44" i="29"/>
  <c r="B44" i="29"/>
  <c r="A44" i="29"/>
  <c r="G9" i="29"/>
  <c r="H43" i="29"/>
  <c r="G43" i="29"/>
  <c r="B43" i="29"/>
  <c r="A43" i="29"/>
  <c r="F9" i="29"/>
  <c r="H42" i="29"/>
  <c r="G42" i="29"/>
  <c r="B42" i="29"/>
  <c r="A42" i="29"/>
  <c r="K8" i="29"/>
  <c r="H41" i="29"/>
  <c r="G41" i="29"/>
  <c r="B41" i="29"/>
  <c r="A41" i="29"/>
  <c r="J8" i="29"/>
  <c r="H40" i="29"/>
  <c r="G40" i="29"/>
  <c r="B40" i="29"/>
  <c r="A40" i="29"/>
  <c r="I8" i="29"/>
  <c r="H39" i="29"/>
  <c r="G39" i="29"/>
  <c r="B39" i="29"/>
  <c r="A39" i="29"/>
  <c r="H8" i="29"/>
  <c r="H38" i="29"/>
  <c r="G38" i="29"/>
  <c r="B38" i="29"/>
  <c r="A38" i="29"/>
  <c r="G8" i="29"/>
  <c r="H37" i="29"/>
  <c r="G37" i="29"/>
  <c r="B37" i="29"/>
  <c r="A37" i="29"/>
  <c r="F8" i="29"/>
  <c r="H36" i="29"/>
  <c r="G36" i="29"/>
  <c r="B36" i="29"/>
  <c r="A36" i="29"/>
  <c r="K7" i="29"/>
  <c r="H35" i="29"/>
  <c r="G35" i="29"/>
  <c r="B35" i="29"/>
  <c r="A35" i="29"/>
  <c r="J7" i="29"/>
  <c r="H34" i="29"/>
  <c r="G34" i="29"/>
  <c r="B34" i="29"/>
  <c r="A34" i="29"/>
  <c r="I7" i="29"/>
  <c r="H33" i="29"/>
  <c r="G33" i="29"/>
  <c r="B33" i="29"/>
  <c r="A33" i="29"/>
  <c r="H7" i="29"/>
  <c r="H32" i="29"/>
  <c r="G32" i="29"/>
  <c r="B32" i="29"/>
  <c r="A32" i="29"/>
  <c r="G7" i="29"/>
  <c r="H31" i="29"/>
  <c r="G31" i="29"/>
  <c r="B31" i="29"/>
  <c r="A31" i="29"/>
  <c r="F7" i="29"/>
  <c r="H30" i="29"/>
  <c r="G30" i="29"/>
  <c r="B30" i="29"/>
  <c r="A30" i="29"/>
  <c r="K6" i="29"/>
  <c r="H29" i="29"/>
  <c r="G29" i="29"/>
  <c r="B29" i="29"/>
  <c r="A29" i="29"/>
  <c r="J6" i="29"/>
  <c r="H28" i="29"/>
  <c r="G28" i="29"/>
  <c r="B28" i="29"/>
  <c r="A28" i="29"/>
  <c r="I6" i="29"/>
  <c r="H27" i="29"/>
  <c r="G27" i="29"/>
  <c r="B27" i="29"/>
  <c r="A27" i="29"/>
  <c r="H6" i="29"/>
  <c r="H26" i="29"/>
  <c r="G26" i="29"/>
  <c r="B26" i="29"/>
  <c r="A26" i="29"/>
  <c r="G6" i="29"/>
  <c r="H25" i="29"/>
  <c r="G25" i="29"/>
  <c r="B25" i="29"/>
  <c r="A25" i="29"/>
  <c r="F6" i="29"/>
  <c r="H24" i="29"/>
  <c r="G24" i="29"/>
  <c r="B24" i="29"/>
  <c r="A24" i="29"/>
  <c r="K5" i="29"/>
  <c r="H23" i="29"/>
  <c r="G23" i="29"/>
  <c r="B23" i="29"/>
  <c r="A23" i="29"/>
  <c r="J5" i="29"/>
  <c r="H22" i="29"/>
  <c r="G22" i="29"/>
  <c r="B22" i="29"/>
  <c r="A22" i="29"/>
  <c r="I5" i="29"/>
  <c r="H21" i="29"/>
  <c r="G21" i="29"/>
  <c r="B21" i="29"/>
  <c r="A21" i="29"/>
  <c r="H5" i="29"/>
  <c r="H20" i="29"/>
  <c r="G20" i="29"/>
  <c r="B20" i="29"/>
  <c r="A20" i="29"/>
  <c r="G5" i="29"/>
  <c r="H19" i="29"/>
  <c r="G19" i="29"/>
  <c r="B19" i="29"/>
  <c r="A19" i="29"/>
  <c r="F5" i="29"/>
  <c r="H18" i="29"/>
  <c r="G18" i="29"/>
  <c r="B18" i="29"/>
  <c r="A18" i="29"/>
  <c r="FO4" i="3"/>
  <c r="K4" i="29"/>
  <c r="H17" i="29"/>
  <c r="G17" i="29"/>
  <c r="B17" i="29"/>
  <c r="A17" i="29"/>
  <c r="FN4" i="3"/>
  <c r="J4" i="29"/>
  <c r="H16" i="29"/>
  <c r="G16" i="29"/>
  <c r="B16" i="29"/>
  <c r="A16" i="29"/>
  <c r="FM4" i="3"/>
  <c r="I4" i="29"/>
  <c r="H15" i="29"/>
  <c r="G15" i="29"/>
  <c r="B15" i="29"/>
  <c r="A15" i="29"/>
  <c r="FL4" i="3"/>
  <c r="H4" i="29"/>
  <c r="H14" i="29"/>
  <c r="G14" i="29"/>
  <c r="B14" i="29"/>
  <c r="A14" i="29"/>
  <c r="FK4" i="3"/>
  <c r="G4" i="29"/>
  <c r="H13" i="29"/>
  <c r="G13" i="29"/>
  <c r="B13" i="29"/>
  <c r="A13" i="29"/>
  <c r="F4" i="29"/>
  <c r="H12" i="29"/>
  <c r="G12" i="29"/>
  <c r="B12" i="29"/>
  <c r="A12" i="29"/>
  <c r="B11" i="29"/>
  <c r="A11" i="29"/>
  <c r="R1" i="29"/>
  <c r="Z1" i="29"/>
  <c r="AH1" i="29"/>
  <c r="AP1" i="29"/>
  <c r="AX1" i="29"/>
  <c r="BF1" i="29"/>
  <c r="BN1" i="29"/>
  <c r="BV1" i="29"/>
  <c r="CD1" i="29"/>
  <c r="CL1" i="29"/>
  <c r="CT1" i="29"/>
  <c r="DB1" i="29"/>
  <c r="DJ1" i="29"/>
  <c r="DR1" i="29"/>
  <c r="DZ1" i="29"/>
  <c r="Q1" i="29"/>
  <c r="Y1" i="29"/>
  <c r="AG1" i="29"/>
  <c r="AO1" i="29"/>
  <c r="AW1" i="29"/>
  <c r="BE1" i="29"/>
  <c r="BM1" i="29"/>
  <c r="BU1" i="29"/>
  <c r="CC1" i="29"/>
  <c r="CK1" i="29"/>
  <c r="CS1" i="29"/>
  <c r="DA1" i="29"/>
  <c r="DI1" i="29"/>
  <c r="DQ1" i="29"/>
  <c r="DY1" i="29"/>
  <c r="P1" i="29"/>
  <c r="X1" i="29"/>
  <c r="AF1" i="29"/>
  <c r="AN1" i="29"/>
  <c r="AV1" i="29"/>
  <c r="BD1" i="29"/>
  <c r="BL1" i="29"/>
  <c r="BT1" i="29"/>
  <c r="CB1" i="29"/>
  <c r="CJ1" i="29"/>
  <c r="CR1" i="29"/>
  <c r="CZ1" i="29"/>
  <c r="DH1" i="29"/>
  <c r="DP1" i="29"/>
  <c r="DX1" i="29"/>
  <c r="O1" i="29"/>
  <c r="W1" i="29"/>
  <c r="AE1" i="29"/>
  <c r="AM1" i="29"/>
  <c r="AU1" i="29"/>
  <c r="BC1" i="29"/>
  <c r="BK1" i="29"/>
  <c r="BS1" i="29"/>
  <c r="CA1" i="29"/>
  <c r="CI1" i="29"/>
  <c r="CQ1" i="29"/>
  <c r="CY1" i="29"/>
  <c r="DG1" i="29"/>
  <c r="DO1" i="29"/>
  <c r="DW1" i="29"/>
  <c r="AE157" i="3"/>
  <c r="AE158" i="3"/>
  <c r="CN157" i="3"/>
  <c r="AF157" i="3"/>
  <c r="AF158" i="3"/>
  <c r="CO157" i="3"/>
  <c r="AG157" i="3"/>
  <c r="AG158" i="3"/>
  <c r="CP157" i="3"/>
  <c r="DD157" i="3"/>
  <c r="DE157" i="3"/>
  <c r="DF157" i="3"/>
  <c r="ED157" i="3"/>
  <c r="AS157" i="3"/>
  <c r="AS158" i="3"/>
  <c r="CQ157" i="3"/>
  <c r="AT157" i="3"/>
  <c r="AT158" i="3"/>
  <c r="CR157" i="3"/>
  <c r="AU157" i="3"/>
  <c r="AU158" i="3"/>
  <c r="CS157" i="3"/>
  <c r="DG157" i="3"/>
  <c r="DH157" i="3"/>
  <c r="DI157" i="3"/>
  <c r="EE157" i="3"/>
  <c r="BG157" i="3"/>
  <c r="BG158" i="3"/>
  <c r="CT157" i="3"/>
  <c r="BH157" i="3"/>
  <c r="BH158" i="3"/>
  <c r="CU157" i="3"/>
  <c r="BI157" i="3"/>
  <c r="BI158" i="3"/>
  <c r="CV157" i="3"/>
  <c r="DJ157" i="3"/>
  <c r="DK157" i="3"/>
  <c r="DL157" i="3"/>
  <c r="EF157" i="3"/>
  <c r="BU157" i="3"/>
  <c r="BU158" i="3"/>
  <c r="CW157" i="3"/>
  <c r="BV157" i="3"/>
  <c r="BV158" i="3"/>
  <c r="CX157" i="3"/>
  <c r="BW157" i="3"/>
  <c r="BW158" i="3"/>
  <c r="CY157" i="3"/>
  <c r="DM157" i="3"/>
  <c r="DN157" i="3"/>
  <c r="DO157" i="3"/>
  <c r="EG157" i="3"/>
  <c r="CI157" i="3"/>
  <c r="CI158" i="3"/>
  <c r="CZ157" i="3"/>
  <c r="CJ157" i="3"/>
  <c r="CJ158" i="3"/>
  <c r="DA157" i="3"/>
  <c r="CK157" i="3"/>
  <c r="CK158" i="3"/>
  <c r="DB157" i="3"/>
  <c r="DP157" i="3"/>
  <c r="DQ157" i="3"/>
  <c r="DR157" i="3"/>
  <c r="EH157" i="3"/>
  <c r="EJ157" i="3"/>
  <c r="AE159" i="3"/>
  <c r="AE160" i="3"/>
  <c r="CN158" i="3"/>
  <c r="AF159" i="3"/>
  <c r="AF160" i="3"/>
  <c r="CO158" i="3"/>
  <c r="AG159" i="3"/>
  <c r="AG160" i="3"/>
  <c r="CP158" i="3"/>
  <c r="DD158" i="3"/>
  <c r="DE158" i="3"/>
  <c r="DF158" i="3"/>
  <c r="ED158" i="3"/>
  <c r="AS159" i="3"/>
  <c r="AS160" i="3"/>
  <c r="CQ158" i="3"/>
  <c r="AT159" i="3"/>
  <c r="AT160" i="3"/>
  <c r="CR158" i="3"/>
  <c r="AU159" i="3"/>
  <c r="AU160" i="3"/>
  <c r="CS158" i="3"/>
  <c r="DG158" i="3"/>
  <c r="DH158" i="3"/>
  <c r="DI158" i="3"/>
  <c r="EE158" i="3"/>
  <c r="BG159" i="3"/>
  <c r="BG160" i="3"/>
  <c r="CT158" i="3"/>
  <c r="BH159" i="3"/>
  <c r="BH160" i="3"/>
  <c r="CU158" i="3"/>
  <c r="BI159" i="3"/>
  <c r="BI160" i="3"/>
  <c r="CV158" i="3"/>
  <c r="DJ158" i="3"/>
  <c r="DK158" i="3"/>
  <c r="DL158" i="3"/>
  <c r="EF158" i="3"/>
  <c r="BU159" i="3"/>
  <c r="BU160" i="3"/>
  <c r="CW158" i="3"/>
  <c r="BV159" i="3"/>
  <c r="BV160" i="3"/>
  <c r="CX158" i="3"/>
  <c r="BW159" i="3"/>
  <c r="BW160" i="3"/>
  <c r="CY158" i="3"/>
  <c r="DM158" i="3"/>
  <c r="DN158" i="3"/>
  <c r="DO158" i="3"/>
  <c r="EG158" i="3"/>
  <c r="CZ158" i="3"/>
  <c r="DA158" i="3"/>
  <c r="DB158" i="3"/>
  <c r="DP158" i="3"/>
  <c r="DQ158" i="3"/>
  <c r="DR158" i="3"/>
  <c r="EH158" i="3"/>
  <c r="EJ158" i="3"/>
  <c r="AE161" i="3"/>
  <c r="AE162" i="3"/>
  <c r="CN159" i="3"/>
  <c r="AF161" i="3"/>
  <c r="AF162" i="3"/>
  <c r="CO159" i="3"/>
  <c r="AG161" i="3"/>
  <c r="AG162" i="3"/>
  <c r="CP159" i="3"/>
  <c r="DD159" i="3"/>
  <c r="DE159" i="3"/>
  <c r="DF159" i="3"/>
  <c r="ED159" i="3"/>
  <c r="AS161" i="3"/>
  <c r="AS162" i="3"/>
  <c r="CQ159" i="3"/>
  <c r="AT161" i="3"/>
  <c r="AT162" i="3"/>
  <c r="CR159" i="3"/>
  <c r="AU161" i="3"/>
  <c r="AU162" i="3"/>
  <c r="CS159" i="3"/>
  <c r="DG159" i="3"/>
  <c r="DH159" i="3"/>
  <c r="DI159" i="3"/>
  <c r="EE159" i="3"/>
  <c r="CT159" i="3"/>
  <c r="CU159" i="3"/>
  <c r="CV159" i="3"/>
  <c r="DJ159" i="3"/>
  <c r="DK159" i="3"/>
  <c r="DL159" i="3"/>
  <c r="EF159" i="3"/>
  <c r="CW159" i="3"/>
  <c r="CX159" i="3"/>
  <c r="CY159" i="3"/>
  <c r="DM159" i="3"/>
  <c r="DN159" i="3"/>
  <c r="DO159" i="3"/>
  <c r="EG159" i="3"/>
  <c r="CI159" i="3"/>
  <c r="CI160" i="3"/>
  <c r="CZ159" i="3"/>
  <c r="CJ159" i="3"/>
  <c r="CJ160" i="3"/>
  <c r="DA159" i="3"/>
  <c r="CK159" i="3"/>
  <c r="CK160" i="3"/>
  <c r="DB159" i="3"/>
  <c r="DP159" i="3"/>
  <c r="DQ159" i="3"/>
  <c r="DR159" i="3"/>
  <c r="EH159" i="3"/>
  <c r="EJ159" i="3"/>
  <c r="CN160" i="3"/>
  <c r="CO160" i="3"/>
  <c r="CP160" i="3"/>
  <c r="DD160" i="3"/>
  <c r="DE160" i="3"/>
  <c r="DF160" i="3"/>
  <c r="ED160" i="3"/>
  <c r="CQ160" i="3"/>
  <c r="CR160" i="3"/>
  <c r="CS160" i="3"/>
  <c r="DG160" i="3"/>
  <c r="DH160" i="3"/>
  <c r="DI160" i="3"/>
  <c r="EE160" i="3"/>
  <c r="CT160" i="3"/>
  <c r="CU160" i="3"/>
  <c r="CV160" i="3"/>
  <c r="DJ160" i="3"/>
  <c r="DK160" i="3"/>
  <c r="DL160" i="3"/>
  <c r="EF160" i="3"/>
  <c r="BU162" i="3"/>
  <c r="BU161" i="3"/>
  <c r="CW160" i="3"/>
  <c r="BV162" i="3"/>
  <c r="BV161" i="3"/>
  <c r="CX160" i="3"/>
  <c r="BW162" i="3"/>
  <c r="BW161" i="3"/>
  <c r="CY160" i="3"/>
  <c r="DM160" i="3"/>
  <c r="DN160" i="3"/>
  <c r="DO160" i="3"/>
  <c r="EG160" i="3"/>
  <c r="CI161" i="3"/>
  <c r="CI162" i="3"/>
  <c r="CZ160" i="3"/>
  <c r="CJ161" i="3"/>
  <c r="CJ162" i="3"/>
  <c r="DA160" i="3"/>
  <c r="CK161" i="3"/>
  <c r="CK162" i="3"/>
  <c r="DB160" i="3"/>
  <c r="DP160" i="3"/>
  <c r="DQ160" i="3"/>
  <c r="DR160" i="3"/>
  <c r="EH160" i="3"/>
  <c r="EJ160" i="3"/>
  <c r="CN161" i="3"/>
  <c r="CO161" i="3"/>
  <c r="CP161" i="3"/>
  <c r="DD161" i="3"/>
  <c r="DE161" i="3"/>
  <c r="DF161" i="3"/>
  <c r="ED161" i="3"/>
  <c r="CQ161" i="3"/>
  <c r="CR161" i="3"/>
  <c r="CS161" i="3"/>
  <c r="DG161" i="3"/>
  <c r="DH161" i="3"/>
  <c r="DI161" i="3"/>
  <c r="EE161" i="3"/>
  <c r="BG161" i="3"/>
  <c r="BG162" i="3"/>
  <c r="CT161" i="3"/>
  <c r="BH161" i="3"/>
  <c r="BH162" i="3"/>
  <c r="CU161" i="3"/>
  <c r="BI161" i="3"/>
  <c r="BI162" i="3"/>
  <c r="CV161" i="3"/>
  <c r="DJ161" i="3"/>
  <c r="DK161" i="3"/>
  <c r="DL161" i="3"/>
  <c r="EF161" i="3"/>
  <c r="CW161" i="3"/>
  <c r="CX161" i="3"/>
  <c r="CY161" i="3"/>
  <c r="DM161" i="3"/>
  <c r="DN161" i="3"/>
  <c r="DO161" i="3"/>
  <c r="EG161" i="3"/>
  <c r="CZ161" i="3"/>
  <c r="DA161" i="3"/>
  <c r="DB161" i="3"/>
  <c r="DP161" i="3"/>
  <c r="DQ161" i="3"/>
  <c r="DR161" i="3"/>
  <c r="EH161" i="3"/>
  <c r="EJ161" i="3"/>
  <c r="CN162" i="3"/>
  <c r="CO162" i="3"/>
  <c r="CP162" i="3"/>
  <c r="DD162" i="3"/>
  <c r="DE162" i="3"/>
  <c r="DF162" i="3"/>
  <c r="ED162" i="3"/>
  <c r="CQ162" i="3"/>
  <c r="CR162" i="3"/>
  <c r="CS162" i="3"/>
  <c r="DG162" i="3"/>
  <c r="DH162" i="3"/>
  <c r="DI162" i="3"/>
  <c r="EE162" i="3"/>
  <c r="CT162" i="3"/>
  <c r="CU162" i="3"/>
  <c r="CV162" i="3"/>
  <c r="DJ162" i="3"/>
  <c r="DK162" i="3"/>
  <c r="DL162" i="3"/>
  <c r="EF162" i="3"/>
  <c r="CW162" i="3"/>
  <c r="CX162" i="3"/>
  <c r="CY162" i="3"/>
  <c r="DM162" i="3"/>
  <c r="DN162" i="3"/>
  <c r="DO162" i="3"/>
  <c r="EG162" i="3"/>
  <c r="CZ162" i="3"/>
  <c r="DA162" i="3"/>
  <c r="DB162" i="3"/>
  <c r="DP162" i="3"/>
  <c r="DQ162" i="3"/>
  <c r="DR162" i="3"/>
  <c r="EH162" i="3"/>
  <c r="EJ162" i="3"/>
  <c r="FR162" i="3"/>
  <c r="D112" i="26"/>
  <c r="D162" i="3"/>
  <c r="G162" i="3"/>
  <c r="G112" i="26"/>
  <c r="I112" i="26"/>
  <c r="FR161" i="3"/>
  <c r="D111" i="26"/>
  <c r="D161" i="3"/>
  <c r="G161" i="3"/>
  <c r="G111" i="26"/>
  <c r="I111" i="26"/>
  <c r="FR160" i="3"/>
  <c r="D110" i="26"/>
  <c r="D160" i="3"/>
  <c r="G160" i="3"/>
  <c r="G110" i="26"/>
  <c r="I110" i="26"/>
  <c r="FR159" i="3"/>
  <c r="D109" i="26"/>
  <c r="D159" i="3"/>
  <c r="G159" i="3"/>
  <c r="G109" i="26"/>
  <c r="I109" i="26"/>
  <c r="AE148" i="3"/>
  <c r="AE149" i="3"/>
  <c r="CN148" i="3"/>
  <c r="AF148" i="3"/>
  <c r="AF149" i="3"/>
  <c r="CO148" i="3"/>
  <c r="AG148" i="3"/>
  <c r="AG149" i="3"/>
  <c r="CP148" i="3"/>
  <c r="DD148" i="3"/>
  <c r="DE148" i="3"/>
  <c r="DF148" i="3"/>
  <c r="ED148" i="3"/>
  <c r="AS148" i="3"/>
  <c r="AS149" i="3"/>
  <c r="CQ148" i="3"/>
  <c r="AT148" i="3"/>
  <c r="AT149" i="3"/>
  <c r="CR148" i="3"/>
  <c r="AU148" i="3"/>
  <c r="AU149" i="3"/>
  <c r="CS148" i="3"/>
  <c r="DG148" i="3"/>
  <c r="DH148" i="3"/>
  <c r="DI148" i="3"/>
  <c r="EE148" i="3"/>
  <c r="BG148" i="3"/>
  <c r="BG149" i="3"/>
  <c r="CT148" i="3"/>
  <c r="BH148" i="3"/>
  <c r="BH149" i="3"/>
  <c r="CU148" i="3"/>
  <c r="BI148" i="3"/>
  <c r="BI149" i="3"/>
  <c r="CV148" i="3"/>
  <c r="DJ148" i="3"/>
  <c r="DK148" i="3"/>
  <c r="DL148" i="3"/>
  <c r="EF148" i="3"/>
  <c r="BU148" i="3"/>
  <c r="BU149" i="3"/>
  <c r="CW148" i="3"/>
  <c r="BV148" i="3"/>
  <c r="BV149" i="3"/>
  <c r="CX148" i="3"/>
  <c r="BW148" i="3"/>
  <c r="BW149" i="3"/>
  <c r="CY148" i="3"/>
  <c r="DM148" i="3"/>
  <c r="DN148" i="3"/>
  <c r="DO148" i="3"/>
  <c r="EG148" i="3"/>
  <c r="CI148" i="3"/>
  <c r="CI149" i="3"/>
  <c r="CZ148" i="3"/>
  <c r="CJ148" i="3"/>
  <c r="CJ149" i="3"/>
  <c r="DA148" i="3"/>
  <c r="CK148" i="3"/>
  <c r="CK149" i="3"/>
  <c r="DB148" i="3"/>
  <c r="DP148" i="3"/>
  <c r="DQ148" i="3"/>
  <c r="DR148" i="3"/>
  <c r="EH148" i="3"/>
  <c r="EJ148" i="3"/>
  <c r="AE150" i="3"/>
  <c r="AE151" i="3"/>
  <c r="CN149" i="3"/>
  <c r="AF150" i="3"/>
  <c r="AF151" i="3"/>
  <c r="CO149" i="3"/>
  <c r="AG150" i="3"/>
  <c r="AG151" i="3"/>
  <c r="CP149" i="3"/>
  <c r="DD149" i="3"/>
  <c r="DE149" i="3"/>
  <c r="DF149" i="3"/>
  <c r="ED149" i="3"/>
  <c r="AS150" i="3"/>
  <c r="AS151" i="3"/>
  <c r="CQ149" i="3"/>
  <c r="AT150" i="3"/>
  <c r="AT151" i="3"/>
  <c r="CR149" i="3"/>
  <c r="AU150" i="3"/>
  <c r="AU151" i="3"/>
  <c r="CS149" i="3"/>
  <c r="DG149" i="3"/>
  <c r="DH149" i="3"/>
  <c r="DI149" i="3"/>
  <c r="EE149" i="3"/>
  <c r="BG150" i="3"/>
  <c r="BG151" i="3"/>
  <c r="CT149" i="3"/>
  <c r="BH150" i="3"/>
  <c r="BH151" i="3"/>
  <c r="CU149" i="3"/>
  <c r="BI150" i="3"/>
  <c r="BI151" i="3"/>
  <c r="CV149" i="3"/>
  <c r="DJ149" i="3"/>
  <c r="DK149" i="3"/>
  <c r="DL149" i="3"/>
  <c r="EF149" i="3"/>
  <c r="BU150" i="3"/>
  <c r="BU151" i="3"/>
  <c r="CW149" i="3"/>
  <c r="BV150" i="3"/>
  <c r="BV151" i="3"/>
  <c r="CX149" i="3"/>
  <c r="BW150" i="3"/>
  <c r="BW151" i="3"/>
  <c r="CY149" i="3"/>
  <c r="DM149" i="3"/>
  <c r="DN149" i="3"/>
  <c r="DO149" i="3"/>
  <c r="EG149" i="3"/>
  <c r="CZ149" i="3"/>
  <c r="DA149" i="3"/>
  <c r="DB149" i="3"/>
  <c r="DP149" i="3"/>
  <c r="DQ149" i="3"/>
  <c r="DR149" i="3"/>
  <c r="EH149" i="3"/>
  <c r="EJ149" i="3"/>
  <c r="AE152" i="3"/>
  <c r="AE153" i="3"/>
  <c r="CN150" i="3"/>
  <c r="AF152" i="3"/>
  <c r="AF153" i="3"/>
  <c r="CO150" i="3"/>
  <c r="AG152" i="3"/>
  <c r="AG153" i="3"/>
  <c r="CP150" i="3"/>
  <c r="DD150" i="3"/>
  <c r="DE150" i="3"/>
  <c r="DF150" i="3"/>
  <c r="ED150" i="3"/>
  <c r="AS152" i="3"/>
  <c r="AS153" i="3"/>
  <c r="CQ150" i="3"/>
  <c r="AT152" i="3"/>
  <c r="AT153" i="3"/>
  <c r="CR150" i="3"/>
  <c r="AU152" i="3"/>
  <c r="AU153" i="3"/>
  <c r="CS150" i="3"/>
  <c r="DG150" i="3"/>
  <c r="DH150" i="3"/>
  <c r="DI150" i="3"/>
  <c r="EE150" i="3"/>
  <c r="CT150" i="3"/>
  <c r="CU150" i="3"/>
  <c r="CV150" i="3"/>
  <c r="DJ150" i="3"/>
  <c r="DK150" i="3"/>
  <c r="DL150" i="3"/>
  <c r="EF150" i="3"/>
  <c r="CW150" i="3"/>
  <c r="CX150" i="3"/>
  <c r="CY150" i="3"/>
  <c r="DM150" i="3"/>
  <c r="DN150" i="3"/>
  <c r="DO150" i="3"/>
  <c r="EG150" i="3"/>
  <c r="CI150" i="3"/>
  <c r="CI151" i="3"/>
  <c r="CZ150" i="3"/>
  <c r="CJ150" i="3"/>
  <c r="CJ151" i="3"/>
  <c r="DA150" i="3"/>
  <c r="CK150" i="3"/>
  <c r="CK151" i="3"/>
  <c r="DB150" i="3"/>
  <c r="DP150" i="3"/>
  <c r="DQ150" i="3"/>
  <c r="DR150" i="3"/>
  <c r="EH150" i="3"/>
  <c r="EJ150" i="3"/>
  <c r="CN151" i="3"/>
  <c r="CO151" i="3"/>
  <c r="CP151" i="3"/>
  <c r="DD151" i="3"/>
  <c r="DE151" i="3"/>
  <c r="DF151" i="3"/>
  <c r="ED151" i="3"/>
  <c r="CQ151" i="3"/>
  <c r="CR151" i="3"/>
  <c r="CS151" i="3"/>
  <c r="DG151" i="3"/>
  <c r="DH151" i="3"/>
  <c r="DI151" i="3"/>
  <c r="EE151" i="3"/>
  <c r="CT151" i="3"/>
  <c r="CU151" i="3"/>
  <c r="CV151" i="3"/>
  <c r="DJ151" i="3"/>
  <c r="DK151" i="3"/>
  <c r="DL151" i="3"/>
  <c r="EF151" i="3"/>
  <c r="BU153" i="3"/>
  <c r="BU152" i="3"/>
  <c r="CW151" i="3"/>
  <c r="BV153" i="3"/>
  <c r="BV152" i="3"/>
  <c r="CX151" i="3"/>
  <c r="BW153" i="3"/>
  <c r="BW152" i="3"/>
  <c r="CY151" i="3"/>
  <c r="DM151" i="3"/>
  <c r="DN151" i="3"/>
  <c r="DO151" i="3"/>
  <c r="EG151" i="3"/>
  <c r="CI152" i="3"/>
  <c r="CI153" i="3"/>
  <c r="CZ151" i="3"/>
  <c r="CJ152" i="3"/>
  <c r="CJ153" i="3"/>
  <c r="DA151" i="3"/>
  <c r="CK152" i="3"/>
  <c r="CK153" i="3"/>
  <c r="DB151" i="3"/>
  <c r="DP151" i="3"/>
  <c r="DQ151" i="3"/>
  <c r="DR151" i="3"/>
  <c r="EH151" i="3"/>
  <c r="EJ151" i="3"/>
  <c r="CN152" i="3"/>
  <c r="CO152" i="3"/>
  <c r="CP152" i="3"/>
  <c r="DD152" i="3"/>
  <c r="DE152" i="3"/>
  <c r="DF152" i="3"/>
  <c r="ED152" i="3"/>
  <c r="CQ152" i="3"/>
  <c r="CR152" i="3"/>
  <c r="CS152" i="3"/>
  <c r="DG152" i="3"/>
  <c r="DH152" i="3"/>
  <c r="DI152" i="3"/>
  <c r="EE152" i="3"/>
  <c r="BG152" i="3"/>
  <c r="BG153" i="3"/>
  <c r="CT152" i="3"/>
  <c r="BH152" i="3"/>
  <c r="BH153" i="3"/>
  <c r="CU152" i="3"/>
  <c r="BI152" i="3"/>
  <c r="BI153" i="3"/>
  <c r="CV152" i="3"/>
  <c r="DJ152" i="3"/>
  <c r="DK152" i="3"/>
  <c r="DL152" i="3"/>
  <c r="EF152" i="3"/>
  <c r="CW152" i="3"/>
  <c r="CX152" i="3"/>
  <c r="CY152" i="3"/>
  <c r="DM152" i="3"/>
  <c r="DN152" i="3"/>
  <c r="DO152" i="3"/>
  <c r="EG152" i="3"/>
  <c r="CZ152" i="3"/>
  <c r="DA152" i="3"/>
  <c r="DB152" i="3"/>
  <c r="DP152" i="3"/>
  <c r="DQ152" i="3"/>
  <c r="DR152" i="3"/>
  <c r="EH152" i="3"/>
  <c r="EJ152" i="3"/>
  <c r="CN153" i="3"/>
  <c r="CO153" i="3"/>
  <c r="CP153" i="3"/>
  <c r="DD153" i="3"/>
  <c r="DE153" i="3"/>
  <c r="DF153" i="3"/>
  <c r="ED153" i="3"/>
  <c r="CQ153" i="3"/>
  <c r="CR153" i="3"/>
  <c r="CS153" i="3"/>
  <c r="DG153" i="3"/>
  <c r="DH153" i="3"/>
  <c r="DI153" i="3"/>
  <c r="EE153" i="3"/>
  <c r="CT153" i="3"/>
  <c r="CU153" i="3"/>
  <c r="CV153" i="3"/>
  <c r="DJ153" i="3"/>
  <c r="DK153" i="3"/>
  <c r="DL153" i="3"/>
  <c r="EF153" i="3"/>
  <c r="CW153" i="3"/>
  <c r="CX153" i="3"/>
  <c r="CY153" i="3"/>
  <c r="DM153" i="3"/>
  <c r="DN153" i="3"/>
  <c r="DO153" i="3"/>
  <c r="EG153" i="3"/>
  <c r="CZ153" i="3"/>
  <c r="DA153" i="3"/>
  <c r="DB153" i="3"/>
  <c r="DP153" i="3"/>
  <c r="DQ153" i="3"/>
  <c r="DR153" i="3"/>
  <c r="EH153" i="3"/>
  <c r="EJ153" i="3"/>
  <c r="FR153" i="3"/>
  <c r="D106" i="26"/>
  <c r="D153" i="3"/>
  <c r="G153" i="3"/>
  <c r="G106" i="26"/>
  <c r="I108" i="26"/>
  <c r="FR158" i="3"/>
  <c r="D108" i="26"/>
  <c r="D158" i="3"/>
  <c r="G158" i="3"/>
  <c r="G108" i="26"/>
  <c r="FR152" i="3"/>
  <c r="D105" i="26"/>
  <c r="D152" i="3"/>
  <c r="G152" i="3"/>
  <c r="G105" i="26"/>
  <c r="I107" i="26"/>
  <c r="FR157" i="3"/>
  <c r="D107" i="26"/>
  <c r="D157" i="3"/>
  <c r="G157" i="3"/>
  <c r="G107" i="26"/>
  <c r="I106" i="26"/>
  <c r="I105" i="26"/>
  <c r="FR151" i="3"/>
  <c r="D104" i="26"/>
  <c r="D151" i="3"/>
  <c r="G151" i="3"/>
  <c r="G104" i="26"/>
  <c r="I104" i="26"/>
  <c r="FR150" i="3"/>
  <c r="D103" i="26"/>
  <c r="D150" i="3"/>
  <c r="G150" i="3"/>
  <c r="G103" i="26"/>
  <c r="I103" i="26"/>
  <c r="AE139" i="3"/>
  <c r="AE140" i="3"/>
  <c r="CN139" i="3"/>
  <c r="CO139" i="3"/>
  <c r="CP139" i="3"/>
  <c r="DD139" i="3"/>
  <c r="DE139" i="3"/>
  <c r="DF139" i="3"/>
  <c r="ED139" i="3"/>
  <c r="AS139" i="3"/>
  <c r="AS140" i="3"/>
  <c r="CQ139" i="3"/>
  <c r="CR139" i="3"/>
  <c r="CS139" i="3"/>
  <c r="DG139" i="3"/>
  <c r="DH139" i="3"/>
  <c r="DI139" i="3"/>
  <c r="EE139" i="3"/>
  <c r="BG139" i="3"/>
  <c r="BG140" i="3"/>
  <c r="CT139" i="3"/>
  <c r="CU139" i="3"/>
  <c r="CV139" i="3"/>
  <c r="DJ139" i="3"/>
  <c r="DK139" i="3"/>
  <c r="DL139" i="3"/>
  <c r="EF139" i="3"/>
  <c r="BU139" i="3"/>
  <c r="BU140" i="3"/>
  <c r="CW139" i="3"/>
  <c r="CX139" i="3"/>
  <c r="CY139" i="3"/>
  <c r="DM139" i="3"/>
  <c r="DN139" i="3"/>
  <c r="DO139" i="3"/>
  <c r="EG139" i="3"/>
  <c r="CI139" i="3"/>
  <c r="CI140" i="3"/>
  <c r="CZ139" i="3"/>
  <c r="DA139" i="3"/>
  <c r="DB139" i="3"/>
  <c r="DP139" i="3"/>
  <c r="DQ139" i="3"/>
  <c r="DR139" i="3"/>
  <c r="EH139" i="3"/>
  <c r="EJ139" i="3"/>
  <c r="AE141" i="3"/>
  <c r="AE142" i="3"/>
  <c r="CN140" i="3"/>
  <c r="CO140" i="3"/>
  <c r="CP140" i="3"/>
  <c r="DD140" i="3"/>
  <c r="DE140" i="3"/>
  <c r="DF140" i="3"/>
  <c r="ED140" i="3"/>
  <c r="AS141" i="3"/>
  <c r="AS142" i="3"/>
  <c r="CQ140" i="3"/>
  <c r="CR140" i="3"/>
  <c r="CS140" i="3"/>
  <c r="DG140" i="3"/>
  <c r="DH140" i="3"/>
  <c r="DI140" i="3"/>
  <c r="EE140" i="3"/>
  <c r="BG141" i="3"/>
  <c r="BG142" i="3"/>
  <c r="CT140" i="3"/>
  <c r="CU140" i="3"/>
  <c r="CV140" i="3"/>
  <c r="DJ140" i="3"/>
  <c r="DK140" i="3"/>
  <c r="DL140" i="3"/>
  <c r="EF140" i="3"/>
  <c r="BU141" i="3"/>
  <c r="BU142" i="3"/>
  <c r="CW140" i="3"/>
  <c r="CX140" i="3"/>
  <c r="CY140" i="3"/>
  <c r="DM140" i="3"/>
  <c r="DN140" i="3"/>
  <c r="DO140" i="3"/>
  <c r="EG140" i="3"/>
  <c r="CZ140" i="3"/>
  <c r="DA140" i="3"/>
  <c r="DB140" i="3"/>
  <c r="DP140" i="3"/>
  <c r="DQ140" i="3"/>
  <c r="DR140" i="3"/>
  <c r="EH140" i="3"/>
  <c r="EJ140" i="3"/>
  <c r="AE143" i="3"/>
  <c r="AE144" i="3"/>
  <c r="CN141" i="3"/>
  <c r="CO141" i="3"/>
  <c r="CP141" i="3"/>
  <c r="DD141" i="3"/>
  <c r="DE141" i="3"/>
  <c r="DF141" i="3"/>
  <c r="ED141" i="3"/>
  <c r="AS143" i="3"/>
  <c r="AS144" i="3"/>
  <c r="CQ141" i="3"/>
  <c r="CR141" i="3"/>
  <c r="CS141" i="3"/>
  <c r="DG141" i="3"/>
  <c r="DH141" i="3"/>
  <c r="DI141" i="3"/>
  <c r="EE141" i="3"/>
  <c r="CT141" i="3"/>
  <c r="CU141" i="3"/>
  <c r="CV141" i="3"/>
  <c r="DJ141" i="3"/>
  <c r="DK141" i="3"/>
  <c r="DL141" i="3"/>
  <c r="EF141" i="3"/>
  <c r="CW141" i="3"/>
  <c r="CX141" i="3"/>
  <c r="CY141" i="3"/>
  <c r="DM141" i="3"/>
  <c r="DN141" i="3"/>
  <c r="DO141" i="3"/>
  <c r="EG141" i="3"/>
  <c r="CI141" i="3"/>
  <c r="CI142" i="3"/>
  <c r="CZ141" i="3"/>
  <c r="DA141" i="3"/>
  <c r="DB141" i="3"/>
  <c r="DP141" i="3"/>
  <c r="DQ141" i="3"/>
  <c r="DR141" i="3"/>
  <c r="EH141" i="3"/>
  <c r="EJ141" i="3"/>
  <c r="CN142" i="3"/>
  <c r="CO142" i="3"/>
  <c r="CP142" i="3"/>
  <c r="DD142" i="3"/>
  <c r="DE142" i="3"/>
  <c r="DF142" i="3"/>
  <c r="ED142" i="3"/>
  <c r="CQ142" i="3"/>
  <c r="CR142" i="3"/>
  <c r="CS142" i="3"/>
  <c r="DG142" i="3"/>
  <c r="DH142" i="3"/>
  <c r="DI142" i="3"/>
  <c r="EE142" i="3"/>
  <c r="CT142" i="3"/>
  <c r="CU142" i="3"/>
  <c r="CV142" i="3"/>
  <c r="DJ142" i="3"/>
  <c r="DK142" i="3"/>
  <c r="DL142" i="3"/>
  <c r="EF142" i="3"/>
  <c r="BU144" i="3"/>
  <c r="BU143" i="3"/>
  <c r="CW142" i="3"/>
  <c r="CX142" i="3"/>
  <c r="CY142" i="3"/>
  <c r="DM142" i="3"/>
  <c r="DN142" i="3"/>
  <c r="DO142" i="3"/>
  <c r="EG142" i="3"/>
  <c r="CI143" i="3"/>
  <c r="CI144" i="3"/>
  <c r="CZ142" i="3"/>
  <c r="DA142" i="3"/>
  <c r="DB142" i="3"/>
  <c r="DP142" i="3"/>
  <c r="DQ142" i="3"/>
  <c r="DR142" i="3"/>
  <c r="EH142" i="3"/>
  <c r="EJ142" i="3"/>
  <c r="CN143" i="3"/>
  <c r="CO143" i="3"/>
  <c r="CP143" i="3"/>
  <c r="DD143" i="3"/>
  <c r="DE143" i="3"/>
  <c r="DF143" i="3"/>
  <c r="ED143" i="3"/>
  <c r="CQ143" i="3"/>
  <c r="CR143" i="3"/>
  <c r="CS143" i="3"/>
  <c r="DG143" i="3"/>
  <c r="DH143" i="3"/>
  <c r="DI143" i="3"/>
  <c r="EE143" i="3"/>
  <c r="BG143" i="3"/>
  <c r="BG144" i="3"/>
  <c r="CT143" i="3"/>
  <c r="CU143" i="3"/>
  <c r="CV143" i="3"/>
  <c r="DJ143" i="3"/>
  <c r="DK143" i="3"/>
  <c r="DL143" i="3"/>
  <c r="EF143" i="3"/>
  <c r="CW143" i="3"/>
  <c r="CX143" i="3"/>
  <c r="CY143" i="3"/>
  <c r="DM143" i="3"/>
  <c r="DN143" i="3"/>
  <c r="DO143" i="3"/>
  <c r="EG143" i="3"/>
  <c r="CZ143" i="3"/>
  <c r="DA143" i="3"/>
  <c r="DB143" i="3"/>
  <c r="DP143" i="3"/>
  <c r="DQ143" i="3"/>
  <c r="DR143" i="3"/>
  <c r="EH143" i="3"/>
  <c r="EJ143" i="3"/>
  <c r="CN144" i="3"/>
  <c r="CO144" i="3"/>
  <c r="CP144" i="3"/>
  <c r="DD144" i="3"/>
  <c r="DE144" i="3"/>
  <c r="DF144" i="3"/>
  <c r="ED144" i="3"/>
  <c r="CQ144" i="3"/>
  <c r="CR144" i="3"/>
  <c r="CS144" i="3"/>
  <c r="DG144" i="3"/>
  <c r="DH144" i="3"/>
  <c r="DI144" i="3"/>
  <c r="EE144" i="3"/>
  <c r="CT144" i="3"/>
  <c r="CU144" i="3"/>
  <c r="CV144" i="3"/>
  <c r="DJ144" i="3"/>
  <c r="DK144" i="3"/>
  <c r="DL144" i="3"/>
  <c r="EF144" i="3"/>
  <c r="CW144" i="3"/>
  <c r="CX144" i="3"/>
  <c r="CY144" i="3"/>
  <c r="DM144" i="3"/>
  <c r="DN144" i="3"/>
  <c r="DO144" i="3"/>
  <c r="EG144" i="3"/>
  <c r="CZ144" i="3"/>
  <c r="DA144" i="3"/>
  <c r="DB144" i="3"/>
  <c r="DP144" i="3"/>
  <c r="DQ144" i="3"/>
  <c r="DR144" i="3"/>
  <c r="EH144" i="3"/>
  <c r="EJ144" i="3"/>
  <c r="FR144" i="3"/>
  <c r="D100" i="26"/>
  <c r="D144" i="3"/>
  <c r="G144" i="3"/>
  <c r="G100" i="26"/>
  <c r="I102" i="26"/>
  <c r="FR149" i="3"/>
  <c r="D102" i="26"/>
  <c r="D149" i="3"/>
  <c r="G149" i="3"/>
  <c r="G102" i="26"/>
  <c r="FR143" i="3"/>
  <c r="D99" i="26"/>
  <c r="D143" i="3"/>
  <c r="G143" i="3"/>
  <c r="G99" i="26"/>
  <c r="I101" i="26"/>
  <c r="FR148" i="3"/>
  <c r="D101" i="26"/>
  <c r="D148" i="3"/>
  <c r="G148" i="3"/>
  <c r="G101" i="26"/>
  <c r="I100" i="26"/>
  <c r="I99" i="26"/>
  <c r="FR142" i="3"/>
  <c r="D98" i="26"/>
  <c r="D142" i="3"/>
  <c r="G142" i="3"/>
  <c r="G98" i="26"/>
  <c r="I98" i="26"/>
  <c r="FR141" i="3"/>
  <c r="D97" i="26"/>
  <c r="D141" i="3"/>
  <c r="G141" i="3"/>
  <c r="G97" i="26"/>
  <c r="I97" i="26"/>
  <c r="AE130" i="3"/>
  <c r="AE131" i="3"/>
  <c r="CN130" i="3"/>
  <c r="CO130" i="3"/>
  <c r="CP130" i="3"/>
  <c r="DD130" i="3"/>
  <c r="DE130" i="3"/>
  <c r="DF130" i="3"/>
  <c r="ED130" i="3"/>
  <c r="AS130" i="3"/>
  <c r="AS131" i="3"/>
  <c r="CQ130" i="3"/>
  <c r="CR130" i="3"/>
  <c r="CS130" i="3"/>
  <c r="DG130" i="3"/>
  <c r="DH130" i="3"/>
  <c r="DI130" i="3"/>
  <c r="EE130" i="3"/>
  <c r="BG130" i="3"/>
  <c r="BG131" i="3"/>
  <c r="CT130" i="3"/>
  <c r="CU130" i="3"/>
  <c r="CV130" i="3"/>
  <c r="DJ130" i="3"/>
  <c r="DK130" i="3"/>
  <c r="DL130" i="3"/>
  <c r="EF130" i="3"/>
  <c r="BU130" i="3"/>
  <c r="BU131" i="3"/>
  <c r="CW130" i="3"/>
  <c r="CX130" i="3"/>
  <c r="CY130" i="3"/>
  <c r="DM130" i="3"/>
  <c r="DN130" i="3"/>
  <c r="DO130" i="3"/>
  <c r="EG130" i="3"/>
  <c r="CI130" i="3"/>
  <c r="CI131" i="3"/>
  <c r="CZ130" i="3"/>
  <c r="DA130" i="3"/>
  <c r="DB130" i="3"/>
  <c r="DP130" i="3"/>
  <c r="DQ130" i="3"/>
  <c r="DR130" i="3"/>
  <c r="EH130" i="3"/>
  <c r="EJ130" i="3"/>
  <c r="AE132" i="3"/>
  <c r="AE133" i="3"/>
  <c r="CN131" i="3"/>
  <c r="CO131" i="3"/>
  <c r="CP131" i="3"/>
  <c r="DD131" i="3"/>
  <c r="DE131" i="3"/>
  <c r="DF131" i="3"/>
  <c r="ED131" i="3"/>
  <c r="AS132" i="3"/>
  <c r="AS133" i="3"/>
  <c r="CQ131" i="3"/>
  <c r="CR131" i="3"/>
  <c r="CS131" i="3"/>
  <c r="DG131" i="3"/>
  <c r="DH131" i="3"/>
  <c r="DI131" i="3"/>
  <c r="EE131" i="3"/>
  <c r="BG132" i="3"/>
  <c r="BG133" i="3"/>
  <c r="CT131" i="3"/>
  <c r="CU131" i="3"/>
  <c r="CV131" i="3"/>
  <c r="DJ131" i="3"/>
  <c r="DK131" i="3"/>
  <c r="DL131" i="3"/>
  <c r="EF131" i="3"/>
  <c r="BU132" i="3"/>
  <c r="BU133" i="3"/>
  <c r="CW131" i="3"/>
  <c r="CX131" i="3"/>
  <c r="CY131" i="3"/>
  <c r="DM131" i="3"/>
  <c r="DN131" i="3"/>
  <c r="DO131" i="3"/>
  <c r="EG131" i="3"/>
  <c r="CZ131" i="3"/>
  <c r="DA131" i="3"/>
  <c r="DB131" i="3"/>
  <c r="DP131" i="3"/>
  <c r="DQ131" i="3"/>
  <c r="DR131" i="3"/>
  <c r="EH131" i="3"/>
  <c r="EJ131" i="3"/>
  <c r="AE134" i="3"/>
  <c r="AE135" i="3"/>
  <c r="CN132" i="3"/>
  <c r="CO132" i="3"/>
  <c r="CP132" i="3"/>
  <c r="DD132" i="3"/>
  <c r="DE132" i="3"/>
  <c r="DF132" i="3"/>
  <c r="ED132" i="3"/>
  <c r="AS134" i="3"/>
  <c r="AS135" i="3"/>
  <c r="CQ132" i="3"/>
  <c r="CR132" i="3"/>
  <c r="CS132" i="3"/>
  <c r="DG132" i="3"/>
  <c r="DH132" i="3"/>
  <c r="DI132" i="3"/>
  <c r="EE132" i="3"/>
  <c r="CT132" i="3"/>
  <c r="CU132" i="3"/>
  <c r="CV132" i="3"/>
  <c r="DJ132" i="3"/>
  <c r="DK132" i="3"/>
  <c r="DL132" i="3"/>
  <c r="EF132" i="3"/>
  <c r="CW132" i="3"/>
  <c r="CX132" i="3"/>
  <c r="CY132" i="3"/>
  <c r="DM132" i="3"/>
  <c r="DN132" i="3"/>
  <c r="DO132" i="3"/>
  <c r="EG132" i="3"/>
  <c r="CI132" i="3"/>
  <c r="CI133" i="3"/>
  <c r="CZ132" i="3"/>
  <c r="DA132" i="3"/>
  <c r="DB132" i="3"/>
  <c r="DP132" i="3"/>
  <c r="DQ132" i="3"/>
  <c r="DR132" i="3"/>
  <c r="EH132" i="3"/>
  <c r="EJ132" i="3"/>
  <c r="CN133" i="3"/>
  <c r="CO133" i="3"/>
  <c r="CP133" i="3"/>
  <c r="DD133" i="3"/>
  <c r="DE133" i="3"/>
  <c r="DF133" i="3"/>
  <c r="ED133" i="3"/>
  <c r="CQ133" i="3"/>
  <c r="CR133" i="3"/>
  <c r="CS133" i="3"/>
  <c r="DG133" i="3"/>
  <c r="DH133" i="3"/>
  <c r="DI133" i="3"/>
  <c r="EE133" i="3"/>
  <c r="CT133" i="3"/>
  <c r="CU133" i="3"/>
  <c r="CV133" i="3"/>
  <c r="DJ133" i="3"/>
  <c r="DK133" i="3"/>
  <c r="DL133" i="3"/>
  <c r="EF133" i="3"/>
  <c r="BU135" i="3"/>
  <c r="BU134" i="3"/>
  <c r="CW133" i="3"/>
  <c r="CX133" i="3"/>
  <c r="CY133" i="3"/>
  <c r="DM133" i="3"/>
  <c r="DN133" i="3"/>
  <c r="DO133" i="3"/>
  <c r="EG133" i="3"/>
  <c r="CI134" i="3"/>
  <c r="CI135" i="3"/>
  <c r="CZ133" i="3"/>
  <c r="DA133" i="3"/>
  <c r="DB133" i="3"/>
  <c r="DP133" i="3"/>
  <c r="DQ133" i="3"/>
  <c r="DR133" i="3"/>
  <c r="EH133" i="3"/>
  <c r="EJ133" i="3"/>
  <c r="CN134" i="3"/>
  <c r="CO134" i="3"/>
  <c r="CP134" i="3"/>
  <c r="DD134" i="3"/>
  <c r="DE134" i="3"/>
  <c r="DF134" i="3"/>
  <c r="ED134" i="3"/>
  <c r="CQ134" i="3"/>
  <c r="CR134" i="3"/>
  <c r="CS134" i="3"/>
  <c r="DG134" i="3"/>
  <c r="DH134" i="3"/>
  <c r="DI134" i="3"/>
  <c r="EE134" i="3"/>
  <c r="BG134" i="3"/>
  <c r="BG135" i="3"/>
  <c r="CT134" i="3"/>
  <c r="CU134" i="3"/>
  <c r="CV134" i="3"/>
  <c r="DJ134" i="3"/>
  <c r="DK134" i="3"/>
  <c r="DL134" i="3"/>
  <c r="EF134" i="3"/>
  <c r="CW134" i="3"/>
  <c r="CX134" i="3"/>
  <c r="CY134" i="3"/>
  <c r="DM134" i="3"/>
  <c r="DN134" i="3"/>
  <c r="DO134" i="3"/>
  <c r="EG134" i="3"/>
  <c r="CZ134" i="3"/>
  <c r="DA134" i="3"/>
  <c r="DB134" i="3"/>
  <c r="DP134" i="3"/>
  <c r="DQ134" i="3"/>
  <c r="DR134" i="3"/>
  <c r="EH134" i="3"/>
  <c r="EJ134" i="3"/>
  <c r="CN135" i="3"/>
  <c r="CO135" i="3"/>
  <c r="CP135" i="3"/>
  <c r="DD135" i="3"/>
  <c r="DE135" i="3"/>
  <c r="DF135" i="3"/>
  <c r="ED135" i="3"/>
  <c r="CQ135" i="3"/>
  <c r="CR135" i="3"/>
  <c r="CS135" i="3"/>
  <c r="DG135" i="3"/>
  <c r="DH135" i="3"/>
  <c r="DI135" i="3"/>
  <c r="EE135" i="3"/>
  <c r="CT135" i="3"/>
  <c r="CU135" i="3"/>
  <c r="CV135" i="3"/>
  <c r="DJ135" i="3"/>
  <c r="DK135" i="3"/>
  <c r="DL135" i="3"/>
  <c r="EF135" i="3"/>
  <c r="CW135" i="3"/>
  <c r="CX135" i="3"/>
  <c r="CY135" i="3"/>
  <c r="DM135" i="3"/>
  <c r="DN135" i="3"/>
  <c r="DO135" i="3"/>
  <c r="EG135" i="3"/>
  <c r="CZ135" i="3"/>
  <c r="DA135" i="3"/>
  <c r="DB135" i="3"/>
  <c r="DP135" i="3"/>
  <c r="DQ135" i="3"/>
  <c r="DR135" i="3"/>
  <c r="EH135" i="3"/>
  <c r="EJ135" i="3"/>
  <c r="FR135" i="3"/>
  <c r="D94" i="26"/>
  <c r="D135" i="3"/>
  <c r="G135" i="3"/>
  <c r="G94" i="26"/>
  <c r="I96" i="26"/>
  <c r="FR140" i="3"/>
  <c r="D96" i="26"/>
  <c r="D140" i="3"/>
  <c r="G140" i="3"/>
  <c r="G96" i="26"/>
  <c r="FR134" i="3"/>
  <c r="D93" i="26"/>
  <c r="D134" i="3"/>
  <c r="G134" i="3"/>
  <c r="G93" i="26"/>
  <c r="I95" i="26"/>
  <c r="FR139" i="3"/>
  <c r="D95" i="26"/>
  <c r="D139" i="3"/>
  <c r="G139" i="3"/>
  <c r="G95" i="26"/>
  <c r="I94" i="26"/>
  <c r="I93" i="26"/>
  <c r="FR133" i="3"/>
  <c r="D92" i="26"/>
  <c r="D133" i="3"/>
  <c r="G133" i="3"/>
  <c r="G92" i="26"/>
  <c r="I92" i="26"/>
  <c r="FR132" i="3"/>
  <c r="D91" i="26"/>
  <c r="D132" i="3"/>
  <c r="G132" i="3"/>
  <c r="G91" i="26"/>
  <c r="I91" i="26"/>
  <c r="AE121" i="3"/>
  <c r="AE122" i="3"/>
  <c r="CN121" i="3"/>
  <c r="CO121" i="3"/>
  <c r="CP121" i="3"/>
  <c r="DD121" i="3"/>
  <c r="DE121" i="3"/>
  <c r="DF121" i="3"/>
  <c r="ED121" i="3"/>
  <c r="AS121" i="3"/>
  <c r="AS122" i="3"/>
  <c r="CQ121" i="3"/>
  <c r="CR121" i="3"/>
  <c r="CS121" i="3"/>
  <c r="DG121" i="3"/>
  <c r="DH121" i="3"/>
  <c r="DI121" i="3"/>
  <c r="EE121" i="3"/>
  <c r="BG121" i="3"/>
  <c r="BG122" i="3"/>
  <c r="CT121" i="3"/>
  <c r="CU121" i="3"/>
  <c r="CV121" i="3"/>
  <c r="DJ121" i="3"/>
  <c r="DK121" i="3"/>
  <c r="DL121" i="3"/>
  <c r="EF121" i="3"/>
  <c r="BU121" i="3"/>
  <c r="BU122" i="3"/>
  <c r="CW121" i="3"/>
  <c r="CX121" i="3"/>
  <c r="CY121" i="3"/>
  <c r="DM121" i="3"/>
  <c r="DN121" i="3"/>
  <c r="DO121" i="3"/>
  <c r="EG121" i="3"/>
  <c r="CI121" i="3"/>
  <c r="CI122" i="3"/>
  <c r="CZ121" i="3"/>
  <c r="DA121" i="3"/>
  <c r="DB121" i="3"/>
  <c r="DP121" i="3"/>
  <c r="DQ121" i="3"/>
  <c r="DR121" i="3"/>
  <c r="EH121" i="3"/>
  <c r="EJ121" i="3"/>
  <c r="AE123" i="3"/>
  <c r="AE124" i="3"/>
  <c r="CN122" i="3"/>
  <c r="CO122" i="3"/>
  <c r="CP122" i="3"/>
  <c r="DD122" i="3"/>
  <c r="DE122" i="3"/>
  <c r="DF122" i="3"/>
  <c r="ED122" i="3"/>
  <c r="AS123" i="3"/>
  <c r="AS124" i="3"/>
  <c r="CQ122" i="3"/>
  <c r="CR122" i="3"/>
  <c r="CS122" i="3"/>
  <c r="DG122" i="3"/>
  <c r="DH122" i="3"/>
  <c r="DI122" i="3"/>
  <c r="EE122" i="3"/>
  <c r="BG123" i="3"/>
  <c r="BG124" i="3"/>
  <c r="CT122" i="3"/>
  <c r="CU122" i="3"/>
  <c r="CV122" i="3"/>
  <c r="DJ122" i="3"/>
  <c r="DK122" i="3"/>
  <c r="DL122" i="3"/>
  <c r="EF122" i="3"/>
  <c r="BU123" i="3"/>
  <c r="BU124" i="3"/>
  <c r="CW122" i="3"/>
  <c r="CX122" i="3"/>
  <c r="CY122" i="3"/>
  <c r="DM122" i="3"/>
  <c r="DN122" i="3"/>
  <c r="DO122" i="3"/>
  <c r="EG122" i="3"/>
  <c r="CZ122" i="3"/>
  <c r="DA122" i="3"/>
  <c r="DB122" i="3"/>
  <c r="DP122" i="3"/>
  <c r="DQ122" i="3"/>
  <c r="DR122" i="3"/>
  <c r="EH122" i="3"/>
  <c r="EJ122" i="3"/>
  <c r="AE125" i="3"/>
  <c r="AE126" i="3"/>
  <c r="CN123" i="3"/>
  <c r="CO123" i="3"/>
  <c r="CP123" i="3"/>
  <c r="DD123" i="3"/>
  <c r="DE123" i="3"/>
  <c r="DF123" i="3"/>
  <c r="ED123" i="3"/>
  <c r="AS125" i="3"/>
  <c r="AS126" i="3"/>
  <c r="CQ123" i="3"/>
  <c r="CR123" i="3"/>
  <c r="CS123" i="3"/>
  <c r="DG123" i="3"/>
  <c r="DH123" i="3"/>
  <c r="DI123" i="3"/>
  <c r="EE123" i="3"/>
  <c r="CT123" i="3"/>
  <c r="CU123" i="3"/>
  <c r="CV123" i="3"/>
  <c r="DJ123" i="3"/>
  <c r="DK123" i="3"/>
  <c r="DL123" i="3"/>
  <c r="EF123" i="3"/>
  <c r="CW123" i="3"/>
  <c r="CX123" i="3"/>
  <c r="CY123" i="3"/>
  <c r="DM123" i="3"/>
  <c r="DN123" i="3"/>
  <c r="DO123" i="3"/>
  <c r="EG123" i="3"/>
  <c r="CI123" i="3"/>
  <c r="CI124" i="3"/>
  <c r="CZ123" i="3"/>
  <c r="DA123" i="3"/>
  <c r="DB123" i="3"/>
  <c r="DP123" i="3"/>
  <c r="DQ123" i="3"/>
  <c r="DR123" i="3"/>
  <c r="EH123" i="3"/>
  <c r="EJ123" i="3"/>
  <c r="CN124" i="3"/>
  <c r="CO124" i="3"/>
  <c r="CP124" i="3"/>
  <c r="DD124" i="3"/>
  <c r="DE124" i="3"/>
  <c r="DF124" i="3"/>
  <c r="ED124" i="3"/>
  <c r="CQ124" i="3"/>
  <c r="CR124" i="3"/>
  <c r="CS124" i="3"/>
  <c r="DG124" i="3"/>
  <c r="DH124" i="3"/>
  <c r="DI124" i="3"/>
  <c r="EE124" i="3"/>
  <c r="CT124" i="3"/>
  <c r="CU124" i="3"/>
  <c r="CV124" i="3"/>
  <c r="DJ124" i="3"/>
  <c r="DK124" i="3"/>
  <c r="DL124" i="3"/>
  <c r="EF124" i="3"/>
  <c r="BU126" i="3"/>
  <c r="BU125" i="3"/>
  <c r="CW124" i="3"/>
  <c r="CX124" i="3"/>
  <c r="CY124" i="3"/>
  <c r="DM124" i="3"/>
  <c r="DN124" i="3"/>
  <c r="DO124" i="3"/>
  <c r="EG124" i="3"/>
  <c r="CI125" i="3"/>
  <c r="CI126" i="3"/>
  <c r="CZ124" i="3"/>
  <c r="DA124" i="3"/>
  <c r="DB124" i="3"/>
  <c r="DP124" i="3"/>
  <c r="DQ124" i="3"/>
  <c r="DR124" i="3"/>
  <c r="EH124" i="3"/>
  <c r="EJ124" i="3"/>
  <c r="CN125" i="3"/>
  <c r="CO125" i="3"/>
  <c r="CP125" i="3"/>
  <c r="DD125" i="3"/>
  <c r="DE125" i="3"/>
  <c r="DF125" i="3"/>
  <c r="ED125" i="3"/>
  <c r="CQ125" i="3"/>
  <c r="CR125" i="3"/>
  <c r="CS125" i="3"/>
  <c r="DG125" i="3"/>
  <c r="DH125" i="3"/>
  <c r="DI125" i="3"/>
  <c r="EE125" i="3"/>
  <c r="BG125" i="3"/>
  <c r="BG126" i="3"/>
  <c r="CT125" i="3"/>
  <c r="CU125" i="3"/>
  <c r="CV125" i="3"/>
  <c r="DJ125" i="3"/>
  <c r="DK125" i="3"/>
  <c r="DL125" i="3"/>
  <c r="EF125" i="3"/>
  <c r="CW125" i="3"/>
  <c r="CX125" i="3"/>
  <c r="CY125" i="3"/>
  <c r="DM125" i="3"/>
  <c r="DN125" i="3"/>
  <c r="DO125" i="3"/>
  <c r="EG125" i="3"/>
  <c r="CZ125" i="3"/>
  <c r="DA125" i="3"/>
  <c r="DB125" i="3"/>
  <c r="DP125" i="3"/>
  <c r="DQ125" i="3"/>
  <c r="DR125" i="3"/>
  <c r="EH125" i="3"/>
  <c r="EJ125" i="3"/>
  <c r="CN126" i="3"/>
  <c r="CO126" i="3"/>
  <c r="CP126" i="3"/>
  <c r="DD126" i="3"/>
  <c r="DE126" i="3"/>
  <c r="DF126" i="3"/>
  <c r="ED126" i="3"/>
  <c r="CQ126" i="3"/>
  <c r="CR126" i="3"/>
  <c r="CS126" i="3"/>
  <c r="DG126" i="3"/>
  <c r="DH126" i="3"/>
  <c r="DI126" i="3"/>
  <c r="EE126" i="3"/>
  <c r="CT126" i="3"/>
  <c r="CU126" i="3"/>
  <c r="CV126" i="3"/>
  <c r="DJ126" i="3"/>
  <c r="DK126" i="3"/>
  <c r="DL126" i="3"/>
  <c r="EF126" i="3"/>
  <c r="CW126" i="3"/>
  <c r="CX126" i="3"/>
  <c r="CY126" i="3"/>
  <c r="DM126" i="3"/>
  <c r="DN126" i="3"/>
  <c r="DO126" i="3"/>
  <c r="EG126" i="3"/>
  <c r="CZ126" i="3"/>
  <c r="DA126" i="3"/>
  <c r="DB126" i="3"/>
  <c r="DP126" i="3"/>
  <c r="DQ126" i="3"/>
  <c r="DR126" i="3"/>
  <c r="EH126" i="3"/>
  <c r="EJ126" i="3"/>
  <c r="FR126" i="3"/>
  <c r="D88" i="26"/>
  <c r="D126" i="3"/>
  <c r="G126" i="3"/>
  <c r="G88" i="26"/>
  <c r="I90" i="26"/>
  <c r="FR131" i="3"/>
  <c r="D90" i="26"/>
  <c r="D131" i="3"/>
  <c r="G131" i="3"/>
  <c r="G90" i="26"/>
  <c r="FR125" i="3"/>
  <c r="D87" i="26"/>
  <c r="D125" i="3"/>
  <c r="G125" i="3"/>
  <c r="G87" i="26"/>
  <c r="I89" i="26"/>
  <c r="FR130" i="3"/>
  <c r="D89" i="26"/>
  <c r="D130" i="3"/>
  <c r="G130" i="3"/>
  <c r="G89" i="26"/>
  <c r="I88" i="26"/>
  <c r="I87" i="26"/>
  <c r="FR124" i="3"/>
  <c r="D86" i="26"/>
  <c r="D124" i="3"/>
  <c r="G124" i="3"/>
  <c r="G86" i="26"/>
  <c r="I86" i="26"/>
  <c r="FR123" i="3"/>
  <c r="D85" i="26"/>
  <c r="D123" i="3"/>
  <c r="G123" i="3"/>
  <c r="G85" i="26"/>
  <c r="I85" i="26"/>
  <c r="AE112" i="3"/>
  <c r="AE113" i="3"/>
  <c r="CN112" i="3"/>
  <c r="CO112" i="3"/>
  <c r="CP112" i="3"/>
  <c r="DD112" i="3"/>
  <c r="DE112" i="3"/>
  <c r="DF112" i="3"/>
  <c r="ED112" i="3"/>
  <c r="AS112" i="3"/>
  <c r="AS113" i="3"/>
  <c r="CQ112" i="3"/>
  <c r="CR112" i="3"/>
  <c r="CS112" i="3"/>
  <c r="DG112" i="3"/>
  <c r="DH112" i="3"/>
  <c r="DI112" i="3"/>
  <c r="EE112" i="3"/>
  <c r="BG112" i="3"/>
  <c r="BG113" i="3"/>
  <c r="CT112" i="3"/>
  <c r="CU112" i="3"/>
  <c r="CV112" i="3"/>
  <c r="DJ112" i="3"/>
  <c r="DK112" i="3"/>
  <c r="DL112" i="3"/>
  <c r="EF112" i="3"/>
  <c r="BU112" i="3"/>
  <c r="BU113" i="3"/>
  <c r="CW112" i="3"/>
  <c r="CX112" i="3"/>
  <c r="CY112" i="3"/>
  <c r="DM112" i="3"/>
  <c r="DN112" i="3"/>
  <c r="DO112" i="3"/>
  <c r="EG112" i="3"/>
  <c r="CI112" i="3"/>
  <c r="CI113" i="3"/>
  <c r="CZ112" i="3"/>
  <c r="CJ112" i="3"/>
  <c r="CJ113" i="3"/>
  <c r="DA112" i="3"/>
  <c r="CK112" i="3"/>
  <c r="CK113" i="3"/>
  <c r="DB112" i="3"/>
  <c r="DP112" i="3"/>
  <c r="DQ112" i="3"/>
  <c r="DR112" i="3"/>
  <c r="EH112" i="3"/>
  <c r="EJ112" i="3"/>
  <c r="AE114" i="3"/>
  <c r="AE115" i="3"/>
  <c r="CN113" i="3"/>
  <c r="CO113" i="3"/>
  <c r="CP113" i="3"/>
  <c r="DD113" i="3"/>
  <c r="DE113" i="3"/>
  <c r="DF113" i="3"/>
  <c r="ED113" i="3"/>
  <c r="AS114" i="3"/>
  <c r="AS115" i="3"/>
  <c r="CQ113" i="3"/>
  <c r="CR113" i="3"/>
  <c r="CS113" i="3"/>
  <c r="DG113" i="3"/>
  <c r="DH113" i="3"/>
  <c r="DI113" i="3"/>
  <c r="EE113" i="3"/>
  <c r="BG114" i="3"/>
  <c r="BG115" i="3"/>
  <c r="CT113" i="3"/>
  <c r="CU113" i="3"/>
  <c r="CV113" i="3"/>
  <c r="DJ113" i="3"/>
  <c r="DK113" i="3"/>
  <c r="DL113" i="3"/>
  <c r="EF113" i="3"/>
  <c r="BU114" i="3"/>
  <c r="BU115" i="3"/>
  <c r="CW113" i="3"/>
  <c r="CX113" i="3"/>
  <c r="CY113" i="3"/>
  <c r="DM113" i="3"/>
  <c r="DN113" i="3"/>
  <c r="DO113" i="3"/>
  <c r="EG113" i="3"/>
  <c r="CZ113" i="3"/>
  <c r="DA113" i="3"/>
  <c r="DB113" i="3"/>
  <c r="DP113" i="3"/>
  <c r="DQ113" i="3"/>
  <c r="DR113" i="3"/>
  <c r="EH113" i="3"/>
  <c r="EJ113" i="3"/>
  <c r="AE116" i="3"/>
  <c r="AE117" i="3"/>
  <c r="CN114" i="3"/>
  <c r="CO114" i="3"/>
  <c r="CP114" i="3"/>
  <c r="DD114" i="3"/>
  <c r="DE114" i="3"/>
  <c r="DF114" i="3"/>
  <c r="ED114" i="3"/>
  <c r="AS116" i="3"/>
  <c r="AS117" i="3"/>
  <c r="CQ114" i="3"/>
  <c r="AT116" i="3"/>
  <c r="AT117" i="3"/>
  <c r="CR114" i="3"/>
  <c r="AU116" i="3"/>
  <c r="AU117" i="3"/>
  <c r="CS114" i="3"/>
  <c r="DG114" i="3"/>
  <c r="DH114" i="3"/>
  <c r="DI114" i="3"/>
  <c r="EE114" i="3"/>
  <c r="CT114" i="3"/>
  <c r="CU114" i="3"/>
  <c r="CV114" i="3"/>
  <c r="DJ114" i="3"/>
  <c r="DK114" i="3"/>
  <c r="DL114" i="3"/>
  <c r="EF114" i="3"/>
  <c r="CW114" i="3"/>
  <c r="CX114" i="3"/>
  <c r="CY114" i="3"/>
  <c r="DM114" i="3"/>
  <c r="DN114" i="3"/>
  <c r="DO114" i="3"/>
  <c r="EG114" i="3"/>
  <c r="CI114" i="3"/>
  <c r="CI115" i="3"/>
  <c r="CZ114" i="3"/>
  <c r="DA114" i="3"/>
  <c r="DB114" i="3"/>
  <c r="DP114" i="3"/>
  <c r="DQ114" i="3"/>
  <c r="DR114" i="3"/>
  <c r="EH114" i="3"/>
  <c r="EJ114" i="3"/>
  <c r="CN115" i="3"/>
  <c r="CO115" i="3"/>
  <c r="CP115" i="3"/>
  <c r="DD115" i="3"/>
  <c r="DE115" i="3"/>
  <c r="DF115" i="3"/>
  <c r="ED115" i="3"/>
  <c r="CQ115" i="3"/>
  <c r="CR115" i="3"/>
  <c r="CS115" i="3"/>
  <c r="DG115" i="3"/>
  <c r="DH115" i="3"/>
  <c r="DI115" i="3"/>
  <c r="EE115" i="3"/>
  <c r="CT115" i="3"/>
  <c r="CU115" i="3"/>
  <c r="CV115" i="3"/>
  <c r="DJ115" i="3"/>
  <c r="DK115" i="3"/>
  <c r="DL115" i="3"/>
  <c r="EF115" i="3"/>
  <c r="BU117" i="3"/>
  <c r="BU116" i="3"/>
  <c r="CW115" i="3"/>
  <c r="CX115" i="3"/>
  <c r="CY115" i="3"/>
  <c r="DM115" i="3"/>
  <c r="DN115" i="3"/>
  <c r="DO115" i="3"/>
  <c r="EG115" i="3"/>
  <c r="CI116" i="3"/>
  <c r="CI117" i="3"/>
  <c r="CZ115" i="3"/>
  <c r="CJ116" i="3"/>
  <c r="CJ117" i="3"/>
  <c r="DA115" i="3"/>
  <c r="DB115" i="3"/>
  <c r="DP115" i="3"/>
  <c r="DQ115" i="3"/>
  <c r="DR115" i="3"/>
  <c r="EH115" i="3"/>
  <c r="EJ115" i="3"/>
  <c r="CN116" i="3"/>
  <c r="CO116" i="3"/>
  <c r="CP116" i="3"/>
  <c r="DD116" i="3"/>
  <c r="DE116" i="3"/>
  <c r="DF116" i="3"/>
  <c r="ED116" i="3"/>
  <c r="CQ116" i="3"/>
  <c r="CR116" i="3"/>
  <c r="CS116" i="3"/>
  <c r="DG116" i="3"/>
  <c r="DH116" i="3"/>
  <c r="DI116" i="3"/>
  <c r="EE116" i="3"/>
  <c r="BG116" i="3"/>
  <c r="BG117" i="3"/>
  <c r="CT116" i="3"/>
  <c r="BH116" i="3"/>
  <c r="BH117" i="3"/>
  <c r="CU116" i="3"/>
  <c r="CV116" i="3"/>
  <c r="DJ116" i="3"/>
  <c r="DK116" i="3"/>
  <c r="DL116" i="3"/>
  <c r="EF116" i="3"/>
  <c r="CW116" i="3"/>
  <c r="CX116" i="3"/>
  <c r="CY116" i="3"/>
  <c r="DM116" i="3"/>
  <c r="DN116" i="3"/>
  <c r="DO116" i="3"/>
  <c r="EG116" i="3"/>
  <c r="CZ116" i="3"/>
  <c r="DA116" i="3"/>
  <c r="DB116" i="3"/>
  <c r="DP116" i="3"/>
  <c r="DQ116" i="3"/>
  <c r="DR116" i="3"/>
  <c r="EH116" i="3"/>
  <c r="EJ116" i="3"/>
  <c r="CN117" i="3"/>
  <c r="CO117" i="3"/>
  <c r="CP117" i="3"/>
  <c r="DD117" i="3"/>
  <c r="DE117" i="3"/>
  <c r="DF117" i="3"/>
  <c r="ED117" i="3"/>
  <c r="CQ117" i="3"/>
  <c r="CR117" i="3"/>
  <c r="CS117" i="3"/>
  <c r="DG117" i="3"/>
  <c r="DH117" i="3"/>
  <c r="DI117" i="3"/>
  <c r="EE117" i="3"/>
  <c r="CT117" i="3"/>
  <c r="CU117" i="3"/>
  <c r="CV117" i="3"/>
  <c r="DJ117" i="3"/>
  <c r="DK117" i="3"/>
  <c r="DL117" i="3"/>
  <c r="EF117" i="3"/>
  <c r="CW117" i="3"/>
  <c r="CX117" i="3"/>
  <c r="CY117" i="3"/>
  <c r="DM117" i="3"/>
  <c r="DN117" i="3"/>
  <c r="DO117" i="3"/>
  <c r="EG117" i="3"/>
  <c r="CZ117" i="3"/>
  <c r="DA117" i="3"/>
  <c r="DB117" i="3"/>
  <c r="DP117" i="3"/>
  <c r="DQ117" i="3"/>
  <c r="DR117" i="3"/>
  <c r="EH117" i="3"/>
  <c r="EJ117" i="3"/>
  <c r="EK112" i="3"/>
  <c r="ET112" i="3"/>
  <c r="EL112" i="3"/>
  <c r="EM112" i="3"/>
  <c r="EN112" i="3"/>
  <c r="EU112" i="3"/>
  <c r="DT112" i="3"/>
  <c r="EO112" i="3"/>
  <c r="DU112" i="3"/>
  <c r="EP112" i="3"/>
  <c r="EQ112" i="3"/>
  <c r="EV112" i="3"/>
  <c r="DW112" i="3"/>
  <c r="DX112" i="3"/>
  <c r="DY112" i="3"/>
  <c r="DZ112" i="3"/>
  <c r="EA112" i="3"/>
  <c r="ER112" i="3"/>
  <c r="EW112" i="3"/>
  <c r="EX112" i="3"/>
  <c r="EY112" i="3"/>
  <c r="CA113" i="3"/>
  <c r="EK113" i="3"/>
  <c r="ET113" i="3"/>
  <c r="EL113" i="3"/>
  <c r="EM113" i="3"/>
  <c r="EN113" i="3"/>
  <c r="EU113" i="3"/>
  <c r="DT113" i="3"/>
  <c r="EO113" i="3"/>
  <c r="DU113" i="3"/>
  <c r="EP113" i="3"/>
  <c r="EQ113" i="3"/>
  <c r="EV113" i="3"/>
  <c r="DW113" i="3"/>
  <c r="DX113" i="3"/>
  <c r="DY113" i="3"/>
  <c r="DZ113" i="3"/>
  <c r="EA113" i="3"/>
  <c r="ER113" i="3"/>
  <c r="EW113" i="3"/>
  <c r="EX113" i="3"/>
  <c r="EY113" i="3"/>
  <c r="EK114" i="3"/>
  <c r="ET114" i="3"/>
  <c r="EL114" i="3"/>
  <c r="EM114" i="3"/>
  <c r="EN114" i="3"/>
  <c r="EU114" i="3"/>
  <c r="DT114" i="3"/>
  <c r="EO114" i="3"/>
  <c r="DU114" i="3"/>
  <c r="EP114" i="3"/>
  <c r="EQ114" i="3"/>
  <c r="EV114" i="3"/>
  <c r="DW114" i="3"/>
  <c r="DX114" i="3"/>
  <c r="DY114" i="3"/>
  <c r="DZ114" i="3"/>
  <c r="EA114" i="3"/>
  <c r="ER114" i="3"/>
  <c r="EW114" i="3"/>
  <c r="EX114" i="3"/>
  <c r="EY114" i="3"/>
  <c r="EK115" i="3"/>
  <c r="ET115" i="3"/>
  <c r="EL115" i="3"/>
  <c r="EM115" i="3"/>
  <c r="EN115" i="3"/>
  <c r="EU115" i="3"/>
  <c r="DT115" i="3"/>
  <c r="EO115" i="3"/>
  <c r="DU115" i="3"/>
  <c r="EP115" i="3"/>
  <c r="EQ115" i="3"/>
  <c r="EV115" i="3"/>
  <c r="DW115" i="3"/>
  <c r="DX115" i="3"/>
  <c r="DY115" i="3"/>
  <c r="DZ115" i="3"/>
  <c r="EA115" i="3"/>
  <c r="ER115" i="3"/>
  <c r="EW115" i="3"/>
  <c r="EX115" i="3"/>
  <c r="EY115" i="3"/>
  <c r="BM116" i="3"/>
  <c r="CA115" i="3"/>
  <c r="EK116" i="3"/>
  <c r="ET116" i="3"/>
  <c r="EL116" i="3"/>
  <c r="EM116" i="3"/>
  <c r="EN116" i="3"/>
  <c r="EU116" i="3"/>
  <c r="DT116" i="3"/>
  <c r="EO116" i="3"/>
  <c r="DU116" i="3"/>
  <c r="EP116" i="3"/>
  <c r="EQ116" i="3"/>
  <c r="EV116" i="3"/>
  <c r="DW116" i="3"/>
  <c r="DX116" i="3"/>
  <c r="DY116" i="3"/>
  <c r="DZ116" i="3"/>
  <c r="EA116" i="3"/>
  <c r="ER116" i="3"/>
  <c r="EW116" i="3"/>
  <c r="EX116" i="3"/>
  <c r="EY116" i="3"/>
  <c r="CA117" i="3"/>
  <c r="EK117" i="3"/>
  <c r="ET117" i="3"/>
  <c r="EL117" i="3"/>
  <c r="EM117" i="3"/>
  <c r="EN117" i="3"/>
  <c r="EU117" i="3"/>
  <c r="DT117" i="3"/>
  <c r="EO117" i="3"/>
  <c r="DU117" i="3"/>
  <c r="EP117" i="3"/>
  <c r="EQ117" i="3"/>
  <c r="EV117" i="3"/>
  <c r="DW117" i="3"/>
  <c r="DX117" i="3"/>
  <c r="DY117" i="3"/>
  <c r="DZ117" i="3"/>
  <c r="EA117" i="3"/>
  <c r="ER117" i="3"/>
  <c r="EW117" i="3"/>
  <c r="EX117" i="3"/>
  <c r="EY117" i="3"/>
  <c r="EZ112" i="3"/>
  <c r="FA112" i="3"/>
  <c r="EZ113" i="3"/>
  <c r="FA113" i="3"/>
  <c r="FB112" i="3"/>
  <c r="FD112" i="3"/>
  <c r="FF112" i="3"/>
  <c r="FG112" i="3"/>
  <c r="FC112" i="3"/>
  <c r="FH112" i="3"/>
  <c r="FP112" i="3"/>
  <c r="EZ114" i="3"/>
  <c r="FA114" i="3"/>
  <c r="FB113" i="3"/>
  <c r="FD113" i="3"/>
  <c r="FF113" i="3"/>
  <c r="FG113" i="3"/>
  <c r="FC113" i="3"/>
  <c r="FH113" i="3"/>
  <c r="FP113" i="3"/>
  <c r="EZ115" i="3"/>
  <c r="FA115" i="3"/>
  <c r="FB114" i="3"/>
  <c r="FD114" i="3"/>
  <c r="FF114" i="3"/>
  <c r="FG114" i="3"/>
  <c r="FC114" i="3"/>
  <c r="FH114" i="3"/>
  <c r="FP114" i="3"/>
  <c r="EZ116" i="3"/>
  <c r="FA116" i="3"/>
  <c r="FB115" i="3"/>
  <c r="FD115" i="3"/>
  <c r="FF115" i="3"/>
  <c r="FG115" i="3"/>
  <c r="FC115" i="3"/>
  <c r="FH115" i="3"/>
  <c r="FP115" i="3"/>
  <c r="EZ117" i="3"/>
  <c r="FA117" i="3"/>
  <c r="FB116" i="3"/>
  <c r="FD116" i="3"/>
  <c r="FF116" i="3"/>
  <c r="FG116" i="3"/>
  <c r="FC116" i="3"/>
  <c r="FH116" i="3"/>
  <c r="FP116" i="3"/>
  <c r="FB117" i="3"/>
  <c r="FD117" i="3"/>
  <c r="FF117" i="3"/>
  <c r="FG117" i="3"/>
  <c r="FC117" i="3"/>
  <c r="FH117" i="3"/>
  <c r="FP117" i="3"/>
  <c r="FQ117" i="3"/>
  <c r="FR117" i="3"/>
  <c r="D78" i="26"/>
  <c r="D113" i="3"/>
  <c r="G117" i="3"/>
  <c r="G82" i="26"/>
  <c r="I84" i="26"/>
  <c r="FR122" i="3"/>
  <c r="D84" i="26"/>
  <c r="D122" i="3"/>
  <c r="G122" i="3"/>
  <c r="G84" i="26"/>
  <c r="FQ116" i="3"/>
  <c r="FR116" i="3"/>
  <c r="D77" i="26"/>
  <c r="D112" i="3"/>
  <c r="G116" i="3"/>
  <c r="G81" i="26"/>
  <c r="I83" i="26"/>
  <c r="FR121" i="3"/>
  <c r="D83" i="26"/>
  <c r="D121" i="3"/>
  <c r="G121" i="3"/>
  <c r="G83" i="26"/>
  <c r="I82" i="26"/>
  <c r="D82" i="26"/>
  <c r="I81" i="26"/>
  <c r="D81" i="26"/>
  <c r="FQ115" i="3"/>
  <c r="FR115" i="3"/>
  <c r="D116" i="3"/>
  <c r="G115" i="3"/>
  <c r="G80" i="26"/>
  <c r="I80" i="26"/>
  <c r="D80" i="26"/>
  <c r="FQ114" i="3"/>
  <c r="FR114" i="3"/>
  <c r="D79" i="26"/>
  <c r="D114" i="3"/>
  <c r="G114" i="3"/>
  <c r="G79" i="26"/>
  <c r="I79" i="26"/>
  <c r="AE103" i="3"/>
  <c r="AE104" i="3"/>
  <c r="CN103" i="3"/>
  <c r="AF103" i="3"/>
  <c r="AF104" i="3"/>
  <c r="CO103" i="3"/>
  <c r="AG103" i="3"/>
  <c r="AG104" i="3"/>
  <c r="CP103" i="3"/>
  <c r="DD103" i="3"/>
  <c r="DE103" i="3"/>
  <c r="DF103" i="3"/>
  <c r="ED103" i="3"/>
  <c r="AS103" i="3"/>
  <c r="AS104" i="3"/>
  <c r="CQ103" i="3"/>
  <c r="AT103" i="3"/>
  <c r="AT104" i="3"/>
  <c r="CR103" i="3"/>
  <c r="CS103" i="3"/>
  <c r="DG103" i="3"/>
  <c r="DH103" i="3"/>
  <c r="DI103" i="3"/>
  <c r="EE103" i="3"/>
  <c r="BG103" i="3"/>
  <c r="BG104" i="3"/>
  <c r="CT103" i="3"/>
  <c r="CU103" i="3"/>
  <c r="CV103" i="3"/>
  <c r="DJ103" i="3"/>
  <c r="DK103" i="3"/>
  <c r="DL103" i="3"/>
  <c r="EF103" i="3"/>
  <c r="BU103" i="3"/>
  <c r="BU104" i="3"/>
  <c r="CW103" i="3"/>
  <c r="CX103" i="3"/>
  <c r="CY103" i="3"/>
  <c r="DM103" i="3"/>
  <c r="DN103" i="3"/>
  <c r="DO103" i="3"/>
  <c r="EG103" i="3"/>
  <c r="CG103" i="3"/>
  <c r="CI103" i="3"/>
  <c r="CI104" i="3"/>
  <c r="CZ103" i="3"/>
  <c r="CJ103" i="3"/>
  <c r="CG104" i="3"/>
  <c r="CJ104" i="3"/>
  <c r="DA103" i="3"/>
  <c r="CK103" i="3"/>
  <c r="CK104" i="3"/>
  <c r="DB103" i="3"/>
  <c r="DP103" i="3"/>
  <c r="DQ103" i="3"/>
  <c r="DR103" i="3"/>
  <c r="EH103" i="3"/>
  <c r="EJ103" i="3"/>
  <c r="AE105" i="3"/>
  <c r="AE106" i="3"/>
  <c r="CN104" i="3"/>
  <c r="CO104" i="3"/>
  <c r="CP104" i="3"/>
  <c r="DD104" i="3"/>
  <c r="DE104" i="3"/>
  <c r="DF104" i="3"/>
  <c r="ED104" i="3"/>
  <c r="AS105" i="3"/>
  <c r="AS106" i="3"/>
  <c r="CQ104" i="3"/>
  <c r="AT105" i="3"/>
  <c r="AT106" i="3"/>
  <c r="CR104" i="3"/>
  <c r="CS104" i="3"/>
  <c r="DG104" i="3"/>
  <c r="DH104" i="3"/>
  <c r="DI104" i="3"/>
  <c r="EE104" i="3"/>
  <c r="BG105" i="3"/>
  <c r="BG106" i="3"/>
  <c r="CT104" i="3"/>
  <c r="CU104" i="3"/>
  <c r="CV104" i="3"/>
  <c r="DJ104" i="3"/>
  <c r="DK104" i="3"/>
  <c r="DL104" i="3"/>
  <c r="EF104" i="3"/>
  <c r="BU105" i="3"/>
  <c r="BU106" i="3"/>
  <c r="CW104" i="3"/>
  <c r="BV105" i="3"/>
  <c r="BV106" i="3"/>
  <c r="CX104" i="3"/>
  <c r="BW105" i="3"/>
  <c r="BW106" i="3"/>
  <c r="CY104" i="3"/>
  <c r="DM104" i="3"/>
  <c r="DN104" i="3"/>
  <c r="DO104" i="3"/>
  <c r="EG104" i="3"/>
  <c r="CZ104" i="3"/>
  <c r="DA104" i="3"/>
  <c r="DB104" i="3"/>
  <c r="DP104" i="3"/>
  <c r="DQ104" i="3"/>
  <c r="DR104" i="3"/>
  <c r="EH104" i="3"/>
  <c r="EJ104" i="3"/>
  <c r="AE107" i="3"/>
  <c r="AE108" i="3"/>
  <c r="CN105" i="3"/>
  <c r="CO105" i="3"/>
  <c r="CP105" i="3"/>
  <c r="DD105" i="3"/>
  <c r="DE105" i="3"/>
  <c r="DF105" i="3"/>
  <c r="ED105" i="3"/>
  <c r="AS107" i="3"/>
  <c r="AS108" i="3"/>
  <c r="CQ105" i="3"/>
  <c r="CR105" i="3"/>
  <c r="CS105" i="3"/>
  <c r="DG105" i="3"/>
  <c r="DH105" i="3"/>
  <c r="DI105" i="3"/>
  <c r="EE105" i="3"/>
  <c r="CT105" i="3"/>
  <c r="CU105" i="3"/>
  <c r="CV105" i="3"/>
  <c r="DJ105" i="3"/>
  <c r="DK105" i="3"/>
  <c r="DL105" i="3"/>
  <c r="EF105" i="3"/>
  <c r="CW105" i="3"/>
  <c r="CX105" i="3"/>
  <c r="CY105" i="3"/>
  <c r="DM105" i="3"/>
  <c r="DN105" i="3"/>
  <c r="DO105" i="3"/>
  <c r="EG105" i="3"/>
  <c r="CI105" i="3"/>
  <c r="CI106" i="3"/>
  <c r="CZ105" i="3"/>
  <c r="CJ105" i="3"/>
  <c r="CJ106" i="3"/>
  <c r="DA105" i="3"/>
  <c r="CK105" i="3"/>
  <c r="CK106" i="3"/>
  <c r="DB105" i="3"/>
  <c r="DP105" i="3"/>
  <c r="DQ105" i="3"/>
  <c r="DR105" i="3"/>
  <c r="EH105" i="3"/>
  <c r="EJ105" i="3"/>
  <c r="CN106" i="3"/>
  <c r="CO106" i="3"/>
  <c r="CP106" i="3"/>
  <c r="DD106" i="3"/>
  <c r="DE106" i="3"/>
  <c r="DF106" i="3"/>
  <c r="ED106" i="3"/>
  <c r="CQ106" i="3"/>
  <c r="CR106" i="3"/>
  <c r="CS106" i="3"/>
  <c r="DG106" i="3"/>
  <c r="DH106" i="3"/>
  <c r="DI106" i="3"/>
  <c r="EE106" i="3"/>
  <c r="CT106" i="3"/>
  <c r="CU106" i="3"/>
  <c r="CV106" i="3"/>
  <c r="DJ106" i="3"/>
  <c r="DK106" i="3"/>
  <c r="DL106" i="3"/>
  <c r="EF106" i="3"/>
  <c r="BU108" i="3"/>
  <c r="BU107" i="3"/>
  <c r="CW106" i="3"/>
  <c r="CX106" i="3"/>
  <c r="CY106" i="3"/>
  <c r="DM106" i="3"/>
  <c r="DN106" i="3"/>
  <c r="DO106" i="3"/>
  <c r="EG106" i="3"/>
  <c r="CI107" i="3"/>
  <c r="CI108" i="3"/>
  <c r="CZ106" i="3"/>
  <c r="DA106" i="3"/>
  <c r="DB106" i="3"/>
  <c r="DP106" i="3"/>
  <c r="DQ106" i="3"/>
  <c r="DR106" i="3"/>
  <c r="EH106" i="3"/>
  <c r="EJ106" i="3"/>
  <c r="CN107" i="3"/>
  <c r="CO107" i="3"/>
  <c r="CP107" i="3"/>
  <c r="DD107" i="3"/>
  <c r="DE107" i="3"/>
  <c r="DF107" i="3"/>
  <c r="ED107" i="3"/>
  <c r="CQ107" i="3"/>
  <c r="CR107" i="3"/>
  <c r="CS107" i="3"/>
  <c r="DG107" i="3"/>
  <c r="DH107" i="3"/>
  <c r="DI107" i="3"/>
  <c r="EE107" i="3"/>
  <c r="BG107" i="3"/>
  <c r="BG108" i="3"/>
  <c r="CT107" i="3"/>
  <c r="BH107" i="3"/>
  <c r="BH108" i="3"/>
  <c r="CU107" i="3"/>
  <c r="BI107" i="3"/>
  <c r="BI108" i="3"/>
  <c r="CV107" i="3"/>
  <c r="DJ107" i="3"/>
  <c r="DK107" i="3"/>
  <c r="DL107" i="3"/>
  <c r="EF107" i="3"/>
  <c r="CW107" i="3"/>
  <c r="CX107" i="3"/>
  <c r="CY107" i="3"/>
  <c r="DM107" i="3"/>
  <c r="DN107" i="3"/>
  <c r="DO107" i="3"/>
  <c r="EG107" i="3"/>
  <c r="CZ107" i="3"/>
  <c r="DA107" i="3"/>
  <c r="DB107" i="3"/>
  <c r="DP107" i="3"/>
  <c r="DQ107" i="3"/>
  <c r="DR107" i="3"/>
  <c r="EH107" i="3"/>
  <c r="EJ107" i="3"/>
  <c r="CN108" i="3"/>
  <c r="CO108" i="3"/>
  <c r="CP108" i="3"/>
  <c r="DD108" i="3"/>
  <c r="DE108" i="3"/>
  <c r="DF108" i="3"/>
  <c r="ED108" i="3"/>
  <c r="CQ108" i="3"/>
  <c r="CR108" i="3"/>
  <c r="CS108" i="3"/>
  <c r="DG108" i="3"/>
  <c r="DH108" i="3"/>
  <c r="DI108" i="3"/>
  <c r="EE108" i="3"/>
  <c r="CT108" i="3"/>
  <c r="CU108" i="3"/>
  <c r="CV108" i="3"/>
  <c r="DJ108" i="3"/>
  <c r="DK108" i="3"/>
  <c r="DL108" i="3"/>
  <c r="EF108" i="3"/>
  <c r="CW108" i="3"/>
  <c r="CX108" i="3"/>
  <c r="CY108" i="3"/>
  <c r="DM108" i="3"/>
  <c r="DN108" i="3"/>
  <c r="DO108" i="3"/>
  <c r="EG108" i="3"/>
  <c r="CZ108" i="3"/>
  <c r="DA108" i="3"/>
  <c r="DB108" i="3"/>
  <c r="DP108" i="3"/>
  <c r="DQ108" i="3"/>
  <c r="DR108" i="3"/>
  <c r="EH108" i="3"/>
  <c r="EJ108" i="3"/>
  <c r="EK103" i="3"/>
  <c r="ET103" i="3"/>
  <c r="EL103" i="3"/>
  <c r="EM103" i="3"/>
  <c r="EN103" i="3"/>
  <c r="EU103" i="3"/>
  <c r="DT103" i="3"/>
  <c r="EO103" i="3"/>
  <c r="DU103" i="3"/>
  <c r="EP103" i="3"/>
  <c r="EQ103" i="3"/>
  <c r="EV103" i="3"/>
  <c r="DW103" i="3"/>
  <c r="DX103" i="3"/>
  <c r="DY103" i="3"/>
  <c r="DZ103" i="3"/>
  <c r="EA103" i="3"/>
  <c r="ER103" i="3"/>
  <c r="EW103" i="3"/>
  <c r="EX103" i="3"/>
  <c r="EY103" i="3"/>
  <c r="CA104" i="3"/>
  <c r="EK104" i="3"/>
  <c r="ET104" i="3"/>
  <c r="EL104" i="3"/>
  <c r="EM104" i="3"/>
  <c r="EN104" i="3"/>
  <c r="EU104" i="3"/>
  <c r="DT104" i="3"/>
  <c r="EO104" i="3"/>
  <c r="DU104" i="3"/>
  <c r="EP104" i="3"/>
  <c r="EQ104" i="3"/>
  <c r="EV104" i="3"/>
  <c r="DW104" i="3"/>
  <c r="DX104" i="3"/>
  <c r="DY104" i="3"/>
  <c r="DZ104" i="3"/>
  <c r="EA104" i="3"/>
  <c r="ER104" i="3"/>
  <c r="EW104" i="3"/>
  <c r="EX104" i="3"/>
  <c r="EY104" i="3"/>
  <c r="AY106" i="3"/>
  <c r="BM104" i="3"/>
  <c r="EK105" i="3"/>
  <c r="ET105" i="3"/>
  <c r="EL105" i="3"/>
  <c r="EM105" i="3"/>
  <c r="EN105" i="3"/>
  <c r="EU105" i="3"/>
  <c r="DT105" i="3"/>
  <c r="EO105" i="3"/>
  <c r="DU105" i="3"/>
  <c r="EP105" i="3"/>
  <c r="EQ105" i="3"/>
  <c r="EV105" i="3"/>
  <c r="DW105" i="3"/>
  <c r="DX105" i="3"/>
  <c r="DY105" i="3"/>
  <c r="DZ105" i="3"/>
  <c r="EA105" i="3"/>
  <c r="ER105" i="3"/>
  <c r="EW105" i="3"/>
  <c r="EX105" i="3"/>
  <c r="EY105" i="3"/>
  <c r="W108" i="3"/>
  <c r="AK106" i="3"/>
  <c r="EK106" i="3"/>
  <c r="ET106" i="3"/>
  <c r="EL106" i="3"/>
  <c r="EM106" i="3"/>
  <c r="EN106" i="3"/>
  <c r="EU106" i="3"/>
  <c r="DT106" i="3"/>
  <c r="EO106" i="3"/>
  <c r="DU106" i="3"/>
  <c r="EP106" i="3"/>
  <c r="EQ106" i="3"/>
  <c r="EV106" i="3"/>
  <c r="DW106" i="3"/>
  <c r="DX106" i="3"/>
  <c r="DY106" i="3"/>
  <c r="DZ106" i="3"/>
  <c r="EA106" i="3"/>
  <c r="ER106" i="3"/>
  <c r="EW106" i="3"/>
  <c r="EX106" i="3"/>
  <c r="EY106" i="3"/>
  <c r="BM107" i="3"/>
  <c r="CA106" i="3"/>
  <c r="W106" i="3"/>
  <c r="AK104" i="3"/>
  <c r="EK107" i="3"/>
  <c r="ET107" i="3"/>
  <c r="EL107" i="3"/>
  <c r="EM107" i="3"/>
  <c r="EN107" i="3"/>
  <c r="EU107" i="3"/>
  <c r="DT107" i="3"/>
  <c r="EO107" i="3"/>
  <c r="DU107" i="3"/>
  <c r="EP107" i="3"/>
  <c r="EQ107" i="3"/>
  <c r="EV107" i="3"/>
  <c r="DW107" i="3"/>
  <c r="DX107" i="3"/>
  <c r="DY107" i="3"/>
  <c r="DZ107" i="3"/>
  <c r="EA107" i="3"/>
  <c r="ER107" i="3"/>
  <c r="EW107" i="3"/>
  <c r="EX107" i="3"/>
  <c r="EY107" i="3"/>
  <c r="AY108" i="3"/>
  <c r="BM106" i="3"/>
  <c r="W104" i="3"/>
  <c r="EK108" i="3"/>
  <c r="ET108" i="3"/>
  <c r="EL108" i="3"/>
  <c r="EM108" i="3"/>
  <c r="EN108" i="3"/>
  <c r="EU108" i="3"/>
  <c r="DT108" i="3"/>
  <c r="EO108" i="3"/>
  <c r="DU108" i="3"/>
  <c r="EP108" i="3"/>
  <c r="EQ108" i="3"/>
  <c r="EV108" i="3"/>
  <c r="DW108" i="3"/>
  <c r="DX108" i="3"/>
  <c r="DY108" i="3"/>
  <c r="DZ108" i="3"/>
  <c r="EA108" i="3"/>
  <c r="ER108" i="3"/>
  <c r="EW108" i="3"/>
  <c r="EX108" i="3"/>
  <c r="EY108" i="3"/>
  <c r="EZ103" i="3"/>
  <c r="FA103" i="3"/>
  <c r="EZ104" i="3"/>
  <c r="FA104" i="3"/>
  <c r="FB103" i="3"/>
  <c r="FD103" i="3"/>
  <c r="FF103" i="3"/>
  <c r="FG103" i="3"/>
  <c r="FC103" i="3"/>
  <c r="FH103" i="3"/>
  <c r="FP103" i="3"/>
  <c r="EZ105" i="3"/>
  <c r="FA105" i="3"/>
  <c r="FB104" i="3"/>
  <c r="FD104" i="3"/>
  <c r="FF104" i="3"/>
  <c r="FG104" i="3"/>
  <c r="FC104" i="3"/>
  <c r="FH104" i="3"/>
  <c r="FP104" i="3"/>
  <c r="EZ106" i="3"/>
  <c r="FA106" i="3"/>
  <c r="FB105" i="3"/>
  <c r="FD105" i="3"/>
  <c r="FF105" i="3"/>
  <c r="FG105" i="3"/>
  <c r="FC105" i="3"/>
  <c r="FH105" i="3"/>
  <c r="FP105" i="3"/>
  <c r="EZ107" i="3"/>
  <c r="FA107" i="3"/>
  <c r="FB106" i="3"/>
  <c r="FD106" i="3"/>
  <c r="FF106" i="3"/>
  <c r="FG106" i="3"/>
  <c r="FC106" i="3"/>
  <c r="FH106" i="3"/>
  <c r="FP106" i="3"/>
  <c r="EZ108" i="3"/>
  <c r="FA108" i="3"/>
  <c r="FB107" i="3"/>
  <c r="FD107" i="3"/>
  <c r="FF107" i="3"/>
  <c r="FG107" i="3"/>
  <c r="FC107" i="3"/>
  <c r="FH107" i="3"/>
  <c r="FP107" i="3"/>
  <c r="FB108" i="3"/>
  <c r="FD108" i="3"/>
  <c r="FF108" i="3"/>
  <c r="FG108" i="3"/>
  <c r="FC108" i="3"/>
  <c r="FH108" i="3"/>
  <c r="FP108" i="3"/>
  <c r="FQ108" i="3"/>
  <c r="FR108" i="3"/>
  <c r="D75" i="26"/>
  <c r="D107" i="3"/>
  <c r="G108" i="3"/>
  <c r="G76" i="26"/>
  <c r="I78" i="26"/>
  <c r="FQ113" i="3"/>
  <c r="FR113" i="3"/>
  <c r="D117" i="3"/>
  <c r="G113" i="3"/>
  <c r="G78" i="26"/>
  <c r="FQ107" i="3"/>
  <c r="FR107" i="3"/>
  <c r="D76" i="26"/>
  <c r="D108" i="3"/>
  <c r="G107" i="3"/>
  <c r="G75" i="26"/>
  <c r="I77" i="26"/>
  <c r="FQ112" i="3"/>
  <c r="FR112" i="3"/>
  <c r="D115" i="3"/>
  <c r="G112" i="3"/>
  <c r="G77" i="26"/>
  <c r="I76" i="26"/>
  <c r="I75" i="26"/>
  <c r="FQ106" i="3"/>
  <c r="FR106" i="3"/>
  <c r="D73" i="26"/>
  <c r="D105" i="3"/>
  <c r="G106" i="3"/>
  <c r="G74" i="26"/>
  <c r="I74" i="26"/>
  <c r="D74" i="26"/>
  <c r="FQ105" i="3"/>
  <c r="FR105" i="3"/>
  <c r="D106" i="3"/>
  <c r="G105" i="3"/>
  <c r="G73" i="26"/>
  <c r="I73" i="26"/>
  <c r="AE94" i="3"/>
  <c r="AE95" i="3"/>
  <c r="CN94" i="3"/>
  <c r="AF94" i="3"/>
  <c r="AF95" i="3"/>
  <c r="CO94" i="3"/>
  <c r="AG94" i="3"/>
  <c r="AG95" i="3"/>
  <c r="CP94" i="3"/>
  <c r="DD94" i="3"/>
  <c r="DE94" i="3"/>
  <c r="DF94" i="3"/>
  <c r="ED94" i="3"/>
  <c r="AS94" i="3"/>
  <c r="AS95" i="3"/>
  <c r="CQ94" i="3"/>
  <c r="CR94" i="3"/>
  <c r="CS94" i="3"/>
  <c r="DG94" i="3"/>
  <c r="DH94" i="3"/>
  <c r="DI94" i="3"/>
  <c r="EE94" i="3"/>
  <c r="BG94" i="3"/>
  <c r="BG95" i="3"/>
  <c r="CT94" i="3"/>
  <c r="CU94" i="3"/>
  <c r="CV94" i="3"/>
  <c r="DJ94" i="3"/>
  <c r="DK94" i="3"/>
  <c r="DL94" i="3"/>
  <c r="EF94" i="3"/>
  <c r="BU94" i="3"/>
  <c r="BU95" i="3"/>
  <c r="CW94" i="3"/>
  <c r="CX94" i="3"/>
  <c r="CY94" i="3"/>
  <c r="DM94" i="3"/>
  <c r="DN94" i="3"/>
  <c r="DO94" i="3"/>
  <c r="EG94" i="3"/>
  <c r="CI94" i="3"/>
  <c r="CI95" i="3"/>
  <c r="CZ94" i="3"/>
  <c r="DA94" i="3"/>
  <c r="DB94" i="3"/>
  <c r="DP94" i="3"/>
  <c r="DQ94" i="3"/>
  <c r="DR94" i="3"/>
  <c r="EH94" i="3"/>
  <c r="EJ94" i="3"/>
  <c r="AE96" i="3"/>
  <c r="AE97" i="3"/>
  <c r="CN95" i="3"/>
  <c r="CO95" i="3"/>
  <c r="CP95" i="3"/>
  <c r="DD95" i="3"/>
  <c r="DE95" i="3"/>
  <c r="DF95" i="3"/>
  <c r="ED95" i="3"/>
  <c r="AS96" i="3"/>
  <c r="AS97" i="3"/>
  <c r="CQ95" i="3"/>
  <c r="CR95" i="3"/>
  <c r="CS95" i="3"/>
  <c r="DG95" i="3"/>
  <c r="DH95" i="3"/>
  <c r="DI95" i="3"/>
  <c r="EE95" i="3"/>
  <c r="BG96" i="3"/>
  <c r="BG97" i="3"/>
  <c r="CT95" i="3"/>
  <c r="CU95" i="3"/>
  <c r="CV95" i="3"/>
  <c r="DJ95" i="3"/>
  <c r="DK95" i="3"/>
  <c r="DL95" i="3"/>
  <c r="EF95" i="3"/>
  <c r="BU96" i="3"/>
  <c r="BU97" i="3"/>
  <c r="CW95" i="3"/>
  <c r="BV96" i="3"/>
  <c r="BV97" i="3"/>
  <c r="CX95" i="3"/>
  <c r="BW96" i="3"/>
  <c r="BW97" i="3"/>
  <c r="CY95" i="3"/>
  <c r="DM95" i="3"/>
  <c r="DN95" i="3"/>
  <c r="DO95" i="3"/>
  <c r="EG95" i="3"/>
  <c r="CZ95" i="3"/>
  <c r="DA95" i="3"/>
  <c r="DB95" i="3"/>
  <c r="DP95" i="3"/>
  <c r="DQ95" i="3"/>
  <c r="DR95" i="3"/>
  <c r="EH95" i="3"/>
  <c r="EJ95" i="3"/>
  <c r="AE98" i="3"/>
  <c r="AE99" i="3"/>
  <c r="CN96" i="3"/>
  <c r="AF98" i="3"/>
  <c r="AF99" i="3"/>
  <c r="CO96" i="3"/>
  <c r="CP96" i="3"/>
  <c r="DD96" i="3"/>
  <c r="DE96" i="3"/>
  <c r="DF96" i="3"/>
  <c r="ED96" i="3"/>
  <c r="AS98" i="3"/>
  <c r="AS99" i="3"/>
  <c r="CQ96" i="3"/>
  <c r="AT98" i="3"/>
  <c r="AT99" i="3"/>
  <c r="CR96" i="3"/>
  <c r="AU98" i="3"/>
  <c r="AU99" i="3"/>
  <c r="CS96" i="3"/>
  <c r="DG96" i="3"/>
  <c r="DH96" i="3"/>
  <c r="DI96" i="3"/>
  <c r="EE96" i="3"/>
  <c r="CT96" i="3"/>
  <c r="CU96" i="3"/>
  <c r="CV96" i="3"/>
  <c r="DJ96" i="3"/>
  <c r="DK96" i="3"/>
  <c r="DL96" i="3"/>
  <c r="EF96" i="3"/>
  <c r="CW96" i="3"/>
  <c r="CX96" i="3"/>
  <c r="CY96" i="3"/>
  <c r="DM96" i="3"/>
  <c r="DN96" i="3"/>
  <c r="DO96" i="3"/>
  <c r="EG96" i="3"/>
  <c r="CI96" i="3"/>
  <c r="CI97" i="3"/>
  <c r="CZ96" i="3"/>
  <c r="CJ96" i="3"/>
  <c r="CJ97" i="3"/>
  <c r="DA96" i="3"/>
  <c r="DB96" i="3"/>
  <c r="DP96" i="3"/>
  <c r="DQ96" i="3"/>
  <c r="DR96" i="3"/>
  <c r="EH96" i="3"/>
  <c r="EJ96" i="3"/>
  <c r="CN97" i="3"/>
  <c r="CO97" i="3"/>
  <c r="CP97" i="3"/>
  <c r="DD97" i="3"/>
  <c r="DE97" i="3"/>
  <c r="DF97" i="3"/>
  <c r="ED97" i="3"/>
  <c r="CQ97" i="3"/>
  <c r="CR97" i="3"/>
  <c r="CS97" i="3"/>
  <c r="DG97" i="3"/>
  <c r="DH97" i="3"/>
  <c r="DI97" i="3"/>
  <c r="EE97" i="3"/>
  <c r="CT97" i="3"/>
  <c r="CU97" i="3"/>
  <c r="CV97" i="3"/>
  <c r="DJ97" i="3"/>
  <c r="DK97" i="3"/>
  <c r="DL97" i="3"/>
  <c r="EF97" i="3"/>
  <c r="BU99" i="3"/>
  <c r="BU98" i="3"/>
  <c r="CW97" i="3"/>
  <c r="CX97" i="3"/>
  <c r="CY97" i="3"/>
  <c r="DM97" i="3"/>
  <c r="DN97" i="3"/>
  <c r="DO97" i="3"/>
  <c r="EG97" i="3"/>
  <c r="CI98" i="3"/>
  <c r="CI99" i="3"/>
  <c r="CZ97" i="3"/>
  <c r="CJ98" i="3"/>
  <c r="CJ99" i="3"/>
  <c r="DA97" i="3"/>
  <c r="CK98" i="3"/>
  <c r="CK99" i="3"/>
  <c r="DB97" i="3"/>
  <c r="DP97" i="3"/>
  <c r="DQ97" i="3"/>
  <c r="DR97" i="3"/>
  <c r="EH97" i="3"/>
  <c r="EJ97" i="3"/>
  <c r="CN98" i="3"/>
  <c r="CO98" i="3"/>
  <c r="CP98" i="3"/>
  <c r="DD98" i="3"/>
  <c r="DE98" i="3"/>
  <c r="DF98" i="3"/>
  <c r="ED98" i="3"/>
  <c r="CQ98" i="3"/>
  <c r="CR98" i="3"/>
  <c r="CS98" i="3"/>
  <c r="DG98" i="3"/>
  <c r="DH98" i="3"/>
  <c r="DI98" i="3"/>
  <c r="EE98" i="3"/>
  <c r="BG98" i="3"/>
  <c r="BG99" i="3"/>
  <c r="CT98" i="3"/>
  <c r="BH98" i="3"/>
  <c r="BH99" i="3"/>
  <c r="CU98" i="3"/>
  <c r="BI98" i="3"/>
  <c r="BI99" i="3"/>
  <c r="CV98" i="3"/>
  <c r="DJ98" i="3"/>
  <c r="DK98" i="3"/>
  <c r="DL98" i="3"/>
  <c r="EF98" i="3"/>
  <c r="CW98" i="3"/>
  <c r="CX98" i="3"/>
  <c r="CY98" i="3"/>
  <c r="DM98" i="3"/>
  <c r="DN98" i="3"/>
  <c r="DO98" i="3"/>
  <c r="EG98" i="3"/>
  <c r="CZ98" i="3"/>
  <c r="DA98" i="3"/>
  <c r="DB98" i="3"/>
  <c r="DP98" i="3"/>
  <c r="DQ98" i="3"/>
  <c r="DR98" i="3"/>
  <c r="EH98" i="3"/>
  <c r="EJ98" i="3"/>
  <c r="CN99" i="3"/>
  <c r="CO99" i="3"/>
  <c r="CP99" i="3"/>
  <c r="DD99" i="3"/>
  <c r="DE99" i="3"/>
  <c r="DF99" i="3"/>
  <c r="ED99" i="3"/>
  <c r="CQ99" i="3"/>
  <c r="CR99" i="3"/>
  <c r="CS99" i="3"/>
  <c r="DG99" i="3"/>
  <c r="DH99" i="3"/>
  <c r="DI99" i="3"/>
  <c r="EE99" i="3"/>
  <c r="CT99" i="3"/>
  <c r="CU99" i="3"/>
  <c r="CV99" i="3"/>
  <c r="DJ99" i="3"/>
  <c r="DK99" i="3"/>
  <c r="DL99" i="3"/>
  <c r="EF99" i="3"/>
  <c r="CW99" i="3"/>
  <c r="CX99" i="3"/>
  <c r="CY99" i="3"/>
  <c r="DM99" i="3"/>
  <c r="DN99" i="3"/>
  <c r="DO99" i="3"/>
  <c r="EG99" i="3"/>
  <c r="CZ99" i="3"/>
  <c r="DA99" i="3"/>
  <c r="DB99" i="3"/>
  <c r="DP99" i="3"/>
  <c r="DQ99" i="3"/>
  <c r="DR99" i="3"/>
  <c r="EH99" i="3"/>
  <c r="EJ99" i="3"/>
  <c r="EK94" i="3"/>
  <c r="ET94" i="3"/>
  <c r="EL94" i="3"/>
  <c r="EM94" i="3"/>
  <c r="EN94" i="3"/>
  <c r="EU94" i="3"/>
  <c r="DT94" i="3"/>
  <c r="EO94" i="3"/>
  <c r="DU94" i="3"/>
  <c r="EP94" i="3"/>
  <c r="EQ94" i="3"/>
  <c r="EV94" i="3"/>
  <c r="DW94" i="3"/>
  <c r="DX94" i="3"/>
  <c r="DY94" i="3"/>
  <c r="DZ94" i="3"/>
  <c r="EA94" i="3"/>
  <c r="ER94" i="3"/>
  <c r="EW94" i="3"/>
  <c r="EX94" i="3"/>
  <c r="EY94" i="3"/>
  <c r="EK95" i="3"/>
  <c r="ET95" i="3"/>
  <c r="EL95" i="3"/>
  <c r="EM95" i="3"/>
  <c r="EN95" i="3"/>
  <c r="EU95" i="3"/>
  <c r="DT95" i="3"/>
  <c r="EO95" i="3"/>
  <c r="DU95" i="3"/>
  <c r="EP95" i="3"/>
  <c r="EQ95" i="3"/>
  <c r="EV95" i="3"/>
  <c r="DW95" i="3"/>
  <c r="DX95" i="3"/>
  <c r="DY95" i="3"/>
  <c r="DZ95" i="3"/>
  <c r="EA95" i="3"/>
  <c r="ER95" i="3"/>
  <c r="EW95" i="3"/>
  <c r="EX95" i="3"/>
  <c r="EY95" i="3"/>
  <c r="AY97" i="3"/>
  <c r="EK96" i="3"/>
  <c r="ET96" i="3"/>
  <c r="EL96" i="3"/>
  <c r="EM96" i="3"/>
  <c r="EN96" i="3"/>
  <c r="EU96" i="3"/>
  <c r="DT96" i="3"/>
  <c r="EO96" i="3"/>
  <c r="DU96" i="3"/>
  <c r="EP96" i="3"/>
  <c r="EQ96" i="3"/>
  <c r="EV96" i="3"/>
  <c r="DW96" i="3"/>
  <c r="DX96" i="3"/>
  <c r="DY96" i="3"/>
  <c r="DZ96" i="3"/>
  <c r="EA96" i="3"/>
  <c r="ER96" i="3"/>
  <c r="EW96" i="3"/>
  <c r="EX96" i="3"/>
  <c r="EY96" i="3"/>
  <c r="EK97" i="3"/>
  <c r="ET97" i="3"/>
  <c r="EL97" i="3"/>
  <c r="EM97" i="3"/>
  <c r="EN97" i="3"/>
  <c r="EU97" i="3"/>
  <c r="DT97" i="3"/>
  <c r="EO97" i="3"/>
  <c r="DU97" i="3"/>
  <c r="EP97" i="3"/>
  <c r="EQ97" i="3"/>
  <c r="EV97" i="3"/>
  <c r="DW97" i="3"/>
  <c r="DX97" i="3"/>
  <c r="DY97" i="3"/>
  <c r="DZ97" i="3"/>
  <c r="EA97" i="3"/>
  <c r="ER97" i="3"/>
  <c r="EW97" i="3"/>
  <c r="EX97" i="3"/>
  <c r="EY97" i="3"/>
  <c r="BM98" i="3"/>
  <c r="EK98" i="3"/>
  <c r="ET98" i="3"/>
  <c r="EL98" i="3"/>
  <c r="EM98" i="3"/>
  <c r="EN98" i="3"/>
  <c r="EU98" i="3"/>
  <c r="DT98" i="3"/>
  <c r="EO98" i="3"/>
  <c r="DU98" i="3"/>
  <c r="EP98" i="3"/>
  <c r="EQ98" i="3"/>
  <c r="EV98" i="3"/>
  <c r="DW98" i="3"/>
  <c r="DX98" i="3"/>
  <c r="DY98" i="3"/>
  <c r="DZ98" i="3"/>
  <c r="EA98" i="3"/>
  <c r="ER98" i="3"/>
  <c r="EW98" i="3"/>
  <c r="EX98" i="3"/>
  <c r="EY98" i="3"/>
  <c r="AY99" i="3"/>
  <c r="BM97" i="3"/>
  <c r="CA99" i="3"/>
  <c r="W95" i="3"/>
  <c r="AK99" i="3"/>
  <c r="EK99" i="3"/>
  <c r="ET99" i="3"/>
  <c r="EL99" i="3"/>
  <c r="EM99" i="3"/>
  <c r="EN99" i="3"/>
  <c r="EU99" i="3"/>
  <c r="DT99" i="3"/>
  <c r="EO99" i="3"/>
  <c r="DU99" i="3"/>
  <c r="EP99" i="3"/>
  <c r="EQ99" i="3"/>
  <c r="EV99" i="3"/>
  <c r="DW99" i="3"/>
  <c r="DX99" i="3"/>
  <c r="DY99" i="3"/>
  <c r="DZ99" i="3"/>
  <c r="EA99" i="3"/>
  <c r="ER99" i="3"/>
  <c r="EW99" i="3"/>
  <c r="EX99" i="3"/>
  <c r="EY99" i="3"/>
  <c r="EZ94" i="3"/>
  <c r="FA94" i="3"/>
  <c r="EZ95" i="3"/>
  <c r="FA95" i="3"/>
  <c r="FB94" i="3"/>
  <c r="FD94" i="3"/>
  <c r="FF94" i="3"/>
  <c r="FG94" i="3"/>
  <c r="FC94" i="3"/>
  <c r="FH94" i="3"/>
  <c r="FP94" i="3"/>
  <c r="EZ96" i="3"/>
  <c r="FA96" i="3"/>
  <c r="FB95" i="3"/>
  <c r="FD95" i="3"/>
  <c r="FF95" i="3"/>
  <c r="FG95" i="3"/>
  <c r="FC95" i="3"/>
  <c r="FH95" i="3"/>
  <c r="FP95" i="3"/>
  <c r="EZ97" i="3"/>
  <c r="FA97" i="3"/>
  <c r="FB96" i="3"/>
  <c r="FD96" i="3"/>
  <c r="FF96" i="3"/>
  <c r="FG96" i="3"/>
  <c r="FC96" i="3"/>
  <c r="FH96" i="3"/>
  <c r="FP96" i="3"/>
  <c r="EZ98" i="3"/>
  <c r="FA98" i="3"/>
  <c r="FB97" i="3"/>
  <c r="FD97" i="3"/>
  <c r="FF97" i="3"/>
  <c r="FG97" i="3"/>
  <c r="FC97" i="3"/>
  <c r="FH97" i="3"/>
  <c r="FP97" i="3"/>
  <c r="EZ99" i="3"/>
  <c r="FA99" i="3"/>
  <c r="FB98" i="3"/>
  <c r="FD98" i="3"/>
  <c r="FF98" i="3"/>
  <c r="FG98" i="3"/>
  <c r="FC98" i="3"/>
  <c r="FH98" i="3"/>
  <c r="FP98" i="3"/>
  <c r="FB99" i="3"/>
  <c r="FD99" i="3"/>
  <c r="FF99" i="3"/>
  <c r="FG99" i="3"/>
  <c r="FC99" i="3"/>
  <c r="FH99" i="3"/>
  <c r="FP99" i="3"/>
  <c r="FQ99" i="3"/>
  <c r="FR99" i="3"/>
  <c r="D70" i="26"/>
  <c r="D99" i="3"/>
  <c r="G99" i="3"/>
  <c r="G70" i="26"/>
  <c r="I72" i="26"/>
  <c r="FQ104" i="3"/>
  <c r="FR104" i="3"/>
  <c r="D71" i="26"/>
  <c r="D103" i="3"/>
  <c r="G104" i="3"/>
  <c r="G72" i="26"/>
  <c r="D72" i="26"/>
  <c r="FQ98" i="3"/>
  <c r="FR98" i="3"/>
  <c r="D65" i="26"/>
  <c r="D94" i="3"/>
  <c r="G98" i="3"/>
  <c r="G69" i="26"/>
  <c r="I71" i="26"/>
  <c r="FQ103" i="3"/>
  <c r="FR103" i="3"/>
  <c r="D104" i="3"/>
  <c r="G103" i="3"/>
  <c r="G71" i="26"/>
  <c r="I70" i="26"/>
  <c r="I69" i="26"/>
  <c r="D69" i="26"/>
  <c r="FQ97" i="3"/>
  <c r="FR97" i="3"/>
  <c r="D67" i="26"/>
  <c r="D96" i="3"/>
  <c r="G97" i="3"/>
  <c r="G68" i="26"/>
  <c r="I68" i="26"/>
  <c r="D68" i="26"/>
  <c r="FQ96" i="3"/>
  <c r="FR96" i="3"/>
  <c r="D66" i="26"/>
  <c r="D95" i="3"/>
  <c r="G96" i="3"/>
  <c r="G67" i="26"/>
  <c r="I67" i="26"/>
  <c r="AE85" i="3"/>
  <c r="AE86" i="3"/>
  <c r="CN85" i="3"/>
  <c r="CO85" i="3"/>
  <c r="CP85" i="3"/>
  <c r="DD85" i="3"/>
  <c r="DE85" i="3"/>
  <c r="DF85" i="3"/>
  <c r="ED85" i="3"/>
  <c r="AS85" i="3"/>
  <c r="AS86" i="3"/>
  <c r="CQ85" i="3"/>
  <c r="CR85" i="3"/>
  <c r="CS85" i="3"/>
  <c r="DG85" i="3"/>
  <c r="DH85" i="3"/>
  <c r="DI85" i="3"/>
  <c r="EE85" i="3"/>
  <c r="BG85" i="3"/>
  <c r="BG86" i="3"/>
  <c r="CT85" i="3"/>
  <c r="CU85" i="3"/>
  <c r="CV85" i="3"/>
  <c r="DJ85" i="3"/>
  <c r="DK85" i="3"/>
  <c r="DL85" i="3"/>
  <c r="EF85" i="3"/>
  <c r="BU85" i="3"/>
  <c r="BU86" i="3"/>
  <c r="CW85" i="3"/>
  <c r="BV85" i="3"/>
  <c r="BV86" i="3"/>
  <c r="CX85" i="3"/>
  <c r="BW85" i="3"/>
  <c r="BW86" i="3"/>
  <c r="CY85" i="3"/>
  <c r="DM85" i="3"/>
  <c r="DN85" i="3"/>
  <c r="DO85" i="3"/>
  <c r="EG85" i="3"/>
  <c r="CI85" i="3"/>
  <c r="CI86" i="3"/>
  <c r="CZ85" i="3"/>
  <c r="DA85" i="3"/>
  <c r="DB85" i="3"/>
  <c r="DP85" i="3"/>
  <c r="DQ85" i="3"/>
  <c r="DR85" i="3"/>
  <c r="EH85" i="3"/>
  <c r="EJ85" i="3"/>
  <c r="AE87" i="3"/>
  <c r="AE88" i="3"/>
  <c r="CN86" i="3"/>
  <c r="AF87" i="3"/>
  <c r="AF88" i="3"/>
  <c r="CO86" i="3"/>
  <c r="CP86" i="3"/>
  <c r="DD86" i="3"/>
  <c r="DE86" i="3"/>
  <c r="DF86" i="3"/>
  <c r="ED86" i="3"/>
  <c r="AS87" i="3"/>
  <c r="AS88" i="3"/>
  <c r="CQ86" i="3"/>
  <c r="CR86" i="3"/>
  <c r="CS86" i="3"/>
  <c r="DG86" i="3"/>
  <c r="DH86" i="3"/>
  <c r="DI86" i="3"/>
  <c r="EE86" i="3"/>
  <c r="BG87" i="3"/>
  <c r="BG88" i="3"/>
  <c r="CT86" i="3"/>
  <c r="CU86" i="3"/>
  <c r="CV86" i="3"/>
  <c r="DJ86" i="3"/>
  <c r="DK86" i="3"/>
  <c r="DL86" i="3"/>
  <c r="EF86" i="3"/>
  <c r="BU87" i="3"/>
  <c r="BU88" i="3"/>
  <c r="CW86" i="3"/>
  <c r="CX86" i="3"/>
  <c r="CY86" i="3"/>
  <c r="DM86" i="3"/>
  <c r="DN86" i="3"/>
  <c r="DO86" i="3"/>
  <c r="EG86" i="3"/>
  <c r="CZ86" i="3"/>
  <c r="DA86" i="3"/>
  <c r="DB86" i="3"/>
  <c r="DP86" i="3"/>
  <c r="DQ86" i="3"/>
  <c r="DR86" i="3"/>
  <c r="EH86" i="3"/>
  <c r="EJ86" i="3"/>
  <c r="AE89" i="3"/>
  <c r="AE90" i="3"/>
  <c r="CN87" i="3"/>
  <c r="AF89" i="3"/>
  <c r="AF90" i="3"/>
  <c r="CO87" i="3"/>
  <c r="CP87" i="3"/>
  <c r="DD87" i="3"/>
  <c r="DE87" i="3"/>
  <c r="DF87" i="3"/>
  <c r="ED87" i="3"/>
  <c r="AS89" i="3"/>
  <c r="AS90" i="3"/>
  <c r="CQ87" i="3"/>
  <c r="AT89" i="3"/>
  <c r="AT90" i="3"/>
  <c r="CR87" i="3"/>
  <c r="AU89" i="3"/>
  <c r="AU90" i="3"/>
  <c r="CS87" i="3"/>
  <c r="DG87" i="3"/>
  <c r="DH87" i="3"/>
  <c r="DI87" i="3"/>
  <c r="EE87" i="3"/>
  <c r="CT87" i="3"/>
  <c r="CU87" i="3"/>
  <c r="CV87" i="3"/>
  <c r="DJ87" i="3"/>
  <c r="DK87" i="3"/>
  <c r="DL87" i="3"/>
  <c r="EF87" i="3"/>
  <c r="CW87" i="3"/>
  <c r="CX87" i="3"/>
  <c r="CY87" i="3"/>
  <c r="DM87" i="3"/>
  <c r="DN87" i="3"/>
  <c r="DO87" i="3"/>
  <c r="EG87" i="3"/>
  <c r="CI87" i="3"/>
  <c r="CI88" i="3"/>
  <c r="CZ87" i="3"/>
  <c r="DA87" i="3"/>
  <c r="DB87" i="3"/>
  <c r="DP87" i="3"/>
  <c r="DQ87" i="3"/>
  <c r="DR87" i="3"/>
  <c r="EH87" i="3"/>
  <c r="EJ87" i="3"/>
  <c r="CN88" i="3"/>
  <c r="CO88" i="3"/>
  <c r="CP88" i="3"/>
  <c r="DD88" i="3"/>
  <c r="DE88" i="3"/>
  <c r="DF88" i="3"/>
  <c r="ED88" i="3"/>
  <c r="CQ88" i="3"/>
  <c r="CR88" i="3"/>
  <c r="CS88" i="3"/>
  <c r="DG88" i="3"/>
  <c r="DH88" i="3"/>
  <c r="DI88" i="3"/>
  <c r="EE88" i="3"/>
  <c r="CT88" i="3"/>
  <c r="CU88" i="3"/>
  <c r="CV88" i="3"/>
  <c r="DJ88" i="3"/>
  <c r="DK88" i="3"/>
  <c r="DL88" i="3"/>
  <c r="EF88" i="3"/>
  <c r="BU90" i="3"/>
  <c r="BU89" i="3"/>
  <c r="CW88" i="3"/>
  <c r="BV90" i="3"/>
  <c r="BV89" i="3"/>
  <c r="CX88" i="3"/>
  <c r="CY88" i="3"/>
  <c r="DM88" i="3"/>
  <c r="DN88" i="3"/>
  <c r="DO88" i="3"/>
  <c r="EG88" i="3"/>
  <c r="CI89" i="3"/>
  <c r="CI90" i="3"/>
  <c r="CZ88" i="3"/>
  <c r="CJ89" i="3"/>
  <c r="CJ90" i="3"/>
  <c r="DA88" i="3"/>
  <c r="CK89" i="3"/>
  <c r="CK90" i="3"/>
  <c r="DB88" i="3"/>
  <c r="DP88" i="3"/>
  <c r="DQ88" i="3"/>
  <c r="DR88" i="3"/>
  <c r="EH88" i="3"/>
  <c r="EJ88" i="3"/>
  <c r="CN89" i="3"/>
  <c r="CO89" i="3"/>
  <c r="CP89" i="3"/>
  <c r="DD89" i="3"/>
  <c r="DE89" i="3"/>
  <c r="DF89" i="3"/>
  <c r="ED89" i="3"/>
  <c r="CQ89" i="3"/>
  <c r="CR89" i="3"/>
  <c r="CS89" i="3"/>
  <c r="DG89" i="3"/>
  <c r="DH89" i="3"/>
  <c r="DI89" i="3"/>
  <c r="EE89" i="3"/>
  <c r="BG89" i="3"/>
  <c r="BG90" i="3"/>
  <c r="CT89" i="3"/>
  <c r="CU89" i="3"/>
  <c r="CV89" i="3"/>
  <c r="DJ89" i="3"/>
  <c r="DK89" i="3"/>
  <c r="DL89" i="3"/>
  <c r="EF89" i="3"/>
  <c r="CW89" i="3"/>
  <c r="CX89" i="3"/>
  <c r="CY89" i="3"/>
  <c r="DM89" i="3"/>
  <c r="DN89" i="3"/>
  <c r="DO89" i="3"/>
  <c r="EG89" i="3"/>
  <c r="CZ89" i="3"/>
  <c r="DA89" i="3"/>
  <c r="DB89" i="3"/>
  <c r="DP89" i="3"/>
  <c r="DQ89" i="3"/>
  <c r="DR89" i="3"/>
  <c r="EH89" i="3"/>
  <c r="EJ89" i="3"/>
  <c r="CN90" i="3"/>
  <c r="CO90" i="3"/>
  <c r="CP90" i="3"/>
  <c r="DD90" i="3"/>
  <c r="DE90" i="3"/>
  <c r="DF90" i="3"/>
  <c r="ED90" i="3"/>
  <c r="CQ90" i="3"/>
  <c r="CR90" i="3"/>
  <c r="CS90" i="3"/>
  <c r="DG90" i="3"/>
  <c r="DH90" i="3"/>
  <c r="DI90" i="3"/>
  <c r="EE90" i="3"/>
  <c r="CT90" i="3"/>
  <c r="CU90" i="3"/>
  <c r="CV90" i="3"/>
  <c r="DJ90" i="3"/>
  <c r="DK90" i="3"/>
  <c r="DL90" i="3"/>
  <c r="EF90" i="3"/>
  <c r="CW90" i="3"/>
  <c r="CX90" i="3"/>
  <c r="CY90" i="3"/>
  <c r="DM90" i="3"/>
  <c r="DN90" i="3"/>
  <c r="DO90" i="3"/>
  <c r="EG90" i="3"/>
  <c r="CZ90" i="3"/>
  <c r="DA90" i="3"/>
  <c r="DB90" i="3"/>
  <c r="DP90" i="3"/>
  <c r="DQ90" i="3"/>
  <c r="DR90" i="3"/>
  <c r="EH90" i="3"/>
  <c r="EJ90" i="3"/>
  <c r="EK85" i="3"/>
  <c r="ET85" i="3"/>
  <c r="EL85" i="3"/>
  <c r="EM85" i="3"/>
  <c r="EN85" i="3"/>
  <c r="EU85" i="3"/>
  <c r="DT85" i="3"/>
  <c r="EO85" i="3"/>
  <c r="DU85" i="3"/>
  <c r="EP85" i="3"/>
  <c r="EQ85" i="3"/>
  <c r="EV85" i="3"/>
  <c r="DW85" i="3"/>
  <c r="DX85" i="3"/>
  <c r="DY85" i="3"/>
  <c r="DZ85" i="3"/>
  <c r="EA85" i="3"/>
  <c r="ER85" i="3"/>
  <c r="EW85" i="3"/>
  <c r="EX85" i="3"/>
  <c r="EY85" i="3"/>
  <c r="CA86" i="3"/>
  <c r="EK86" i="3"/>
  <c r="ET86" i="3"/>
  <c r="EL86" i="3"/>
  <c r="EM86" i="3"/>
  <c r="EN86" i="3"/>
  <c r="EU86" i="3"/>
  <c r="DT86" i="3"/>
  <c r="EO86" i="3"/>
  <c r="DU86" i="3"/>
  <c r="EP86" i="3"/>
  <c r="EQ86" i="3"/>
  <c r="EV86" i="3"/>
  <c r="DW86" i="3"/>
  <c r="DX86" i="3"/>
  <c r="DY86" i="3"/>
  <c r="DZ86" i="3"/>
  <c r="EA86" i="3"/>
  <c r="ER86" i="3"/>
  <c r="EW86" i="3"/>
  <c r="EX86" i="3"/>
  <c r="EY86" i="3"/>
  <c r="EK87" i="3"/>
  <c r="ET87" i="3"/>
  <c r="EL87" i="3"/>
  <c r="EM87" i="3"/>
  <c r="EN87" i="3"/>
  <c r="EU87" i="3"/>
  <c r="DT87" i="3"/>
  <c r="EO87" i="3"/>
  <c r="DU87" i="3"/>
  <c r="EP87" i="3"/>
  <c r="EQ87" i="3"/>
  <c r="EV87" i="3"/>
  <c r="DW87" i="3"/>
  <c r="DX87" i="3"/>
  <c r="DY87" i="3"/>
  <c r="DZ87" i="3"/>
  <c r="EA87" i="3"/>
  <c r="ER87" i="3"/>
  <c r="EW87" i="3"/>
  <c r="EX87" i="3"/>
  <c r="EY87" i="3"/>
  <c r="AY86" i="3"/>
  <c r="EK88" i="3"/>
  <c r="ET88" i="3"/>
  <c r="EL88" i="3"/>
  <c r="EM88" i="3"/>
  <c r="EN88" i="3"/>
  <c r="EU88" i="3"/>
  <c r="DT88" i="3"/>
  <c r="EO88" i="3"/>
  <c r="DU88" i="3"/>
  <c r="EP88" i="3"/>
  <c r="EQ88" i="3"/>
  <c r="EV88" i="3"/>
  <c r="DW88" i="3"/>
  <c r="DX88" i="3"/>
  <c r="DY88" i="3"/>
  <c r="DZ88" i="3"/>
  <c r="EA88" i="3"/>
  <c r="ER88" i="3"/>
  <c r="EW88" i="3"/>
  <c r="EX88" i="3"/>
  <c r="EY88" i="3"/>
  <c r="CA88" i="3"/>
  <c r="W88" i="3"/>
  <c r="AK86" i="3"/>
  <c r="EK89" i="3"/>
  <c r="ET89" i="3"/>
  <c r="EL89" i="3"/>
  <c r="EM89" i="3"/>
  <c r="EN89" i="3"/>
  <c r="EU89" i="3"/>
  <c r="DT89" i="3"/>
  <c r="EO89" i="3"/>
  <c r="DU89" i="3"/>
  <c r="EP89" i="3"/>
  <c r="EQ89" i="3"/>
  <c r="EV89" i="3"/>
  <c r="DW89" i="3"/>
  <c r="DX89" i="3"/>
  <c r="DY89" i="3"/>
  <c r="DZ89" i="3"/>
  <c r="EA89" i="3"/>
  <c r="ER89" i="3"/>
  <c r="EW89" i="3"/>
  <c r="EX89" i="3"/>
  <c r="EY89" i="3"/>
  <c r="AY90" i="3"/>
  <c r="BM88" i="3"/>
  <c r="CA90" i="3"/>
  <c r="W86" i="3"/>
  <c r="AK90" i="3"/>
  <c r="EK90" i="3"/>
  <c r="ET90" i="3"/>
  <c r="EL90" i="3"/>
  <c r="EM90" i="3"/>
  <c r="EN90" i="3"/>
  <c r="EU90" i="3"/>
  <c r="DT90" i="3"/>
  <c r="EO90" i="3"/>
  <c r="DU90" i="3"/>
  <c r="EP90" i="3"/>
  <c r="EQ90" i="3"/>
  <c r="EV90" i="3"/>
  <c r="DW90" i="3"/>
  <c r="DX90" i="3"/>
  <c r="DY90" i="3"/>
  <c r="DZ90" i="3"/>
  <c r="EA90" i="3"/>
  <c r="ER90" i="3"/>
  <c r="EW90" i="3"/>
  <c r="EX90" i="3"/>
  <c r="EY90" i="3"/>
  <c r="EZ85" i="3"/>
  <c r="FA85" i="3"/>
  <c r="EZ86" i="3"/>
  <c r="FA86" i="3"/>
  <c r="FB85" i="3"/>
  <c r="FD85" i="3"/>
  <c r="FF85" i="3"/>
  <c r="FG85" i="3"/>
  <c r="FC85" i="3"/>
  <c r="FH85" i="3"/>
  <c r="FP85" i="3"/>
  <c r="EZ87" i="3"/>
  <c r="FA87" i="3"/>
  <c r="FB86" i="3"/>
  <c r="FD86" i="3"/>
  <c r="FF86" i="3"/>
  <c r="FG86" i="3"/>
  <c r="FC86" i="3"/>
  <c r="FH86" i="3"/>
  <c r="FP86" i="3"/>
  <c r="EZ88" i="3"/>
  <c r="FA88" i="3"/>
  <c r="FB87" i="3"/>
  <c r="FD87" i="3"/>
  <c r="FF87" i="3"/>
  <c r="FG87" i="3"/>
  <c r="FC87" i="3"/>
  <c r="FH87" i="3"/>
  <c r="FP87" i="3"/>
  <c r="EZ89" i="3"/>
  <c r="FA89" i="3"/>
  <c r="FB88" i="3"/>
  <c r="FD88" i="3"/>
  <c r="FF88" i="3"/>
  <c r="FG88" i="3"/>
  <c r="FC88" i="3"/>
  <c r="FH88" i="3"/>
  <c r="FP88" i="3"/>
  <c r="EZ90" i="3"/>
  <c r="FA90" i="3"/>
  <c r="FB89" i="3"/>
  <c r="FD89" i="3"/>
  <c r="FF89" i="3"/>
  <c r="FG89" i="3"/>
  <c r="FC89" i="3"/>
  <c r="FH89" i="3"/>
  <c r="FP89" i="3"/>
  <c r="FB90" i="3"/>
  <c r="FD90" i="3"/>
  <c r="FF90" i="3"/>
  <c r="FG90" i="3"/>
  <c r="FC90" i="3"/>
  <c r="FH90" i="3"/>
  <c r="FP90" i="3"/>
  <c r="FQ90" i="3"/>
  <c r="FR90" i="3"/>
  <c r="D64" i="26"/>
  <c r="D90" i="3"/>
  <c r="G90" i="3"/>
  <c r="G64" i="26"/>
  <c r="I66" i="26"/>
  <c r="FQ95" i="3"/>
  <c r="FR95" i="3"/>
  <c r="D98" i="3"/>
  <c r="G95" i="3"/>
  <c r="G66" i="26"/>
  <c r="FQ89" i="3"/>
  <c r="FR89" i="3"/>
  <c r="D60" i="26"/>
  <c r="D86" i="3"/>
  <c r="G89" i="3"/>
  <c r="G63" i="26"/>
  <c r="I65" i="26"/>
  <c r="FQ94" i="3"/>
  <c r="FR94" i="3"/>
  <c r="D97" i="3"/>
  <c r="G94" i="3"/>
  <c r="G65" i="26"/>
  <c r="I64" i="26"/>
  <c r="I63" i="26"/>
  <c r="D63" i="26"/>
  <c r="FQ88" i="3"/>
  <c r="FR88" i="3"/>
  <c r="D89" i="3"/>
  <c r="G88" i="3"/>
  <c r="G62" i="26"/>
  <c r="I62" i="26"/>
  <c r="D62" i="26"/>
  <c r="FQ87" i="3"/>
  <c r="FR87" i="3"/>
  <c r="D88" i="3"/>
  <c r="G87" i="3"/>
  <c r="G61" i="26"/>
  <c r="I61" i="26"/>
  <c r="D61" i="26"/>
  <c r="AE76" i="3"/>
  <c r="AE77" i="3"/>
  <c r="CN76" i="3"/>
  <c r="AF76" i="3"/>
  <c r="AF77" i="3"/>
  <c r="CO76" i="3"/>
  <c r="CP76" i="3"/>
  <c r="DD76" i="3"/>
  <c r="DE76" i="3"/>
  <c r="DF76" i="3"/>
  <c r="ED76" i="3"/>
  <c r="AS76" i="3"/>
  <c r="AS77" i="3"/>
  <c r="CQ76" i="3"/>
  <c r="AT76" i="3"/>
  <c r="AT77" i="3"/>
  <c r="CR76" i="3"/>
  <c r="CS76" i="3"/>
  <c r="DG76" i="3"/>
  <c r="DH76" i="3"/>
  <c r="DI76" i="3"/>
  <c r="EE76" i="3"/>
  <c r="BG76" i="3"/>
  <c r="BG77" i="3"/>
  <c r="CT76" i="3"/>
  <c r="CU76" i="3"/>
  <c r="CV76" i="3"/>
  <c r="DJ76" i="3"/>
  <c r="DK76" i="3"/>
  <c r="DL76" i="3"/>
  <c r="EF76" i="3"/>
  <c r="BU76" i="3"/>
  <c r="BU77" i="3"/>
  <c r="CW76" i="3"/>
  <c r="CX76" i="3"/>
  <c r="CY76" i="3"/>
  <c r="DM76" i="3"/>
  <c r="DN76" i="3"/>
  <c r="DO76" i="3"/>
  <c r="EG76" i="3"/>
  <c r="CI76" i="3"/>
  <c r="CI77" i="3"/>
  <c r="CZ76" i="3"/>
  <c r="DA76" i="3"/>
  <c r="DB76" i="3"/>
  <c r="DP76" i="3"/>
  <c r="DQ76" i="3"/>
  <c r="DR76" i="3"/>
  <c r="EH76" i="3"/>
  <c r="EJ76" i="3"/>
  <c r="AE78" i="3"/>
  <c r="AE79" i="3"/>
  <c r="CN77" i="3"/>
  <c r="CO77" i="3"/>
  <c r="CP77" i="3"/>
  <c r="DD77" i="3"/>
  <c r="DE77" i="3"/>
  <c r="DF77" i="3"/>
  <c r="ED77" i="3"/>
  <c r="AS78" i="3"/>
  <c r="AS79" i="3"/>
  <c r="CQ77" i="3"/>
  <c r="CR77" i="3"/>
  <c r="CS77" i="3"/>
  <c r="DG77" i="3"/>
  <c r="DH77" i="3"/>
  <c r="DI77" i="3"/>
  <c r="EE77" i="3"/>
  <c r="BG78" i="3"/>
  <c r="BG79" i="3"/>
  <c r="CT77" i="3"/>
  <c r="CU77" i="3"/>
  <c r="CV77" i="3"/>
  <c r="DJ77" i="3"/>
  <c r="DK77" i="3"/>
  <c r="DL77" i="3"/>
  <c r="EF77" i="3"/>
  <c r="BU78" i="3"/>
  <c r="BU79" i="3"/>
  <c r="CW77" i="3"/>
  <c r="CX77" i="3"/>
  <c r="CY77" i="3"/>
  <c r="DM77" i="3"/>
  <c r="DN77" i="3"/>
  <c r="DO77" i="3"/>
  <c r="EG77" i="3"/>
  <c r="CZ77" i="3"/>
  <c r="DA77" i="3"/>
  <c r="DB77" i="3"/>
  <c r="DP77" i="3"/>
  <c r="DQ77" i="3"/>
  <c r="DR77" i="3"/>
  <c r="EH77" i="3"/>
  <c r="EJ77" i="3"/>
  <c r="AE80" i="3"/>
  <c r="AE81" i="3"/>
  <c r="CN78" i="3"/>
  <c r="AF80" i="3"/>
  <c r="AF81" i="3"/>
  <c r="CO78" i="3"/>
  <c r="CP78" i="3"/>
  <c r="DD78" i="3"/>
  <c r="DE78" i="3"/>
  <c r="DF78" i="3"/>
  <c r="ED78" i="3"/>
  <c r="AS80" i="3"/>
  <c r="AS81" i="3"/>
  <c r="CQ78" i="3"/>
  <c r="AT80" i="3"/>
  <c r="AT81" i="3"/>
  <c r="CR78" i="3"/>
  <c r="AU80" i="3"/>
  <c r="AU81" i="3"/>
  <c r="CS78" i="3"/>
  <c r="DG78" i="3"/>
  <c r="DH78" i="3"/>
  <c r="DI78" i="3"/>
  <c r="EE78" i="3"/>
  <c r="CT78" i="3"/>
  <c r="CU78" i="3"/>
  <c r="CV78" i="3"/>
  <c r="DJ78" i="3"/>
  <c r="DK78" i="3"/>
  <c r="DL78" i="3"/>
  <c r="EF78" i="3"/>
  <c r="CW78" i="3"/>
  <c r="CX78" i="3"/>
  <c r="CY78" i="3"/>
  <c r="DM78" i="3"/>
  <c r="DN78" i="3"/>
  <c r="DO78" i="3"/>
  <c r="EG78" i="3"/>
  <c r="CI78" i="3"/>
  <c r="CI79" i="3"/>
  <c r="CZ78" i="3"/>
  <c r="DA78" i="3"/>
  <c r="DB78" i="3"/>
  <c r="DP78" i="3"/>
  <c r="DQ78" i="3"/>
  <c r="DR78" i="3"/>
  <c r="EH78" i="3"/>
  <c r="EJ78" i="3"/>
  <c r="CN79" i="3"/>
  <c r="CO79" i="3"/>
  <c r="CP79" i="3"/>
  <c r="DD79" i="3"/>
  <c r="DE79" i="3"/>
  <c r="DF79" i="3"/>
  <c r="ED79" i="3"/>
  <c r="CQ79" i="3"/>
  <c r="CR79" i="3"/>
  <c r="CS79" i="3"/>
  <c r="DG79" i="3"/>
  <c r="DH79" i="3"/>
  <c r="DI79" i="3"/>
  <c r="EE79" i="3"/>
  <c r="CT79" i="3"/>
  <c r="CU79" i="3"/>
  <c r="CV79" i="3"/>
  <c r="DJ79" i="3"/>
  <c r="DK79" i="3"/>
  <c r="DL79" i="3"/>
  <c r="EF79" i="3"/>
  <c r="BU81" i="3"/>
  <c r="BU80" i="3"/>
  <c r="CW79" i="3"/>
  <c r="CX79" i="3"/>
  <c r="CY79" i="3"/>
  <c r="DM79" i="3"/>
  <c r="DN79" i="3"/>
  <c r="DO79" i="3"/>
  <c r="EG79" i="3"/>
  <c r="CI80" i="3"/>
  <c r="CI81" i="3"/>
  <c r="CZ79" i="3"/>
  <c r="CJ80" i="3"/>
  <c r="CJ81" i="3"/>
  <c r="DA79" i="3"/>
  <c r="CK80" i="3"/>
  <c r="CK81" i="3"/>
  <c r="DB79" i="3"/>
  <c r="DP79" i="3"/>
  <c r="DQ79" i="3"/>
  <c r="DR79" i="3"/>
  <c r="EH79" i="3"/>
  <c r="EJ79" i="3"/>
  <c r="CN80" i="3"/>
  <c r="CO80" i="3"/>
  <c r="CP80" i="3"/>
  <c r="DD80" i="3"/>
  <c r="DE80" i="3"/>
  <c r="DF80" i="3"/>
  <c r="ED80" i="3"/>
  <c r="CQ80" i="3"/>
  <c r="CR80" i="3"/>
  <c r="CS80" i="3"/>
  <c r="DG80" i="3"/>
  <c r="DH80" i="3"/>
  <c r="DI80" i="3"/>
  <c r="EE80" i="3"/>
  <c r="BG80" i="3"/>
  <c r="BG81" i="3"/>
  <c r="CT80" i="3"/>
  <c r="CU80" i="3"/>
  <c r="CV80" i="3"/>
  <c r="DJ80" i="3"/>
  <c r="DK80" i="3"/>
  <c r="DL80" i="3"/>
  <c r="EF80" i="3"/>
  <c r="CW80" i="3"/>
  <c r="CX80" i="3"/>
  <c r="CY80" i="3"/>
  <c r="DM80" i="3"/>
  <c r="DN80" i="3"/>
  <c r="DO80" i="3"/>
  <c r="EG80" i="3"/>
  <c r="CZ80" i="3"/>
  <c r="DA80" i="3"/>
  <c r="DB80" i="3"/>
  <c r="DP80" i="3"/>
  <c r="DQ80" i="3"/>
  <c r="DR80" i="3"/>
  <c r="EH80" i="3"/>
  <c r="EJ80" i="3"/>
  <c r="CN81" i="3"/>
  <c r="CO81" i="3"/>
  <c r="CP81" i="3"/>
  <c r="DD81" i="3"/>
  <c r="DE81" i="3"/>
  <c r="DF81" i="3"/>
  <c r="ED81" i="3"/>
  <c r="CQ81" i="3"/>
  <c r="CR81" i="3"/>
  <c r="CS81" i="3"/>
  <c r="DG81" i="3"/>
  <c r="DH81" i="3"/>
  <c r="DI81" i="3"/>
  <c r="EE81" i="3"/>
  <c r="CT81" i="3"/>
  <c r="CU81" i="3"/>
  <c r="CV81" i="3"/>
  <c r="DJ81" i="3"/>
  <c r="DK81" i="3"/>
  <c r="DL81" i="3"/>
  <c r="EF81" i="3"/>
  <c r="CW81" i="3"/>
  <c r="CX81" i="3"/>
  <c r="CY81" i="3"/>
  <c r="DM81" i="3"/>
  <c r="DN81" i="3"/>
  <c r="DO81" i="3"/>
  <c r="EG81" i="3"/>
  <c r="CZ81" i="3"/>
  <c r="DA81" i="3"/>
  <c r="DB81" i="3"/>
  <c r="DP81" i="3"/>
  <c r="DQ81" i="3"/>
  <c r="DR81" i="3"/>
  <c r="EH81" i="3"/>
  <c r="EJ81" i="3"/>
  <c r="EK76" i="3"/>
  <c r="ET76" i="3"/>
  <c r="EL76" i="3"/>
  <c r="EM76" i="3"/>
  <c r="EN76" i="3"/>
  <c r="EU76" i="3"/>
  <c r="DT76" i="3"/>
  <c r="EO76" i="3"/>
  <c r="DU76" i="3"/>
  <c r="EP76" i="3"/>
  <c r="EQ76" i="3"/>
  <c r="EV76" i="3"/>
  <c r="DW76" i="3"/>
  <c r="DX76" i="3"/>
  <c r="DY76" i="3"/>
  <c r="DZ76" i="3"/>
  <c r="EA76" i="3"/>
  <c r="ER76" i="3"/>
  <c r="EW76" i="3"/>
  <c r="EX76" i="3"/>
  <c r="EY76" i="3"/>
  <c r="EK77" i="3"/>
  <c r="ET77" i="3"/>
  <c r="EL77" i="3"/>
  <c r="EM77" i="3"/>
  <c r="EN77" i="3"/>
  <c r="EU77" i="3"/>
  <c r="DT77" i="3"/>
  <c r="EO77" i="3"/>
  <c r="DU77" i="3"/>
  <c r="EP77" i="3"/>
  <c r="EQ77" i="3"/>
  <c r="EV77" i="3"/>
  <c r="DW77" i="3"/>
  <c r="DX77" i="3"/>
  <c r="DY77" i="3"/>
  <c r="DZ77" i="3"/>
  <c r="EA77" i="3"/>
  <c r="ER77" i="3"/>
  <c r="EW77" i="3"/>
  <c r="EX77" i="3"/>
  <c r="EY77" i="3"/>
  <c r="AY79" i="3"/>
  <c r="EK78" i="3"/>
  <c r="ET78" i="3"/>
  <c r="EL78" i="3"/>
  <c r="EM78" i="3"/>
  <c r="EN78" i="3"/>
  <c r="EU78" i="3"/>
  <c r="DT78" i="3"/>
  <c r="EO78" i="3"/>
  <c r="DU78" i="3"/>
  <c r="EP78" i="3"/>
  <c r="EQ78" i="3"/>
  <c r="EV78" i="3"/>
  <c r="DW78" i="3"/>
  <c r="DX78" i="3"/>
  <c r="DY78" i="3"/>
  <c r="DZ78" i="3"/>
  <c r="EA78" i="3"/>
  <c r="ER78" i="3"/>
  <c r="EW78" i="3"/>
  <c r="EX78" i="3"/>
  <c r="EY78" i="3"/>
  <c r="W81" i="3"/>
  <c r="AK79" i="3"/>
  <c r="EK79" i="3"/>
  <c r="ET79" i="3"/>
  <c r="EL79" i="3"/>
  <c r="EM79" i="3"/>
  <c r="EN79" i="3"/>
  <c r="EU79" i="3"/>
  <c r="DT79" i="3"/>
  <c r="EO79" i="3"/>
  <c r="DU79" i="3"/>
  <c r="EP79" i="3"/>
  <c r="EQ79" i="3"/>
  <c r="EV79" i="3"/>
  <c r="DW79" i="3"/>
  <c r="DX79" i="3"/>
  <c r="DY79" i="3"/>
  <c r="DZ79" i="3"/>
  <c r="EA79" i="3"/>
  <c r="ER79" i="3"/>
  <c r="EW79" i="3"/>
  <c r="EX79" i="3"/>
  <c r="EY79" i="3"/>
  <c r="BM80" i="3"/>
  <c r="CA79" i="3"/>
  <c r="W79" i="3"/>
  <c r="AK77" i="3"/>
  <c r="EK80" i="3"/>
  <c r="ET80" i="3"/>
  <c r="EL80" i="3"/>
  <c r="EM80" i="3"/>
  <c r="EN80" i="3"/>
  <c r="EU80" i="3"/>
  <c r="DT80" i="3"/>
  <c r="EO80" i="3"/>
  <c r="DU80" i="3"/>
  <c r="EP80" i="3"/>
  <c r="EQ80" i="3"/>
  <c r="EV80" i="3"/>
  <c r="DW80" i="3"/>
  <c r="DX80" i="3"/>
  <c r="DY80" i="3"/>
  <c r="DZ80" i="3"/>
  <c r="EA80" i="3"/>
  <c r="ER80" i="3"/>
  <c r="EW80" i="3"/>
  <c r="EX80" i="3"/>
  <c r="EY80" i="3"/>
  <c r="CA81" i="3"/>
  <c r="EK81" i="3"/>
  <c r="ET81" i="3"/>
  <c r="EL81" i="3"/>
  <c r="EM81" i="3"/>
  <c r="EN81" i="3"/>
  <c r="EU81" i="3"/>
  <c r="DT81" i="3"/>
  <c r="EO81" i="3"/>
  <c r="DU81" i="3"/>
  <c r="EP81" i="3"/>
  <c r="EQ81" i="3"/>
  <c r="EV81" i="3"/>
  <c r="DW81" i="3"/>
  <c r="DX81" i="3"/>
  <c r="DY81" i="3"/>
  <c r="DZ81" i="3"/>
  <c r="EA81" i="3"/>
  <c r="ER81" i="3"/>
  <c r="EW81" i="3"/>
  <c r="EX81" i="3"/>
  <c r="EY81" i="3"/>
  <c r="EZ76" i="3"/>
  <c r="FA76" i="3"/>
  <c r="EZ77" i="3"/>
  <c r="FA77" i="3"/>
  <c r="FB76" i="3"/>
  <c r="FD76" i="3"/>
  <c r="FF76" i="3"/>
  <c r="FG76" i="3"/>
  <c r="FC76" i="3"/>
  <c r="FH76" i="3"/>
  <c r="FP76" i="3"/>
  <c r="EZ78" i="3"/>
  <c r="FA78" i="3"/>
  <c r="FB77" i="3"/>
  <c r="FD77" i="3"/>
  <c r="FF77" i="3"/>
  <c r="FG77" i="3"/>
  <c r="FC77" i="3"/>
  <c r="FH77" i="3"/>
  <c r="FP77" i="3"/>
  <c r="EZ79" i="3"/>
  <c r="FA79" i="3"/>
  <c r="FB78" i="3"/>
  <c r="FD78" i="3"/>
  <c r="FF78" i="3"/>
  <c r="FG78" i="3"/>
  <c r="FC78" i="3"/>
  <c r="FH78" i="3"/>
  <c r="FP78" i="3"/>
  <c r="EZ80" i="3"/>
  <c r="FA80" i="3"/>
  <c r="FB79" i="3"/>
  <c r="FD79" i="3"/>
  <c r="FF79" i="3"/>
  <c r="FG79" i="3"/>
  <c r="FC79" i="3"/>
  <c r="FH79" i="3"/>
  <c r="FP79" i="3"/>
  <c r="EZ81" i="3"/>
  <c r="FA81" i="3"/>
  <c r="FB80" i="3"/>
  <c r="FD80" i="3"/>
  <c r="FF80" i="3"/>
  <c r="FG80" i="3"/>
  <c r="FC80" i="3"/>
  <c r="FH80" i="3"/>
  <c r="FP80" i="3"/>
  <c r="FB81" i="3"/>
  <c r="FD81" i="3"/>
  <c r="FF81" i="3"/>
  <c r="FG81" i="3"/>
  <c r="FC81" i="3"/>
  <c r="FH81" i="3"/>
  <c r="FP81" i="3"/>
  <c r="FQ81" i="3"/>
  <c r="FR81" i="3"/>
  <c r="D57" i="26"/>
  <c r="D80" i="3"/>
  <c r="G81" i="3"/>
  <c r="G58" i="26"/>
  <c r="I60" i="26"/>
  <c r="FQ86" i="3"/>
  <c r="FR86" i="3"/>
  <c r="D59" i="26"/>
  <c r="D85" i="3"/>
  <c r="G86" i="3"/>
  <c r="G60" i="26"/>
  <c r="FQ80" i="3"/>
  <c r="FR80" i="3"/>
  <c r="D53" i="26"/>
  <c r="D76" i="3"/>
  <c r="G80" i="3"/>
  <c r="G57" i="26"/>
  <c r="I59" i="26"/>
  <c r="FQ85" i="3"/>
  <c r="FR85" i="3"/>
  <c r="D87" i="3"/>
  <c r="G85" i="3"/>
  <c r="G59" i="26"/>
  <c r="I58" i="26"/>
  <c r="D58" i="26"/>
  <c r="I57" i="26"/>
  <c r="FQ79" i="3"/>
  <c r="FR79" i="3"/>
  <c r="D55" i="26"/>
  <c r="D78" i="3"/>
  <c r="G79" i="3"/>
  <c r="G56" i="26"/>
  <c r="I56" i="26"/>
  <c r="D56" i="26"/>
  <c r="FQ78" i="3"/>
  <c r="FR78" i="3"/>
  <c r="D79" i="3"/>
  <c r="G78" i="3"/>
  <c r="G55" i="26"/>
  <c r="I55" i="26"/>
  <c r="AE67" i="3"/>
  <c r="AE68" i="3"/>
  <c r="CN67" i="3"/>
  <c r="AF67" i="3"/>
  <c r="AF68" i="3"/>
  <c r="CO67" i="3"/>
  <c r="CP67" i="3"/>
  <c r="DD67" i="3"/>
  <c r="DE67" i="3"/>
  <c r="DF67" i="3"/>
  <c r="ED67" i="3"/>
  <c r="AS67" i="3"/>
  <c r="AS68" i="3"/>
  <c r="CQ67" i="3"/>
  <c r="AT67" i="3"/>
  <c r="AT68" i="3"/>
  <c r="CR67" i="3"/>
  <c r="CS67" i="3"/>
  <c r="DG67" i="3"/>
  <c r="DH67" i="3"/>
  <c r="DI67" i="3"/>
  <c r="EE67" i="3"/>
  <c r="BG67" i="3"/>
  <c r="BG68" i="3"/>
  <c r="CT67" i="3"/>
  <c r="BH67" i="3"/>
  <c r="BH68" i="3"/>
  <c r="CU67" i="3"/>
  <c r="CV67" i="3"/>
  <c r="DJ67" i="3"/>
  <c r="DK67" i="3"/>
  <c r="DL67" i="3"/>
  <c r="EF67" i="3"/>
  <c r="BU67" i="3"/>
  <c r="BU68" i="3"/>
  <c r="CW67" i="3"/>
  <c r="CX67" i="3"/>
  <c r="CY67" i="3"/>
  <c r="DM67" i="3"/>
  <c r="DN67" i="3"/>
  <c r="DO67" i="3"/>
  <c r="EG67" i="3"/>
  <c r="CI67" i="3"/>
  <c r="CI68" i="3"/>
  <c r="CZ67" i="3"/>
  <c r="CJ67" i="3"/>
  <c r="CJ68" i="3"/>
  <c r="DA67" i="3"/>
  <c r="DB67" i="3"/>
  <c r="DP67" i="3"/>
  <c r="DQ67" i="3"/>
  <c r="DR67" i="3"/>
  <c r="EH67" i="3"/>
  <c r="EJ67" i="3"/>
  <c r="AE69" i="3"/>
  <c r="AE70" i="3"/>
  <c r="CN68" i="3"/>
  <c r="CO68" i="3"/>
  <c r="CP68" i="3"/>
  <c r="DD68" i="3"/>
  <c r="DE68" i="3"/>
  <c r="DF68" i="3"/>
  <c r="ED68" i="3"/>
  <c r="AS69" i="3"/>
  <c r="AS70" i="3"/>
  <c r="CQ68" i="3"/>
  <c r="AT69" i="3"/>
  <c r="AT70" i="3"/>
  <c r="CR68" i="3"/>
  <c r="CS68" i="3"/>
  <c r="DG68" i="3"/>
  <c r="DH68" i="3"/>
  <c r="DI68" i="3"/>
  <c r="EE68" i="3"/>
  <c r="BG69" i="3"/>
  <c r="BG70" i="3"/>
  <c r="CT68" i="3"/>
  <c r="CU68" i="3"/>
  <c r="CV68" i="3"/>
  <c r="DJ68" i="3"/>
  <c r="DK68" i="3"/>
  <c r="DL68" i="3"/>
  <c r="EF68" i="3"/>
  <c r="BU69" i="3"/>
  <c r="BU70" i="3"/>
  <c r="CW68" i="3"/>
  <c r="CX68" i="3"/>
  <c r="CY68" i="3"/>
  <c r="DM68" i="3"/>
  <c r="DN68" i="3"/>
  <c r="DO68" i="3"/>
  <c r="EG68" i="3"/>
  <c r="CZ68" i="3"/>
  <c r="DA68" i="3"/>
  <c r="DB68" i="3"/>
  <c r="DP68" i="3"/>
  <c r="DQ68" i="3"/>
  <c r="DR68" i="3"/>
  <c r="EH68" i="3"/>
  <c r="EJ68" i="3"/>
  <c r="AE71" i="3"/>
  <c r="AE72" i="3"/>
  <c r="CN69" i="3"/>
  <c r="CO69" i="3"/>
  <c r="CP69" i="3"/>
  <c r="DD69" i="3"/>
  <c r="DE69" i="3"/>
  <c r="DF69" i="3"/>
  <c r="ED69" i="3"/>
  <c r="AS71" i="3"/>
  <c r="AS72" i="3"/>
  <c r="CQ69" i="3"/>
  <c r="CR69" i="3"/>
  <c r="CS69" i="3"/>
  <c r="DG69" i="3"/>
  <c r="DH69" i="3"/>
  <c r="DI69" i="3"/>
  <c r="EE69" i="3"/>
  <c r="CT69" i="3"/>
  <c r="CU69" i="3"/>
  <c r="CV69" i="3"/>
  <c r="DJ69" i="3"/>
  <c r="DK69" i="3"/>
  <c r="DL69" i="3"/>
  <c r="EF69" i="3"/>
  <c r="CW69" i="3"/>
  <c r="CX69" i="3"/>
  <c r="CY69" i="3"/>
  <c r="DM69" i="3"/>
  <c r="DN69" i="3"/>
  <c r="DO69" i="3"/>
  <c r="EG69" i="3"/>
  <c r="CI69" i="3"/>
  <c r="CI70" i="3"/>
  <c r="CZ69" i="3"/>
  <c r="CJ69" i="3"/>
  <c r="CJ70" i="3"/>
  <c r="DA69" i="3"/>
  <c r="DB69" i="3"/>
  <c r="DP69" i="3"/>
  <c r="DQ69" i="3"/>
  <c r="DR69" i="3"/>
  <c r="EH69" i="3"/>
  <c r="EJ69" i="3"/>
  <c r="CN70" i="3"/>
  <c r="CO70" i="3"/>
  <c r="CP70" i="3"/>
  <c r="DD70" i="3"/>
  <c r="DE70" i="3"/>
  <c r="DF70" i="3"/>
  <c r="ED70" i="3"/>
  <c r="CQ70" i="3"/>
  <c r="CR70" i="3"/>
  <c r="CS70" i="3"/>
  <c r="DG70" i="3"/>
  <c r="DH70" i="3"/>
  <c r="DI70" i="3"/>
  <c r="EE70" i="3"/>
  <c r="CT70" i="3"/>
  <c r="CU70" i="3"/>
  <c r="CV70" i="3"/>
  <c r="DJ70" i="3"/>
  <c r="DK70" i="3"/>
  <c r="DL70" i="3"/>
  <c r="EF70" i="3"/>
  <c r="BU72" i="3"/>
  <c r="BU71" i="3"/>
  <c r="CW70" i="3"/>
  <c r="CX70" i="3"/>
  <c r="CY70" i="3"/>
  <c r="DM70" i="3"/>
  <c r="DN70" i="3"/>
  <c r="DO70" i="3"/>
  <c r="EG70" i="3"/>
  <c r="CI71" i="3"/>
  <c r="CI72" i="3"/>
  <c r="CZ70" i="3"/>
  <c r="DA70" i="3"/>
  <c r="DB70" i="3"/>
  <c r="DP70" i="3"/>
  <c r="DQ70" i="3"/>
  <c r="DR70" i="3"/>
  <c r="EH70" i="3"/>
  <c r="EJ70" i="3"/>
  <c r="CN71" i="3"/>
  <c r="CO71" i="3"/>
  <c r="CP71" i="3"/>
  <c r="DD71" i="3"/>
  <c r="DE71" i="3"/>
  <c r="DF71" i="3"/>
  <c r="ED71" i="3"/>
  <c r="CQ71" i="3"/>
  <c r="CR71" i="3"/>
  <c r="CS71" i="3"/>
  <c r="DG71" i="3"/>
  <c r="DH71" i="3"/>
  <c r="DI71" i="3"/>
  <c r="EE71" i="3"/>
  <c r="BG71" i="3"/>
  <c r="BG72" i="3"/>
  <c r="CT71" i="3"/>
  <c r="CU71" i="3"/>
  <c r="CV71" i="3"/>
  <c r="DJ71" i="3"/>
  <c r="DK71" i="3"/>
  <c r="DL71" i="3"/>
  <c r="EF71" i="3"/>
  <c r="CW71" i="3"/>
  <c r="CX71" i="3"/>
  <c r="CY71" i="3"/>
  <c r="DM71" i="3"/>
  <c r="DN71" i="3"/>
  <c r="DO71" i="3"/>
  <c r="EG71" i="3"/>
  <c r="CZ71" i="3"/>
  <c r="DA71" i="3"/>
  <c r="DB71" i="3"/>
  <c r="DP71" i="3"/>
  <c r="DQ71" i="3"/>
  <c r="DR71" i="3"/>
  <c r="EH71" i="3"/>
  <c r="EJ71" i="3"/>
  <c r="CN72" i="3"/>
  <c r="CO72" i="3"/>
  <c r="CP72" i="3"/>
  <c r="DD72" i="3"/>
  <c r="DE72" i="3"/>
  <c r="DF72" i="3"/>
  <c r="ED72" i="3"/>
  <c r="CQ72" i="3"/>
  <c r="CR72" i="3"/>
  <c r="CS72" i="3"/>
  <c r="DG72" i="3"/>
  <c r="DH72" i="3"/>
  <c r="DI72" i="3"/>
  <c r="EE72" i="3"/>
  <c r="CT72" i="3"/>
  <c r="CU72" i="3"/>
  <c r="CV72" i="3"/>
  <c r="DJ72" i="3"/>
  <c r="DK72" i="3"/>
  <c r="DL72" i="3"/>
  <c r="EF72" i="3"/>
  <c r="CW72" i="3"/>
  <c r="CX72" i="3"/>
  <c r="CY72" i="3"/>
  <c r="DM72" i="3"/>
  <c r="DN72" i="3"/>
  <c r="DO72" i="3"/>
  <c r="EG72" i="3"/>
  <c r="CZ72" i="3"/>
  <c r="DA72" i="3"/>
  <c r="DB72" i="3"/>
  <c r="DP72" i="3"/>
  <c r="DQ72" i="3"/>
  <c r="DR72" i="3"/>
  <c r="EH72" i="3"/>
  <c r="EJ72" i="3"/>
  <c r="EK67" i="3"/>
  <c r="ET67" i="3"/>
  <c r="EL67" i="3"/>
  <c r="EM67" i="3"/>
  <c r="EN67" i="3"/>
  <c r="EU67" i="3"/>
  <c r="DT67" i="3"/>
  <c r="EO67" i="3"/>
  <c r="DU67" i="3"/>
  <c r="EP67" i="3"/>
  <c r="EQ67" i="3"/>
  <c r="EV67" i="3"/>
  <c r="DW67" i="3"/>
  <c r="DX67" i="3"/>
  <c r="DY67" i="3"/>
  <c r="DZ67" i="3"/>
  <c r="EA67" i="3"/>
  <c r="ER67" i="3"/>
  <c r="EW67" i="3"/>
  <c r="EX67" i="3"/>
  <c r="EY67" i="3"/>
  <c r="CA68" i="3"/>
  <c r="EK68" i="3"/>
  <c r="ET68" i="3"/>
  <c r="EL68" i="3"/>
  <c r="EM68" i="3"/>
  <c r="EN68" i="3"/>
  <c r="EU68" i="3"/>
  <c r="DT68" i="3"/>
  <c r="EO68" i="3"/>
  <c r="DU68" i="3"/>
  <c r="EP68" i="3"/>
  <c r="EQ68" i="3"/>
  <c r="EV68" i="3"/>
  <c r="DW68" i="3"/>
  <c r="DX68" i="3"/>
  <c r="DY68" i="3"/>
  <c r="DZ68" i="3"/>
  <c r="EA68" i="3"/>
  <c r="ER68" i="3"/>
  <c r="EW68" i="3"/>
  <c r="EX68" i="3"/>
  <c r="EY68" i="3"/>
  <c r="AY70" i="3"/>
  <c r="BM68" i="3"/>
  <c r="EK69" i="3"/>
  <c r="ET69" i="3"/>
  <c r="EL69" i="3"/>
  <c r="EM69" i="3"/>
  <c r="EN69" i="3"/>
  <c r="EU69" i="3"/>
  <c r="DT69" i="3"/>
  <c r="EO69" i="3"/>
  <c r="DU69" i="3"/>
  <c r="EP69" i="3"/>
  <c r="EQ69" i="3"/>
  <c r="EV69" i="3"/>
  <c r="DW69" i="3"/>
  <c r="DX69" i="3"/>
  <c r="DY69" i="3"/>
  <c r="DZ69" i="3"/>
  <c r="EA69" i="3"/>
  <c r="ER69" i="3"/>
  <c r="EW69" i="3"/>
  <c r="EX69" i="3"/>
  <c r="EY69" i="3"/>
  <c r="AY68" i="3"/>
  <c r="EK70" i="3"/>
  <c r="ET70" i="3"/>
  <c r="EL70" i="3"/>
  <c r="EM70" i="3"/>
  <c r="EN70" i="3"/>
  <c r="EU70" i="3"/>
  <c r="DT70" i="3"/>
  <c r="EO70" i="3"/>
  <c r="DU70" i="3"/>
  <c r="EP70" i="3"/>
  <c r="EQ70" i="3"/>
  <c r="EV70" i="3"/>
  <c r="DW70" i="3"/>
  <c r="DX70" i="3"/>
  <c r="DY70" i="3"/>
  <c r="DZ70" i="3"/>
  <c r="EA70" i="3"/>
  <c r="ER70" i="3"/>
  <c r="EW70" i="3"/>
  <c r="EX70" i="3"/>
  <c r="EY70" i="3"/>
  <c r="BM71" i="3"/>
  <c r="W70" i="3"/>
  <c r="EK71" i="3"/>
  <c r="ET71" i="3"/>
  <c r="EL71" i="3"/>
  <c r="EM71" i="3"/>
  <c r="EN71" i="3"/>
  <c r="EU71" i="3"/>
  <c r="DT71" i="3"/>
  <c r="EO71" i="3"/>
  <c r="DU71" i="3"/>
  <c r="EP71" i="3"/>
  <c r="EQ71" i="3"/>
  <c r="EV71" i="3"/>
  <c r="DW71" i="3"/>
  <c r="DX71" i="3"/>
  <c r="DY71" i="3"/>
  <c r="DZ71" i="3"/>
  <c r="EA71" i="3"/>
  <c r="ER71" i="3"/>
  <c r="EW71" i="3"/>
  <c r="EX71" i="3"/>
  <c r="EY71" i="3"/>
  <c r="AY72" i="3"/>
  <c r="BM70" i="3"/>
  <c r="CA72" i="3"/>
  <c r="W68" i="3"/>
  <c r="EK72" i="3"/>
  <c r="ET72" i="3"/>
  <c r="EL72" i="3"/>
  <c r="EM72" i="3"/>
  <c r="EN72" i="3"/>
  <c r="EU72" i="3"/>
  <c r="DT72" i="3"/>
  <c r="EO72" i="3"/>
  <c r="DU72" i="3"/>
  <c r="EP72" i="3"/>
  <c r="EQ72" i="3"/>
  <c r="EV72" i="3"/>
  <c r="DW72" i="3"/>
  <c r="DX72" i="3"/>
  <c r="DY72" i="3"/>
  <c r="DZ72" i="3"/>
  <c r="EA72" i="3"/>
  <c r="ER72" i="3"/>
  <c r="EW72" i="3"/>
  <c r="EX72" i="3"/>
  <c r="EY72" i="3"/>
  <c r="EZ67" i="3"/>
  <c r="FA67" i="3"/>
  <c r="EZ68" i="3"/>
  <c r="FA68" i="3"/>
  <c r="FB67" i="3"/>
  <c r="FD67" i="3"/>
  <c r="FF67" i="3"/>
  <c r="FG67" i="3"/>
  <c r="FC67" i="3"/>
  <c r="FH67" i="3"/>
  <c r="FP67" i="3"/>
  <c r="EZ69" i="3"/>
  <c r="FA69" i="3"/>
  <c r="FB68" i="3"/>
  <c r="FD68" i="3"/>
  <c r="FF68" i="3"/>
  <c r="FG68" i="3"/>
  <c r="FC68" i="3"/>
  <c r="FH68" i="3"/>
  <c r="FP68" i="3"/>
  <c r="EZ70" i="3"/>
  <c r="FA70" i="3"/>
  <c r="FB69" i="3"/>
  <c r="FD69" i="3"/>
  <c r="FF69" i="3"/>
  <c r="FG69" i="3"/>
  <c r="FC69" i="3"/>
  <c r="FH69" i="3"/>
  <c r="FP69" i="3"/>
  <c r="EZ71" i="3"/>
  <c r="FA71" i="3"/>
  <c r="FB70" i="3"/>
  <c r="FD70" i="3"/>
  <c r="FF70" i="3"/>
  <c r="FG70" i="3"/>
  <c r="FC70" i="3"/>
  <c r="FH70" i="3"/>
  <c r="FP70" i="3"/>
  <c r="EZ72" i="3"/>
  <c r="FA72" i="3"/>
  <c r="FB71" i="3"/>
  <c r="FD71" i="3"/>
  <c r="FF71" i="3"/>
  <c r="FG71" i="3"/>
  <c r="FC71" i="3"/>
  <c r="FH71" i="3"/>
  <c r="FP71" i="3"/>
  <c r="FB72" i="3"/>
  <c r="FD72" i="3"/>
  <c r="FF72" i="3"/>
  <c r="FG72" i="3"/>
  <c r="FC72" i="3"/>
  <c r="FH72" i="3"/>
  <c r="FP72" i="3"/>
  <c r="FQ72" i="3"/>
  <c r="FR72" i="3"/>
  <c r="D49" i="26"/>
  <c r="D69" i="3"/>
  <c r="G72" i="3"/>
  <c r="G52" i="26"/>
  <c r="I54" i="26"/>
  <c r="FQ77" i="3"/>
  <c r="FR77" i="3"/>
  <c r="D81" i="3"/>
  <c r="G77" i="3"/>
  <c r="G54" i="26"/>
  <c r="D54" i="26"/>
  <c r="FQ71" i="3"/>
  <c r="FR71" i="3"/>
  <c r="D52" i="26"/>
  <c r="D72" i="3"/>
  <c r="G71" i="3"/>
  <c r="G51" i="26"/>
  <c r="I53" i="26"/>
  <c r="FQ76" i="3"/>
  <c r="FR76" i="3"/>
  <c r="D77" i="3"/>
  <c r="G76" i="3"/>
  <c r="G53" i="26"/>
  <c r="I52" i="26"/>
  <c r="I51" i="26"/>
  <c r="D51" i="26"/>
  <c r="FQ70" i="3"/>
  <c r="FR70" i="3"/>
  <c r="D71" i="3"/>
  <c r="G70" i="3"/>
  <c r="G50" i="26"/>
  <c r="I50" i="26"/>
  <c r="D50" i="26"/>
  <c r="FQ69" i="3"/>
  <c r="FR69" i="3"/>
  <c r="D48" i="26"/>
  <c r="D68" i="3"/>
  <c r="G69" i="3"/>
  <c r="G49" i="26"/>
  <c r="I49" i="26"/>
  <c r="AE58" i="3"/>
  <c r="AC59" i="3"/>
  <c r="AE59" i="3"/>
  <c r="CN58" i="3"/>
  <c r="AC58" i="3"/>
  <c r="AF58" i="3"/>
  <c r="AF59" i="3"/>
  <c r="CO58" i="3"/>
  <c r="AG58" i="3"/>
  <c r="AG59" i="3"/>
  <c r="CP58" i="3"/>
  <c r="DD58" i="3"/>
  <c r="DE58" i="3"/>
  <c r="DF58" i="3"/>
  <c r="ED58" i="3"/>
  <c r="AS58" i="3"/>
  <c r="AQ59" i="3"/>
  <c r="AS59" i="3"/>
  <c r="CQ58" i="3"/>
  <c r="AQ58" i="3"/>
  <c r="AT58" i="3"/>
  <c r="AT59" i="3"/>
  <c r="CR58" i="3"/>
  <c r="AU58" i="3"/>
  <c r="AU59" i="3"/>
  <c r="CS58" i="3"/>
  <c r="DG58" i="3"/>
  <c r="DH58" i="3"/>
  <c r="DI58" i="3"/>
  <c r="EE58" i="3"/>
  <c r="BG58" i="3"/>
  <c r="BG59" i="3"/>
  <c r="CT58" i="3"/>
  <c r="BH58" i="3"/>
  <c r="BH59" i="3"/>
  <c r="CU58" i="3"/>
  <c r="BI58" i="3"/>
  <c r="BI59" i="3"/>
  <c r="CV58" i="3"/>
  <c r="DJ58" i="3"/>
  <c r="DK58" i="3"/>
  <c r="DL58" i="3"/>
  <c r="EF58" i="3"/>
  <c r="BU58" i="3"/>
  <c r="BU59" i="3"/>
  <c r="CW58" i="3"/>
  <c r="CX58" i="3"/>
  <c r="CY58" i="3"/>
  <c r="DM58" i="3"/>
  <c r="DN58" i="3"/>
  <c r="DO58" i="3"/>
  <c r="EG58" i="3"/>
  <c r="CI58" i="3"/>
  <c r="CI59" i="3"/>
  <c r="CZ58" i="3"/>
  <c r="CJ58" i="3"/>
  <c r="CJ59" i="3"/>
  <c r="DA58" i="3"/>
  <c r="CK58" i="3"/>
  <c r="CK59" i="3"/>
  <c r="DB58" i="3"/>
  <c r="DP58" i="3"/>
  <c r="DQ58" i="3"/>
  <c r="DR58" i="3"/>
  <c r="EH58" i="3"/>
  <c r="EJ58" i="3"/>
  <c r="AE60" i="3"/>
  <c r="AE61" i="3"/>
  <c r="CN59" i="3"/>
  <c r="AF60" i="3"/>
  <c r="AF61" i="3"/>
  <c r="CO59" i="3"/>
  <c r="CP59" i="3"/>
  <c r="DD59" i="3"/>
  <c r="DE59" i="3"/>
  <c r="DF59" i="3"/>
  <c r="ED59" i="3"/>
  <c r="AS60" i="3"/>
  <c r="AS61" i="3"/>
  <c r="CQ59" i="3"/>
  <c r="AT60" i="3"/>
  <c r="AT61" i="3"/>
  <c r="CR59" i="3"/>
  <c r="AU60" i="3"/>
  <c r="AU61" i="3"/>
  <c r="CS59" i="3"/>
  <c r="DG59" i="3"/>
  <c r="DH59" i="3"/>
  <c r="DI59" i="3"/>
  <c r="EE59" i="3"/>
  <c r="BG60" i="3"/>
  <c r="BG61" i="3"/>
  <c r="CT59" i="3"/>
  <c r="CU59" i="3"/>
  <c r="CV59" i="3"/>
  <c r="DJ59" i="3"/>
  <c r="DK59" i="3"/>
  <c r="DL59" i="3"/>
  <c r="EF59" i="3"/>
  <c r="BU60" i="3"/>
  <c r="BU61" i="3"/>
  <c r="CW59" i="3"/>
  <c r="BV60" i="3"/>
  <c r="BV61" i="3"/>
  <c r="CX59" i="3"/>
  <c r="CY59" i="3"/>
  <c r="DM59" i="3"/>
  <c r="DN59" i="3"/>
  <c r="DO59" i="3"/>
  <c r="EG59" i="3"/>
  <c r="CZ59" i="3"/>
  <c r="DA59" i="3"/>
  <c r="DB59" i="3"/>
  <c r="DP59" i="3"/>
  <c r="DQ59" i="3"/>
  <c r="DR59" i="3"/>
  <c r="EH59" i="3"/>
  <c r="EJ59" i="3"/>
  <c r="AE62" i="3"/>
  <c r="AE63" i="3"/>
  <c r="CN60" i="3"/>
  <c r="AF62" i="3"/>
  <c r="AF63" i="3"/>
  <c r="CO60" i="3"/>
  <c r="AG62" i="3"/>
  <c r="AG63" i="3"/>
  <c r="CP60" i="3"/>
  <c r="DD60" i="3"/>
  <c r="DE60" i="3"/>
  <c r="DF60" i="3"/>
  <c r="ED60" i="3"/>
  <c r="AS62" i="3"/>
  <c r="AS63" i="3"/>
  <c r="CQ60" i="3"/>
  <c r="CR60" i="3"/>
  <c r="CS60" i="3"/>
  <c r="DG60" i="3"/>
  <c r="DH60" i="3"/>
  <c r="DI60" i="3"/>
  <c r="EE60" i="3"/>
  <c r="CT60" i="3"/>
  <c r="CU60" i="3"/>
  <c r="CV60" i="3"/>
  <c r="DJ60" i="3"/>
  <c r="DK60" i="3"/>
  <c r="DL60" i="3"/>
  <c r="EF60" i="3"/>
  <c r="CW60" i="3"/>
  <c r="CX60" i="3"/>
  <c r="CY60" i="3"/>
  <c r="DM60" i="3"/>
  <c r="DN60" i="3"/>
  <c r="DO60" i="3"/>
  <c r="EG60" i="3"/>
  <c r="CI60" i="3"/>
  <c r="CI61" i="3"/>
  <c r="CZ60" i="3"/>
  <c r="DA60" i="3"/>
  <c r="DB60" i="3"/>
  <c r="DP60" i="3"/>
  <c r="DQ60" i="3"/>
  <c r="DR60" i="3"/>
  <c r="EH60" i="3"/>
  <c r="EJ60" i="3"/>
  <c r="CN61" i="3"/>
  <c r="CO61" i="3"/>
  <c r="CP61" i="3"/>
  <c r="DD61" i="3"/>
  <c r="DE61" i="3"/>
  <c r="DF61" i="3"/>
  <c r="ED61" i="3"/>
  <c r="CQ61" i="3"/>
  <c r="CR61" i="3"/>
  <c r="CS61" i="3"/>
  <c r="DG61" i="3"/>
  <c r="DH61" i="3"/>
  <c r="DI61" i="3"/>
  <c r="EE61" i="3"/>
  <c r="CT61" i="3"/>
  <c r="CU61" i="3"/>
  <c r="CV61" i="3"/>
  <c r="DJ61" i="3"/>
  <c r="DK61" i="3"/>
  <c r="DL61" i="3"/>
  <c r="EF61" i="3"/>
  <c r="BU63" i="3"/>
  <c r="BU62" i="3"/>
  <c r="CW61" i="3"/>
  <c r="BV63" i="3"/>
  <c r="BV62" i="3"/>
  <c r="CX61" i="3"/>
  <c r="BW63" i="3"/>
  <c r="BW62" i="3"/>
  <c r="CY61" i="3"/>
  <c r="DM61" i="3"/>
  <c r="DN61" i="3"/>
  <c r="DO61" i="3"/>
  <c r="EG61" i="3"/>
  <c r="CI62" i="3"/>
  <c r="CI63" i="3"/>
  <c r="CZ61" i="3"/>
  <c r="CJ62" i="3"/>
  <c r="CJ63" i="3"/>
  <c r="DA61" i="3"/>
  <c r="CK62" i="3"/>
  <c r="CK63" i="3"/>
  <c r="DB61" i="3"/>
  <c r="DP61" i="3"/>
  <c r="DQ61" i="3"/>
  <c r="DR61" i="3"/>
  <c r="EH61" i="3"/>
  <c r="EJ61" i="3"/>
  <c r="CN62" i="3"/>
  <c r="CO62" i="3"/>
  <c r="CP62" i="3"/>
  <c r="DD62" i="3"/>
  <c r="DE62" i="3"/>
  <c r="DF62" i="3"/>
  <c r="ED62" i="3"/>
  <c r="CQ62" i="3"/>
  <c r="CR62" i="3"/>
  <c r="CS62" i="3"/>
  <c r="DG62" i="3"/>
  <c r="DH62" i="3"/>
  <c r="DI62" i="3"/>
  <c r="EE62" i="3"/>
  <c r="BG62" i="3"/>
  <c r="BG63" i="3"/>
  <c r="CT62" i="3"/>
  <c r="CU62" i="3"/>
  <c r="CV62" i="3"/>
  <c r="DJ62" i="3"/>
  <c r="DK62" i="3"/>
  <c r="DL62" i="3"/>
  <c r="EF62" i="3"/>
  <c r="CW62" i="3"/>
  <c r="CX62" i="3"/>
  <c r="CY62" i="3"/>
  <c r="DM62" i="3"/>
  <c r="DN62" i="3"/>
  <c r="DO62" i="3"/>
  <c r="EG62" i="3"/>
  <c r="CZ62" i="3"/>
  <c r="DA62" i="3"/>
  <c r="DB62" i="3"/>
  <c r="DP62" i="3"/>
  <c r="DQ62" i="3"/>
  <c r="DR62" i="3"/>
  <c r="EH62" i="3"/>
  <c r="EJ62" i="3"/>
  <c r="CN63" i="3"/>
  <c r="CO63" i="3"/>
  <c r="CP63" i="3"/>
  <c r="DD63" i="3"/>
  <c r="DE63" i="3"/>
  <c r="DF63" i="3"/>
  <c r="ED63" i="3"/>
  <c r="CQ63" i="3"/>
  <c r="CR63" i="3"/>
  <c r="CS63" i="3"/>
  <c r="DG63" i="3"/>
  <c r="DH63" i="3"/>
  <c r="DI63" i="3"/>
  <c r="EE63" i="3"/>
  <c r="CT63" i="3"/>
  <c r="CU63" i="3"/>
  <c r="CV63" i="3"/>
  <c r="DJ63" i="3"/>
  <c r="DK63" i="3"/>
  <c r="DL63" i="3"/>
  <c r="EF63" i="3"/>
  <c r="CW63" i="3"/>
  <c r="CX63" i="3"/>
  <c r="CY63" i="3"/>
  <c r="DM63" i="3"/>
  <c r="DN63" i="3"/>
  <c r="DO63" i="3"/>
  <c r="EG63" i="3"/>
  <c r="CZ63" i="3"/>
  <c r="DA63" i="3"/>
  <c r="DB63" i="3"/>
  <c r="DP63" i="3"/>
  <c r="DQ63" i="3"/>
  <c r="DR63" i="3"/>
  <c r="EH63" i="3"/>
  <c r="EJ63" i="3"/>
  <c r="EK58" i="3"/>
  <c r="ET58" i="3"/>
  <c r="EL58" i="3"/>
  <c r="EM58" i="3"/>
  <c r="EN58" i="3"/>
  <c r="EU58" i="3"/>
  <c r="DT58" i="3"/>
  <c r="EO58" i="3"/>
  <c r="DU58" i="3"/>
  <c r="EP58" i="3"/>
  <c r="EQ58" i="3"/>
  <c r="EV58" i="3"/>
  <c r="DW58" i="3"/>
  <c r="DX58" i="3"/>
  <c r="DY58" i="3"/>
  <c r="DZ58" i="3"/>
  <c r="EA58" i="3"/>
  <c r="ER58" i="3"/>
  <c r="EW58" i="3"/>
  <c r="EX58" i="3"/>
  <c r="EY58" i="3"/>
  <c r="EK59" i="3"/>
  <c r="ET59" i="3"/>
  <c r="EL59" i="3"/>
  <c r="EM59" i="3"/>
  <c r="EN59" i="3"/>
  <c r="EU59" i="3"/>
  <c r="DT59" i="3"/>
  <c r="EO59" i="3"/>
  <c r="DU59" i="3"/>
  <c r="EP59" i="3"/>
  <c r="EQ59" i="3"/>
  <c r="EV59" i="3"/>
  <c r="DW59" i="3"/>
  <c r="DX59" i="3"/>
  <c r="DY59" i="3"/>
  <c r="DZ59" i="3"/>
  <c r="EA59" i="3"/>
  <c r="ER59" i="3"/>
  <c r="EW59" i="3"/>
  <c r="EX59" i="3"/>
  <c r="EY59" i="3"/>
  <c r="AY61" i="3"/>
  <c r="EK60" i="3"/>
  <c r="ET60" i="3"/>
  <c r="EL60" i="3"/>
  <c r="EM60" i="3"/>
  <c r="EN60" i="3"/>
  <c r="EU60" i="3"/>
  <c r="DT60" i="3"/>
  <c r="EO60" i="3"/>
  <c r="DU60" i="3"/>
  <c r="EP60" i="3"/>
  <c r="EQ60" i="3"/>
  <c r="EV60" i="3"/>
  <c r="DW60" i="3"/>
  <c r="DX60" i="3"/>
  <c r="DY60" i="3"/>
  <c r="DZ60" i="3"/>
  <c r="EA60" i="3"/>
  <c r="ER60" i="3"/>
  <c r="EW60" i="3"/>
  <c r="EX60" i="3"/>
  <c r="EY60" i="3"/>
  <c r="AY59" i="3"/>
  <c r="W63" i="3"/>
  <c r="AK61" i="3"/>
  <c r="EK61" i="3"/>
  <c r="ET61" i="3"/>
  <c r="EL61" i="3"/>
  <c r="EM61" i="3"/>
  <c r="EN61" i="3"/>
  <c r="EU61" i="3"/>
  <c r="DT61" i="3"/>
  <c r="EO61" i="3"/>
  <c r="DU61" i="3"/>
  <c r="EP61" i="3"/>
  <c r="EQ61" i="3"/>
  <c r="EV61" i="3"/>
  <c r="DW61" i="3"/>
  <c r="DX61" i="3"/>
  <c r="DY61" i="3"/>
  <c r="DZ61" i="3"/>
  <c r="EA61" i="3"/>
  <c r="ER61" i="3"/>
  <c r="EW61" i="3"/>
  <c r="EX61" i="3"/>
  <c r="EY61" i="3"/>
  <c r="CA61" i="3"/>
  <c r="EK62" i="3"/>
  <c r="ET62" i="3"/>
  <c r="EL62" i="3"/>
  <c r="EM62" i="3"/>
  <c r="EN62" i="3"/>
  <c r="EU62" i="3"/>
  <c r="DT62" i="3"/>
  <c r="EO62" i="3"/>
  <c r="DU62" i="3"/>
  <c r="EP62" i="3"/>
  <c r="EQ62" i="3"/>
  <c r="EV62" i="3"/>
  <c r="DW62" i="3"/>
  <c r="DX62" i="3"/>
  <c r="DY62" i="3"/>
  <c r="DZ62" i="3"/>
  <c r="EA62" i="3"/>
  <c r="ER62" i="3"/>
  <c r="EW62" i="3"/>
  <c r="EX62" i="3"/>
  <c r="EY62" i="3"/>
  <c r="AK63" i="3"/>
  <c r="EK63" i="3"/>
  <c r="ET63" i="3"/>
  <c r="EL63" i="3"/>
  <c r="EM63" i="3"/>
  <c r="EN63" i="3"/>
  <c r="EU63" i="3"/>
  <c r="DT63" i="3"/>
  <c r="EO63" i="3"/>
  <c r="DU63" i="3"/>
  <c r="EP63" i="3"/>
  <c r="EQ63" i="3"/>
  <c r="EV63" i="3"/>
  <c r="DW63" i="3"/>
  <c r="DX63" i="3"/>
  <c r="DY63" i="3"/>
  <c r="DZ63" i="3"/>
  <c r="EA63" i="3"/>
  <c r="ER63" i="3"/>
  <c r="EW63" i="3"/>
  <c r="EX63" i="3"/>
  <c r="EY63" i="3"/>
  <c r="EZ58" i="3"/>
  <c r="FA58" i="3"/>
  <c r="EZ59" i="3"/>
  <c r="FA59" i="3"/>
  <c r="FB58" i="3"/>
  <c r="FD58" i="3"/>
  <c r="FF58" i="3"/>
  <c r="FG58" i="3"/>
  <c r="FC58" i="3"/>
  <c r="FH58" i="3"/>
  <c r="FP58" i="3"/>
  <c r="EZ60" i="3"/>
  <c r="FA60" i="3"/>
  <c r="FB59" i="3"/>
  <c r="FD59" i="3"/>
  <c r="FF59" i="3"/>
  <c r="FG59" i="3"/>
  <c r="FC59" i="3"/>
  <c r="FH59" i="3"/>
  <c r="FP59" i="3"/>
  <c r="EZ61" i="3"/>
  <c r="FA61" i="3"/>
  <c r="FB60" i="3"/>
  <c r="FD60" i="3"/>
  <c r="FF60" i="3"/>
  <c r="FG60" i="3"/>
  <c r="FC60" i="3"/>
  <c r="FH60" i="3"/>
  <c r="FP60" i="3"/>
  <c r="EZ62" i="3"/>
  <c r="FA62" i="3"/>
  <c r="FB61" i="3"/>
  <c r="FD61" i="3"/>
  <c r="FF61" i="3"/>
  <c r="FG61" i="3"/>
  <c r="FC61" i="3"/>
  <c r="FH61" i="3"/>
  <c r="FP61" i="3"/>
  <c r="EZ63" i="3"/>
  <c r="FA63" i="3"/>
  <c r="FB62" i="3"/>
  <c r="FD62" i="3"/>
  <c r="FF62" i="3"/>
  <c r="FG62" i="3"/>
  <c r="FC62" i="3"/>
  <c r="FH62" i="3"/>
  <c r="FP62" i="3"/>
  <c r="FB63" i="3"/>
  <c r="FD63" i="3"/>
  <c r="FF63" i="3"/>
  <c r="FG63" i="3"/>
  <c r="FC63" i="3"/>
  <c r="FH63" i="3"/>
  <c r="FP63" i="3"/>
  <c r="FQ63" i="3"/>
  <c r="FR63" i="3"/>
  <c r="D44" i="26"/>
  <c r="D61" i="3"/>
  <c r="G63" i="3"/>
  <c r="G46" i="26"/>
  <c r="I48" i="26"/>
  <c r="FQ68" i="3"/>
  <c r="FR68" i="3"/>
  <c r="D47" i="26"/>
  <c r="D67" i="3"/>
  <c r="G68" i="3"/>
  <c r="G48" i="26"/>
  <c r="FQ62" i="3"/>
  <c r="FR62" i="3"/>
  <c r="D41" i="26"/>
  <c r="D58" i="3"/>
  <c r="G62" i="3"/>
  <c r="G45" i="26"/>
  <c r="I47" i="26"/>
  <c r="FQ67" i="3"/>
  <c r="FR67" i="3"/>
  <c r="D70" i="3"/>
  <c r="G67" i="3"/>
  <c r="G47" i="26"/>
  <c r="I46" i="26"/>
  <c r="D46" i="26"/>
  <c r="I45" i="26"/>
  <c r="D45" i="26"/>
  <c r="FQ61" i="3"/>
  <c r="FR61" i="3"/>
  <c r="D63" i="3"/>
  <c r="G61" i="3"/>
  <c r="G44" i="26"/>
  <c r="I44" i="26"/>
  <c r="FQ60" i="3"/>
  <c r="FR60" i="3"/>
  <c r="D62" i="3"/>
  <c r="G60" i="3"/>
  <c r="G43" i="26"/>
  <c r="I43" i="26"/>
  <c r="D43" i="26"/>
  <c r="AE49" i="3"/>
  <c r="AE50" i="3"/>
  <c r="CN49" i="3"/>
  <c r="AF49" i="3"/>
  <c r="AF50" i="3"/>
  <c r="CO49" i="3"/>
  <c r="CP49" i="3"/>
  <c r="DD49" i="3"/>
  <c r="DE49" i="3"/>
  <c r="DF49" i="3"/>
  <c r="ED49" i="3"/>
  <c r="AS49" i="3"/>
  <c r="AS50" i="3"/>
  <c r="CQ49" i="3"/>
  <c r="AT49" i="3"/>
  <c r="AT50" i="3"/>
  <c r="CR49" i="3"/>
  <c r="CS49" i="3"/>
  <c r="DG49" i="3"/>
  <c r="DH49" i="3"/>
  <c r="DI49" i="3"/>
  <c r="EE49" i="3"/>
  <c r="BG49" i="3"/>
  <c r="BG50" i="3"/>
  <c r="CT49" i="3"/>
  <c r="BH49" i="3"/>
  <c r="BH50" i="3"/>
  <c r="CU49" i="3"/>
  <c r="CV49" i="3"/>
  <c r="DJ49" i="3"/>
  <c r="DK49" i="3"/>
  <c r="DL49" i="3"/>
  <c r="EF49" i="3"/>
  <c r="BU49" i="3"/>
  <c r="BU50" i="3"/>
  <c r="CW49" i="3"/>
  <c r="BV49" i="3"/>
  <c r="BV50" i="3"/>
  <c r="CX49" i="3"/>
  <c r="CY49" i="3"/>
  <c r="DM49" i="3"/>
  <c r="DN49" i="3"/>
  <c r="DO49" i="3"/>
  <c r="EG49" i="3"/>
  <c r="CI49" i="3"/>
  <c r="CI50" i="3"/>
  <c r="CZ49" i="3"/>
  <c r="DA49" i="3"/>
  <c r="DB49" i="3"/>
  <c r="DP49" i="3"/>
  <c r="DQ49" i="3"/>
  <c r="DR49" i="3"/>
  <c r="EH49" i="3"/>
  <c r="EJ49" i="3"/>
  <c r="AE51" i="3"/>
  <c r="AE52" i="3"/>
  <c r="CN50" i="3"/>
  <c r="AF51" i="3"/>
  <c r="AF52" i="3"/>
  <c r="CO50" i="3"/>
  <c r="AG51" i="3"/>
  <c r="AG52" i="3"/>
  <c r="CP50" i="3"/>
  <c r="DD50" i="3"/>
  <c r="DE50" i="3"/>
  <c r="DF50" i="3"/>
  <c r="ED50" i="3"/>
  <c r="AS51" i="3"/>
  <c r="AS52" i="3"/>
  <c r="CQ50" i="3"/>
  <c r="CR50" i="3"/>
  <c r="CS50" i="3"/>
  <c r="DG50" i="3"/>
  <c r="DH50" i="3"/>
  <c r="DI50" i="3"/>
  <c r="EE50" i="3"/>
  <c r="BG51" i="3"/>
  <c r="BG52" i="3"/>
  <c r="CT50" i="3"/>
  <c r="CU50" i="3"/>
  <c r="CV50" i="3"/>
  <c r="DJ50" i="3"/>
  <c r="DK50" i="3"/>
  <c r="DL50" i="3"/>
  <c r="EF50" i="3"/>
  <c r="BU51" i="3"/>
  <c r="BU52" i="3"/>
  <c r="CW50" i="3"/>
  <c r="CX50" i="3"/>
  <c r="CY50" i="3"/>
  <c r="DM50" i="3"/>
  <c r="DN50" i="3"/>
  <c r="DO50" i="3"/>
  <c r="EG50" i="3"/>
  <c r="CZ50" i="3"/>
  <c r="DA50" i="3"/>
  <c r="DB50" i="3"/>
  <c r="DP50" i="3"/>
  <c r="DQ50" i="3"/>
  <c r="DR50" i="3"/>
  <c r="EH50" i="3"/>
  <c r="EJ50" i="3"/>
  <c r="AE53" i="3"/>
  <c r="AE54" i="3"/>
  <c r="CN51" i="3"/>
  <c r="CO51" i="3"/>
  <c r="CP51" i="3"/>
  <c r="DD51" i="3"/>
  <c r="DE51" i="3"/>
  <c r="DF51" i="3"/>
  <c r="ED51" i="3"/>
  <c r="AS53" i="3"/>
  <c r="AS54" i="3"/>
  <c r="CQ51" i="3"/>
  <c r="AT53" i="3"/>
  <c r="AT54" i="3"/>
  <c r="CR51" i="3"/>
  <c r="CS51" i="3"/>
  <c r="DG51" i="3"/>
  <c r="DH51" i="3"/>
  <c r="DI51" i="3"/>
  <c r="EE51" i="3"/>
  <c r="CT51" i="3"/>
  <c r="CU51" i="3"/>
  <c r="CV51" i="3"/>
  <c r="DJ51" i="3"/>
  <c r="DK51" i="3"/>
  <c r="DL51" i="3"/>
  <c r="EF51" i="3"/>
  <c r="CW51" i="3"/>
  <c r="CX51" i="3"/>
  <c r="CY51" i="3"/>
  <c r="DM51" i="3"/>
  <c r="DN51" i="3"/>
  <c r="DO51" i="3"/>
  <c r="EG51" i="3"/>
  <c r="CI51" i="3"/>
  <c r="CI52" i="3"/>
  <c r="CZ51" i="3"/>
  <c r="DA51" i="3"/>
  <c r="DB51" i="3"/>
  <c r="DP51" i="3"/>
  <c r="DQ51" i="3"/>
  <c r="DR51" i="3"/>
  <c r="EH51" i="3"/>
  <c r="EJ51" i="3"/>
  <c r="CN52" i="3"/>
  <c r="CO52" i="3"/>
  <c r="CP52" i="3"/>
  <c r="DD52" i="3"/>
  <c r="DE52" i="3"/>
  <c r="DF52" i="3"/>
  <c r="ED52" i="3"/>
  <c r="CQ52" i="3"/>
  <c r="CR52" i="3"/>
  <c r="CS52" i="3"/>
  <c r="DG52" i="3"/>
  <c r="DH52" i="3"/>
  <c r="DI52" i="3"/>
  <c r="EE52" i="3"/>
  <c r="CT52" i="3"/>
  <c r="CU52" i="3"/>
  <c r="CV52" i="3"/>
  <c r="DJ52" i="3"/>
  <c r="DK52" i="3"/>
  <c r="DL52" i="3"/>
  <c r="EF52" i="3"/>
  <c r="BU54" i="3"/>
  <c r="BU53" i="3"/>
  <c r="CW52" i="3"/>
  <c r="BV54" i="3"/>
  <c r="BV53" i="3"/>
  <c r="CX52" i="3"/>
  <c r="CY52" i="3"/>
  <c r="DM52" i="3"/>
  <c r="DN52" i="3"/>
  <c r="DO52" i="3"/>
  <c r="EG52" i="3"/>
  <c r="CI53" i="3"/>
  <c r="CG54" i="3"/>
  <c r="CI54" i="3"/>
  <c r="CZ52" i="3"/>
  <c r="CG53" i="3"/>
  <c r="CJ53" i="3"/>
  <c r="CJ54" i="3"/>
  <c r="DA52" i="3"/>
  <c r="CK53" i="3"/>
  <c r="CG49" i="3"/>
  <c r="CK54" i="3"/>
  <c r="DB52" i="3"/>
  <c r="DP52" i="3"/>
  <c r="DQ52" i="3"/>
  <c r="DR52" i="3"/>
  <c r="EH52" i="3"/>
  <c r="EJ52" i="3"/>
  <c r="CN53" i="3"/>
  <c r="CO53" i="3"/>
  <c r="CP53" i="3"/>
  <c r="DD53" i="3"/>
  <c r="DE53" i="3"/>
  <c r="DF53" i="3"/>
  <c r="ED53" i="3"/>
  <c r="CQ53" i="3"/>
  <c r="CR53" i="3"/>
  <c r="CS53" i="3"/>
  <c r="DG53" i="3"/>
  <c r="DH53" i="3"/>
  <c r="DI53" i="3"/>
  <c r="EE53" i="3"/>
  <c r="BG53" i="3"/>
  <c r="BG54" i="3"/>
  <c r="CT53" i="3"/>
  <c r="BH53" i="3"/>
  <c r="BH54" i="3"/>
  <c r="CU53" i="3"/>
  <c r="BI53" i="3"/>
  <c r="BI54" i="3"/>
  <c r="CV53" i="3"/>
  <c r="DJ53" i="3"/>
  <c r="DK53" i="3"/>
  <c r="DL53" i="3"/>
  <c r="EF53" i="3"/>
  <c r="CW53" i="3"/>
  <c r="CX53" i="3"/>
  <c r="CY53" i="3"/>
  <c r="DM53" i="3"/>
  <c r="DN53" i="3"/>
  <c r="DO53" i="3"/>
  <c r="EG53" i="3"/>
  <c r="CZ53" i="3"/>
  <c r="DA53" i="3"/>
  <c r="DB53" i="3"/>
  <c r="DP53" i="3"/>
  <c r="DQ53" i="3"/>
  <c r="DR53" i="3"/>
  <c r="EH53" i="3"/>
  <c r="EJ53" i="3"/>
  <c r="CN54" i="3"/>
  <c r="CO54" i="3"/>
  <c r="CP54" i="3"/>
  <c r="DD54" i="3"/>
  <c r="DE54" i="3"/>
  <c r="DF54" i="3"/>
  <c r="ED54" i="3"/>
  <c r="CQ54" i="3"/>
  <c r="CR54" i="3"/>
  <c r="CS54" i="3"/>
  <c r="DG54" i="3"/>
  <c r="DH54" i="3"/>
  <c r="DI54" i="3"/>
  <c r="EE54" i="3"/>
  <c r="CT54" i="3"/>
  <c r="CU54" i="3"/>
  <c r="CV54" i="3"/>
  <c r="DJ54" i="3"/>
  <c r="DK54" i="3"/>
  <c r="DL54" i="3"/>
  <c r="EF54" i="3"/>
  <c r="CW54" i="3"/>
  <c r="CX54" i="3"/>
  <c r="CY54" i="3"/>
  <c r="DM54" i="3"/>
  <c r="DN54" i="3"/>
  <c r="DO54" i="3"/>
  <c r="EG54" i="3"/>
  <c r="CZ54" i="3"/>
  <c r="DA54" i="3"/>
  <c r="DB54" i="3"/>
  <c r="DP54" i="3"/>
  <c r="DQ54" i="3"/>
  <c r="DR54" i="3"/>
  <c r="EH54" i="3"/>
  <c r="EJ54" i="3"/>
  <c r="EK49" i="3"/>
  <c r="ET49" i="3"/>
  <c r="EL49" i="3"/>
  <c r="EM49" i="3"/>
  <c r="EN49" i="3"/>
  <c r="EU49" i="3"/>
  <c r="DT49" i="3"/>
  <c r="EO49" i="3"/>
  <c r="DU49" i="3"/>
  <c r="EP49" i="3"/>
  <c r="EQ49" i="3"/>
  <c r="EV49" i="3"/>
  <c r="DW49" i="3"/>
  <c r="DX49" i="3"/>
  <c r="DY49" i="3"/>
  <c r="DZ49" i="3"/>
  <c r="EA49" i="3"/>
  <c r="ER49" i="3"/>
  <c r="EW49" i="3"/>
  <c r="EX49" i="3"/>
  <c r="EY49" i="3"/>
  <c r="CA50" i="3"/>
  <c r="EK50" i="3"/>
  <c r="ET50" i="3"/>
  <c r="EL50" i="3"/>
  <c r="EM50" i="3"/>
  <c r="EN50" i="3"/>
  <c r="EU50" i="3"/>
  <c r="DT50" i="3"/>
  <c r="EO50" i="3"/>
  <c r="DU50" i="3"/>
  <c r="EP50" i="3"/>
  <c r="EQ50" i="3"/>
  <c r="EV50" i="3"/>
  <c r="DW50" i="3"/>
  <c r="DX50" i="3"/>
  <c r="DY50" i="3"/>
  <c r="DZ50" i="3"/>
  <c r="EA50" i="3"/>
  <c r="ER50" i="3"/>
  <c r="EW50" i="3"/>
  <c r="EX50" i="3"/>
  <c r="EY50" i="3"/>
  <c r="BM50" i="3"/>
  <c r="EK51" i="3"/>
  <c r="ET51" i="3"/>
  <c r="EL51" i="3"/>
  <c r="EM51" i="3"/>
  <c r="EN51" i="3"/>
  <c r="EU51" i="3"/>
  <c r="DT51" i="3"/>
  <c r="EO51" i="3"/>
  <c r="DU51" i="3"/>
  <c r="EP51" i="3"/>
  <c r="EQ51" i="3"/>
  <c r="EV51" i="3"/>
  <c r="DW51" i="3"/>
  <c r="DX51" i="3"/>
  <c r="DY51" i="3"/>
  <c r="DZ51" i="3"/>
  <c r="EA51" i="3"/>
  <c r="ER51" i="3"/>
  <c r="EW51" i="3"/>
  <c r="EX51" i="3"/>
  <c r="EY51" i="3"/>
  <c r="EK52" i="3"/>
  <c r="ET52" i="3"/>
  <c r="EL52" i="3"/>
  <c r="EM52" i="3"/>
  <c r="EN52" i="3"/>
  <c r="EU52" i="3"/>
  <c r="DT52" i="3"/>
  <c r="EO52" i="3"/>
  <c r="DU52" i="3"/>
  <c r="EP52" i="3"/>
  <c r="EQ52" i="3"/>
  <c r="EV52" i="3"/>
  <c r="DW52" i="3"/>
  <c r="DX52" i="3"/>
  <c r="DY52" i="3"/>
  <c r="DZ52" i="3"/>
  <c r="EA52" i="3"/>
  <c r="ER52" i="3"/>
  <c r="EW52" i="3"/>
  <c r="EX52" i="3"/>
  <c r="EY52" i="3"/>
  <c r="BM53" i="3"/>
  <c r="AK50" i="3"/>
  <c r="EK53" i="3"/>
  <c r="ET53" i="3"/>
  <c r="EL53" i="3"/>
  <c r="EM53" i="3"/>
  <c r="EN53" i="3"/>
  <c r="EU53" i="3"/>
  <c r="DT53" i="3"/>
  <c r="EO53" i="3"/>
  <c r="DU53" i="3"/>
  <c r="EP53" i="3"/>
  <c r="EQ53" i="3"/>
  <c r="EV53" i="3"/>
  <c r="DW53" i="3"/>
  <c r="DX53" i="3"/>
  <c r="DY53" i="3"/>
  <c r="DZ53" i="3"/>
  <c r="EA53" i="3"/>
  <c r="ER53" i="3"/>
  <c r="EW53" i="3"/>
  <c r="EX53" i="3"/>
  <c r="EY53" i="3"/>
  <c r="W50" i="3"/>
  <c r="AK54" i="3"/>
  <c r="EK54" i="3"/>
  <c r="ET54" i="3"/>
  <c r="EL54" i="3"/>
  <c r="EM54" i="3"/>
  <c r="EN54" i="3"/>
  <c r="EU54" i="3"/>
  <c r="DT54" i="3"/>
  <c r="EO54" i="3"/>
  <c r="DU54" i="3"/>
  <c r="EP54" i="3"/>
  <c r="EQ54" i="3"/>
  <c r="EV54" i="3"/>
  <c r="DW54" i="3"/>
  <c r="DX54" i="3"/>
  <c r="DY54" i="3"/>
  <c r="DZ54" i="3"/>
  <c r="EA54" i="3"/>
  <c r="ER54" i="3"/>
  <c r="EW54" i="3"/>
  <c r="EX54" i="3"/>
  <c r="EY54" i="3"/>
  <c r="EZ49" i="3"/>
  <c r="FA49" i="3"/>
  <c r="EZ50" i="3"/>
  <c r="FA50" i="3"/>
  <c r="FB49" i="3"/>
  <c r="FD49" i="3"/>
  <c r="FF49" i="3"/>
  <c r="FG49" i="3"/>
  <c r="FC49" i="3"/>
  <c r="FH49" i="3"/>
  <c r="FP49" i="3"/>
  <c r="EZ51" i="3"/>
  <c r="FA51" i="3"/>
  <c r="FB50" i="3"/>
  <c r="FD50" i="3"/>
  <c r="FF50" i="3"/>
  <c r="FG50" i="3"/>
  <c r="FC50" i="3"/>
  <c r="FH50" i="3"/>
  <c r="FP50" i="3"/>
  <c r="EZ52" i="3"/>
  <c r="FA52" i="3"/>
  <c r="FB51" i="3"/>
  <c r="FD51" i="3"/>
  <c r="FF51" i="3"/>
  <c r="FG51" i="3"/>
  <c r="FC51" i="3"/>
  <c r="FH51" i="3"/>
  <c r="FP51" i="3"/>
  <c r="EZ53" i="3"/>
  <c r="FA53" i="3"/>
  <c r="FB52" i="3"/>
  <c r="FD52" i="3"/>
  <c r="FF52" i="3"/>
  <c r="FG52" i="3"/>
  <c r="FC52" i="3"/>
  <c r="FH52" i="3"/>
  <c r="FP52" i="3"/>
  <c r="EZ54" i="3"/>
  <c r="FA54" i="3"/>
  <c r="FB53" i="3"/>
  <c r="FD53" i="3"/>
  <c r="FF53" i="3"/>
  <c r="FG53" i="3"/>
  <c r="FC53" i="3"/>
  <c r="FH53" i="3"/>
  <c r="FP53" i="3"/>
  <c r="FB54" i="3"/>
  <c r="FD54" i="3"/>
  <c r="FF54" i="3"/>
  <c r="FG54" i="3"/>
  <c r="FC54" i="3"/>
  <c r="FH54" i="3"/>
  <c r="FP54" i="3"/>
  <c r="FQ54" i="3"/>
  <c r="FR54" i="3"/>
  <c r="D36" i="26"/>
  <c r="D50" i="3"/>
  <c r="G54" i="3"/>
  <c r="G40" i="26"/>
  <c r="I42" i="26"/>
  <c r="FQ59" i="3"/>
  <c r="FR59" i="3"/>
  <c r="D42" i="26"/>
  <c r="D59" i="3"/>
  <c r="G59" i="3"/>
  <c r="G42" i="26"/>
  <c r="FQ53" i="3"/>
  <c r="FR53" i="3"/>
  <c r="D37" i="26"/>
  <c r="D51" i="3"/>
  <c r="G53" i="3"/>
  <c r="G39" i="26"/>
  <c r="I41" i="26"/>
  <c r="FQ58" i="3"/>
  <c r="FR58" i="3"/>
  <c r="D60" i="3"/>
  <c r="G58" i="3"/>
  <c r="G41" i="26"/>
  <c r="I40" i="26"/>
  <c r="D40" i="26"/>
  <c r="I39" i="26"/>
  <c r="D39" i="26"/>
  <c r="FQ52" i="3"/>
  <c r="FR52" i="3"/>
  <c r="D53" i="3"/>
  <c r="G52" i="3"/>
  <c r="G38" i="26"/>
  <c r="I38" i="26"/>
  <c r="D38" i="26"/>
  <c r="FQ51" i="3"/>
  <c r="FR51" i="3"/>
  <c r="D54" i="3"/>
  <c r="G51" i="3"/>
  <c r="G37" i="26"/>
  <c r="I37" i="26"/>
  <c r="AE40" i="3"/>
  <c r="AE41" i="3"/>
  <c r="CN40" i="3"/>
  <c r="CO40" i="3"/>
  <c r="CP40" i="3"/>
  <c r="DD40" i="3"/>
  <c r="DE40" i="3"/>
  <c r="DF40" i="3"/>
  <c r="ED40" i="3"/>
  <c r="AS40" i="3"/>
  <c r="AS41" i="3"/>
  <c r="CQ40" i="3"/>
  <c r="CR40" i="3"/>
  <c r="CS40" i="3"/>
  <c r="DG40" i="3"/>
  <c r="DH40" i="3"/>
  <c r="DI40" i="3"/>
  <c r="EE40" i="3"/>
  <c r="BG40" i="3"/>
  <c r="BG41" i="3"/>
  <c r="CT40" i="3"/>
  <c r="BH40" i="3"/>
  <c r="BH41" i="3"/>
  <c r="CU40" i="3"/>
  <c r="CV40" i="3"/>
  <c r="DJ40" i="3"/>
  <c r="DK40" i="3"/>
  <c r="DL40" i="3"/>
  <c r="EF40" i="3"/>
  <c r="BU40" i="3"/>
  <c r="BU41" i="3"/>
  <c r="CW40" i="3"/>
  <c r="BV40" i="3"/>
  <c r="BV41" i="3"/>
  <c r="CX40" i="3"/>
  <c r="CY40" i="3"/>
  <c r="DM40" i="3"/>
  <c r="DN40" i="3"/>
  <c r="DO40" i="3"/>
  <c r="EG40" i="3"/>
  <c r="CI40" i="3"/>
  <c r="CI41" i="3"/>
  <c r="CZ40" i="3"/>
  <c r="DA40" i="3"/>
  <c r="DB40" i="3"/>
  <c r="DP40" i="3"/>
  <c r="DQ40" i="3"/>
  <c r="DR40" i="3"/>
  <c r="EH40" i="3"/>
  <c r="EJ40" i="3"/>
  <c r="AE42" i="3"/>
  <c r="AE43" i="3"/>
  <c r="CN41" i="3"/>
  <c r="CO41" i="3"/>
  <c r="CP41" i="3"/>
  <c r="DD41" i="3"/>
  <c r="DE41" i="3"/>
  <c r="DF41" i="3"/>
  <c r="ED41" i="3"/>
  <c r="AS42" i="3"/>
  <c r="AS43" i="3"/>
  <c r="CQ41" i="3"/>
  <c r="CR41" i="3"/>
  <c r="CS41" i="3"/>
  <c r="DG41" i="3"/>
  <c r="DH41" i="3"/>
  <c r="DI41" i="3"/>
  <c r="EE41" i="3"/>
  <c r="BG42" i="3"/>
  <c r="BG43" i="3"/>
  <c r="CT41" i="3"/>
  <c r="BH42" i="3"/>
  <c r="BH43" i="3"/>
  <c r="CU41" i="3"/>
  <c r="CV41" i="3"/>
  <c r="DJ41" i="3"/>
  <c r="DK41" i="3"/>
  <c r="DL41" i="3"/>
  <c r="EF41" i="3"/>
  <c r="BU42" i="3"/>
  <c r="BU43" i="3"/>
  <c r="CW41" i="3"/>
  <c r="CX41" i="3"/>
  <c r="CY41" i="3"/>
  <c r="DM41" i="3"/>
  <c r="DN41" i="3"/>
  <c r="DO41" i="3"/>
  <c r="EG41" i="3"/>
  <c r="CZ41" i="3"/>
  <c r="DA41" i="3"/>
  <c r="DB41" i="3"/>
  <c r="DP41" i="3"/>
  <c r="DQ41" i="3"/>
  <c r="DR41" i="3"/>
  <c r="EH41" i="3"/>
  <c r="EJ41" i="3"/>
  <c r="AE44" i="3"/>
  <c r="AE45" i="3"/>
  <c r="CN42" i="3"/>
  <c r="CO42" i="3"/>
  <c r="CP42" i="3"/>
  <c r="DD42" i="3"/>
  <c r="DE42" i="3"/>
  <c r="DF42" i="3"/>
  <c r="ED42" i="3"/>
  <c r="AS44" i="3"/>
  <c r="AS45" i="3"/>
  <c r="CQ42" i="3"/>
  <c r="AT44" i="3"/>
  <c r="AT45" i="3"/>
  <c r="CR42" i="3"/>
  <c r="AU44" i="3"/>
  <c r="AU45" i="3"/>
  <c r="CS42" i="3"/>
  <c r="DG42" i="3"/>
  <c r="DH42" i="3"/>
  <c r="DI42" i="3"/>
  <c r="EE42" i="3"/>
  <c r="CT42" i="3"/>
  <c r="CU42" i="3"/>
  <c r="CV42" i="3"/>
  <c r="DJ42" i="3"/>
  <c r="DK42" i="3"/>
  <c r="DL42" i="3"/>
  <c r="EF42" i="3"/>
  <c r="CW42" i="3"/>
  <c r="CX42" i="3"/>
  <c r="CY42" i="3"/>
  <c r="DM42" i="3"/>
  <c r="DN42" i="3"/>
  <c r="DO42" i="3"/>
  <c r="EG42" i="3"/>
  <c r="CI42" i="3"/>
  <c r="CI43" i="3"/>
  <c r="CZ42" i="3"/>
  <c r="DA42" i="3"/>
  <c r="DB42" i="3"/>
  <c r="DP42" i="3"/>
  <c r="DQ42" i="3"/>
  <c r="DR42" i="3"/>
  <c r="EH42" i="3"/>
  <c r="EJ42" i="3"/>
  <c r="CN43" i="3"/>
  <c r="CO43" i="3"/>
  <c r="CP43" i="3"/>
  <c r="DD43" i="3"/>
  <c r="DE43" i="3"/>
  <c r="DF43" i="3"/>
  <c r="ED43" i="3"/>
  <c r="CQ43" i="3"/>
  <c r="CR43" i="3"/>
  <c r="CS43" i="3"/>
  <c r="DG43" i="3"/>
  <c r="DH43" i="3"/>
  <c r="DI43" i="3"/>
  <c r="EE43" i="3"/>
  <c r="CT43" i="3"/>
  <c r="CU43" i="3"/>
  <c r="CV43" i="3"/>
  <c r="DJ43" i="3"/>
  <c r="DK43" i="3"/>
  <c r="DL43" i="3"/>
  <c r="EF43" i="3"/>
  <c r="BU45" i="3"/>
  <c r="BU44" i="3"/>
  <c r="CW43" i="3"/>
  <c r="CX43" i="3"/>
  <c r="CY43" i="3"/>
  <c r="DM43" i="3"/>
  <c r="DN43" i="3"/>
  <c r="DO43" i="3"/>
  <c r="EG43" i="3"/>
  <c r="CI44" i="3"/>
  <c r="CI45" i="3"/>
  <c r="CZ43" i="3"/>
  <c r="DA43" i="3"/>
  <c r="DB43" i="3"/>
  <c r="DP43" i="3"/>
  <c r="DQ43" i="3"/>
  <c r="DR43" i="3"/>
  <c r="EH43" i="3"/>
  <c r="EJ43" i="3"/>
  <c r="CN44" i="3"/>
  <c r="CO44" i="3"/>
  <c r="CP44" i="3"/>
  <c r="DD44" i="3"/>
  <c r="DE44" i="3"/>
  <c r="DF44" i="3"/>
  <c r="ED44" i="3"/>
  <c r="CQ44" i="3"/>
  <c r="CR44" i="3"/>
  <c r="CS44" i="3"/>
  <c r="DG44" i="3"/>
  <c r="DH44" i="3"/>
  <c r="DI44" i="3"/>
  <c r="EE44" i="3"/>
  <c r="BG44" i="3"/>
  <c r="BG45" i="3"/>
  <c r="CT44" i="3"/>
  <c r="CU44" i="3"/>
  <c r="CV44" i="3"/>
  <c r="DJ44" i="3"/>
  <c r="DK44" i="3"/>
  <c r="DL44" i="3"/>
  <c r="EF44" i="3"/>
  <c r="CW44" i="3"/>
  <c r="CX44" i="3"/>
  <c r="CY44" i="3"/>
  <c r="DM44" i="3"/>
  <c r="DN44" i="3"/>
  <c r="DO44" i="3"/>
  <c r="EG44" i="3"/>
  <c r="CZ44" i="3"/>
  <c r="DA44" i="3"/>
  <c r="DB44" i="3"/>
  <c r="DP44" i="3"/>
  <c r="DQ44" i="3"/>
  <c r="DR44" i="3"/>
  <c r="EH44" i="3"/>
  <c r="EJ44" i="3"/>
  <c r="CN45" i="3"/>
  <c r="CO45" i="3"/>
  <c r="CP45" i="3"/>
  <c r="DD45" i="3"/>
  <c r="DE45" i="3"/>
  <c r="DF45" i="3"/>
  <c r="ED45" i="3"/>
  <c r="CQ45" i="3"/>
  <c r="CR45" i="3"/>
  <c r="CS45" i="3"/>
  <c r="DG45" i="3"/>
  <c r="DH45" i="3"/>
  <c r="DI45" i="3"/>
  <c r="EE45" i="3"/>
  <c r="CT45" i="3"/>
  <c r="CU45" i="3"/>
  <c r="CV45" i="3"/>
  <c r="DJ45" i="3"/>
  <c r="DK45" i="3"/>
  <c r="DL45" i="3"/>
  <c r="EF45" i="3"/>
  <c r="CW45" i="3"/>
  <c r="CX45" i="3"/>
  <c r="CY45" i="3"/>
  <c r="DM45" i="3"/>
  <c r="DN45" i="3"/>
  <c r="DO45" i="3"/>
  <c r="EG45" i="3"/>
  <c r="CZ45" i="3"/>
  <c r="DA45" i="3"/>
  <c r="DB45" i="3"/>
  <c r="DP45" i="3"/>
  <c r="DQ45" i="3"/>
  <c r="DR45" i="3"/>
  <c r="EH45" i="3"/>
  <c r="EJ45" i="3"/>
  <c r="EK40" i="3"/>
  <c r="ET40" i="3"/>
  <c r="EL40" i="3"/>
  <c r="EM40" i="3"/>
  <c r="EN40" i="3"/>
  <c r="EU40" i="3"/>
  <c r="DT40" i="3"/>
  <c r="EO40" i="3"/>
  <c r="DU40" i="3"/>
  <c r="EP40" i="3"/>
  <c r="EQ40" i="3"/>
  <c r="EV40" i="3"/>
  <c r="DW40" i="3"/>
  <c r="DX40" i="3"/>
  <c r="DY40" i="3"/>
  <c r="DZ40" i="3"/>
  <c r="EA40" i="3"/>
  <c r="ER40" i="3"/>
  <c r="EW40" i="3"/>
  <c r="EX40" i="3"/>
  <c r="EY40" i="3"/>
  <c r="EK41" i="3"/>
  <c r="ET41" i="3"/>
  <c r="EL41" i="3"/>
  <c r="EM41" i="3"/>
  <c r="EN41" i="3"/>
  <c r="EU41" i="3"/>
  <c r="DT41" i="3"/>
  <c r="EO41" i="3"/>
  <c r="DU41" i="3"/>
  <c r="EP41" i="3"/>
  <c r="EQ41" i="3"/>
  <c r="EV41" i="3"/>
  <c r="DW41" i="3"/>
  <c r="DX41" i="3"/>
  <c r="DY41" i="3"/>
  <c r="DZ41" i="3"/>
  <c r="EA41" i="3"/>
  <c r="ER41" i="3"/>
  <c r="EW41" i="3"/>
  <c r="EX41" i="3"/>
  <c r="EY41" i="3"/>
  <c r="AY43" i="3"/>
  <c r="BM41" i="3"/>
  <c r="EK42" i="3"/>
  <c r="ET42" i="3"/>
  <c r="EL42" i="3"/>
  <c r="EM42" i="3"/>
  <c r="EN42" i="3"/>
  <c r="EU42" i="3"/>
  <c r="DT42" i="3"/>
  <c r="EO42" i="3"/>
  <c r="DU42" i="3"/>
  <c r="EP42" i="3"/>
  <c r="EQ42" i="3"/>
  <c r="EV42" i="3"/>
  <c r="DW42" i="3"/>
  <c r="DX42" i="3"/>
  <c r="DY42" i="3"/>
  <c r="DZ42" i="3"/>
  <c r="EA42" i="3"/>
  <c r="ER42" i="3"/>
  <c r="EW42" i="3"/>
  <c r="EX42" i="3"/>
  <c r="EY42" i="3"/>
  <c r="AK43" i="3"/>
  <c r="EK43" i="3"/>
  <c r="ET43" i="3"/>
  <c r="EL43" i="3"/>
  <c r="EM43" i="3"/>
  <c r="EN43" i="3"/>
  <c r="EU43" i="3"/>
  <c r="DT43" i="3"/>
  <c r="EO43" i="3"/>
  <c r="DU43" i="3"/>
  <c r="EP43" i="3"/>
  <c r="EQ43" i="3"/>
  <c r="EV43" i="3"/>
  <c r="DW43" i="3"/>
  <c r="DX43" i="3"/>
  <c r="DY43" i="3"/>
  <c r="DZ43" i="3"/>
  <c r="EA43" i="3"/>
  <c r="ER43" i="3"/>
  <c r="EW43" i="3"/>
  <c r="EX43" i="3"/>
  <c r="EY43" i="3"/>
  <c r="W43" i="3"/>
  <c r="AK41" i="3"/>
  <c r="EK44" i="3"/>
  <c r="ET44" i="3"/>
  <c r="EL44" i="3"/>
  <c r="EM44" i="3"/>
  <c r="EN44" i="3"/>
  <c r="EU44" i="3"/>
  <c r="DT44" i="3"/>
  <c r="EO44" i="3"/>
  <c r="DU44" i="3"/>
  <c r="EP44" i="3"/>
  <c r="EQ44" i="3"/>
  <c r="EV44" i="3"/>
  <c r="DW44" i="3"/>
  <c r="DX44" i="3"/>
  <c r="DY44" i="3"/>
  <c r="DZ44" i="3"/>
  <c r="EA44" i="3"/>
  <c r="ER44" i="3"/>
  <c r="EW44" i="3"/>
  <c r="EX44" i="3"/>
  <c r="EY44" i="3"/>
  <c r="EK45" i="3"/>
  <c r="ET45" i="3"/>
  <c r="EL45" i="3"/>
  <c r="EM45" i="3"/>
  <c r="EN45" i="3"/>
  <c r="EU45" i="3"/>
  <c r="DT45" i="3"/>
  <c r="EO45" i="3"/>
  <c r="DU45" i="3"/>
  <c r="EP45" i="3"/>
  <c r="EQ45" i="3"/>
  <c r="EV45" i="3"/>
  <c r="DW45" i="3"/>
  <c r="DX45" i="3"/>
  <c r="DY45" i="3"/>
  <c r="DZ45" i="3"/>
  <c r="EA45" i="3"/>
  <c r="ER45" i="3"/>
  <c r="EW45" i="3"/>
  <c r="EX45" i="3"/>
  <c r="EY45" i="3"/>
  <c r="EZ40" i="3"/>
  <c r="FA40" i="3"/>
  <c r="EZ41" i="3"/>
  <c r="FA41" i="3"/>
  <c r="FB40" i="3"/>
  <c r="FD40" i="3"/>
  <c r="FF40" i="3"/>
  <c r="FG40" i="3"/>
  <c r="FC40" i="3"/>
  <c r="FH40" i="3"/>
  <c r="FP40" i="3"/>
  <c r="EZ42" i="3"/>
  <c r="FA42" i="3"/>
  <c r="FB41" i="3"/>
  <c r="FD41" i="3"/>
  <c r="FF41" i="3"/>
  <c r="FG41" i="3"/>
  <c r="FC41" i="3"/>
  <c r="FH41" i="3"/>
  <c r="FP41" i="3"/>
  <c r="EZ43" i="3"/>
  <c r="FA43" i="3"/>
  <c r="FB42" i="3"/>
  <c r="FD42" i="3"/>
  <c r="FF42" i="3"/>
  <c r="FG42" i="3"/>
  <c r="FC42" i="3"/>
  <c r="FH42" i="3"/>
  <c r="FP42" i="3"/>
  <c r="EZ44" i="3"/>
  <c r="FA44" i="3"/>
  <c r="FB43" i="3"/>
  <c r="FD43" i="3"/>
  <c r="FF43" i="3"/>
  <c r="FG43" i="3"/>
  <c r="FC43" i="3"/>
  <c r="FH43" i="3"/>
  <c r="FP43" i="3"/>
  <c r="EZ45" i="3"/>
  <c r="FA45" i="3"/>
  <c r="FB44" i="3"/>
  <c r="FD44" i="3"/>
  <c r="FF44" i="3"/>
  <c r="FG44" i="3"/>
  <c r="FC44" i="3"/>
  <c r="FH44" i="3"/>
  <c r="FP44" i="3"/>
  <c r="FB45" i="3"/>
  <c r="FD45" i="3"/>
  <c r="FF45" i="3"/>
  <c r="FG45" i="3"/>
  <c r="FC45" i="3"/>
  <c r="FH45" i="3"/>
  <c r="FP45" i="3"/>
  <c r="FQ45" i="3"/>
  <c r="FR45" i="3"/>
  <c r="D31" i="26"/>
  <c r="D42" i="3"/>
  <c r="G45" i="3"/>
  <c r="G34" i="26"/>
  <c r="I36" i="26"/>
  <c r="FQ50" i="3"/>
  <c r="FR50" i="3"/>
  <c r="D35" i="26"/>
  <c r="D49" i="3"/>
  <c r="G50" i="3"/>
  <c r="G36" i="26"/>
  <c r="FQ44" i="3"/>
  <c r="FR44" i="3"/>
  <c r="D32" i="26"/>
  <c r="D43" i="3"/>
  <c r="G44" i="3"/>
  <c r="G33" i="26"/>
  <c r="I35" i="26"/>
  <c r="FQ49" i="3"/>
  <c r="FR49" i="3"/>
  <c r="D52" i="3"/>
  <c r="G49" i="3"/>
  <c r="G35" i="26"/>
  <c r="I34" i="26"/>
  <c r="D34" i="26"/>
  <c r="I33" i="26"/>
  <c r="D33" i="26"/>
  <c r="FQ43" i="3"/>
  <c r="FR43" i="3"/>
  <c r="D44" i="3"/>
  <c r="G43" i="3"/>
  <c r="G32" i="26"/>
  <c r="I32" i="26"/>
  <c r="FQ42" i="3"/>
  <c r="FR42" i="3"/>
  <c r="D29" i="26"/>
  <c r="D40" i="3"/>
  <c r="G42" i="3"/>
  <c r="G31" i="26"/>
  <c r="I31" i="26"/>
  <c r="AE31" i="3"/>
  <c r="AE32" i="3"/>
  <c r="CN31" i="3"/>
  <c r="CO31" i="3"/>
  <c r="CP31" i="3"/>
  <c r="DD31" i="3"/>
  <c r="DE31" i="3"/>
  <c r="DF31" i="3"/>
  <c r="ED31" i="3"/>
  <c r="AS31" i="3"/>
  <c r="AS32" i="3"/>
  <c r="CQ31" i="3"/>
  <c r="AT31" i="3"/>
  <c r="AT32" i="3"/>
  <c r="CR31" i="3"/>
  <c r="CS31" i="3"/>
  <c r="DG31" i="3"/>
  <c r="DH31" i="3"/>
  <c r="DI31" i="3"/>
  <c r="EE31" i="3"/>
  <c r="BG31" i="3"/>
  <c r="BG32" i="3"/>
  <c r="CT31" i="3"/>
  <c r="CU31" i="3"/>
  <c r="CV31" i="3"/>
  <c r="DJ31" i="3"/>
  <c r="DK31" i="3"/>
  <c r="DL31" i="3"/>
  <c r="EF31" i="3"/>
  <c r="BU31" i="3"/>
  <c r="BU32" i="3"/>
  <c r="CW31" i="3"/>
  <c r="CX31" i="3"/>
  <c r="CY31" i="3"/>
  <c r="DM31" i="3"/>
  <c r="DN31" i="3"/>
  <c r="DO31" i="3"/>
  <c r="EG31" i="3"/>
  <c r="CI31" i="3"/>
  <c r="CI32" i="3"/>
  <c r="CZ31" i="3"/>
  <c r="CJ31" i="3"/>
  <c r="CJ32" i="3"/>
  <c r="DA31" i="3"/>
  <c r="CK31" i="3"/>
  <c r="CK32" i="3"/>
  <c r="DB31" i="3"/>
  <c r="DP31" i="3"/>
  <c r="DQ31" i="3"/>
  <c r="DR31" i="3"/>
  <c r="EH31" i="3"/>
  <c r="EJ31" i="3"/>
  <c r="AE33" i="3"/>
  <c r="AE34" i="3"/>
  <c r="CN32" i="3"/>
  <c r="CO32" i="3"/>
  <c r="CP32" i="3"/>
  <c r="DD32" i="3"/>
  <c r="DE32" i="3"/>
  <c r="DF32" i="3"/>
  <c r="ED32" i="3"/>
  <c r="AS33" i="3"/>
  <c r="AS34" i="3"/>
  <c r="CQ32" i="3"/>
  <c r="CR32" i="3"/>
  <c r="CS32" i="3"/>
  <c r="DG32" i="3"/>
  <c r="DH32" i="3"/>
  <c r="DI32" i="3"/>
  <c r="EE32" i="3"/>
  <c r="BG33" i="3"/>
  <c r="BG34" i="3"/>
  <c r="CT32" i="3"/>
  <c r="CU32" i="3"/>
  <c r="CV32" i="3"/>
  <c r="DJ32" i="3"/>
  <c r="DK32" i="3"/>
  <c r="DL32" i="3"/>
  <c r="EF32" i="3"/>
  <c r="BU33" i="3"/>
  <c r="BU34" i="3"/>
  <c r="CW32" i="3"/>
  <c r="CX32" i="3"/>
  <c r="CY32" i="3"/>
  <c r="DM32" i="3"/>
  <c r="DN32" i="3"/>
  <c r="DO32" i="3"/>
  <c r="EG32" i="3"/>
  <c r="CZ32" i="3"/>
  <c r="DA32" i="3"/>
  <c r="DB32" i="3"/>
  <c r="DP32" i="3"/>
  <c r="DQ32" i="3"/>
  <c r="DR32" i="3"/>
  <c r="EH32" i="3"/>
  <c r="EJ32" i="3"/>
  <c r="AE35" i="3"/>
  <c r="AE36" i="3"/>
  <c r="CN33" i="3"/>
  <c r="CO33" i="3"/>
  <c r="CP33" i="3"/>
  <c r="DD33" i="3"/>
  <c r="DE33" i="3"/>
  <c r="DF33" i="3"/>
  <c r="ED33" i="3"/>
  <c r="AS35" i="3"/>
  <c r="AS36" i="3"/>
  <c r="CQ33" i="3"/>
  <c r="AT35" i="3"/>
  <c r="AT36" i="3"/>
  <c r="CR33" i="3"/>
  <c r="CS33" i="3"/>
  <c r="DG33" i="3"/>
  <c r="DH33" i="3"/>
  <c r="DI33" i="3"/>
  <c r="EE33" i="3"/>
  <c r="CT33" i="3"/>
  <c r="CU33" i="3"/>
  <c r="CV33" i="3"/>
  <c r="DJ33" i="3"/>
  <c r="DK33" i="3"/>
  <c r="DL33" i="3"/>
  <c r="EF33" i="3"/>
  <c r="CW33" i="3"/>
  <c r="CX33" i="3"/>
  <c r="CY33" i="3"/>
  <c r="DM33" i="3"/>
  <c r="DN33" i="3"/>
  <c r="DO33" i="3"/>
  <c r="EG33" i="3"/>
  <c r="CI33" i="3"/>
  <c r="CI34" i="3"/>
  <c r="CZ33" i="3"/>
  <c r="CJ33" i="3"/>
  <c r="CJ34" i="3"/>
  <c r="DA33" i="3"/>
  <c r="CK33" i="3"/>
  <c r="CK34" i="3"/>
  <c r="DB33" i="3"/>
  <c r="DP33" i="3"/>
  <c r="DQ33" i="3"/>
  <c r="DR33" i="3"/>
  <c r="EH33" i="3"/>
  <c r="EJ33" i="3"/>
  <c r="CN34" i="3"/>
  <c r="CO34" i="3"/>
  <c r="CP34" i="3"/>
  <c r="DD34" i="3"/>
  <c r="DE34" i="3"/>
  <c r="DF34" i="3"/>
  <c r="ED34" i="3"/>
  <c r="CQ34" i="3"/>
  <c r="CR34" i="3"/>
  <c r="CS34" i="3"/>
  <c r="DG34" i="3"/>
  <c r="DH34" i="3"/>
  <c r="DI34" i="3"/>
  <c r="EE34" i="3"/>
  <c r="CT34" i="3"/>
  <c r="CU34" i="3"/>
  <c r="CV34" i="3"/>
  <c r="DJ34" i="3"/>
  <c r="DK34" i="3"/>
  <c r="DL34" i="3"/>
  <c r="EF34" i="3"/>
  <c r="BU36" i="3"/>
  <c r="BU35" i="3"/>
  <c r="CW34" i="3"/>
  <c r="BV36" i="3"/>
  <c r="BV35" i="3"/>
  <c r="CX34" i="3"/>
  <c r="BW36" i="3"/>
  <c r="BW35" i="3"/>
  <c r="CY34" i="3"/>
  <c r="DM34" i="3"/>
  <c r="DN34" i="3"/>
  <c r="DO34" i="3"/>
  <c r="EG34" i="3"/>
  <c r="CI35" i="3"/>
  <c r="CI36" i="3"/>
  <c r="CZ34" i="3"/>
  <c r="DA34" i="3"/>
  <c r="DB34" i="3"/>
  <c r="DP34" i="3"/>
  <c r="DQ34" i="3"/>
  <c r="DR34" i="3"/>
  <c r="EH34" i="3"/>
  <c r="EJ34" i="3"/>
  <c r="CN35" i="3"/>
  <c r="CO35" i="3"/>
  <c r="CP35" i="3"/>
  <c r="DD35" i="3"/>
  <c r="DE35" i="3"/>
  <c r="DF35" i="3"/>
  <c r="ED35" i="3"/>
  <c r="CQ35" i="3"/>
  <c r="CR35" i="3"/>
  <c r="CS35" i="3"/>
  <c r="DG35" i="3"/>
  <c r="DH35" i="3"/>
  <c r="DI35" i="3"/>
  <c r="EE35" i="3"/>
  <c r="BG35" i="3"/>
  <c r="BG36" i="3"/>
  <c r="CT35" i="3"/>
  <c r="CU35" i="3"/>
  <c r="CV35" i="3"/>
  <c r="DJ35" i="3"/>
  <c r="DK35" i="3"/>
  <c r="DL35" i="3"/>
  <c r="EF35" i="3"/>
  <c r="CW35" i="3"/>
  <c r="CX35" i="3"/>
  <c r="CY35" i="3"/>
  <c r="DM35" i="3"/>
  <c r="DN35" i="3"/>
  <c r="DO35" i="3"/>
  <c r="EG35" i="3"/>
  <c r="CZ35" i="3"/>
  <c r="DA35" i="3"/>
  <c r="DB35" i="3"/>
  <c r="DP35" i="3"/>
  <c r="DQ35" i="3"/>
  <c r="DR35" i="3"/>
  <c r="EH35" i="3"/>
  <c r="EJ35" i="3"/>
  <c r="CN36" i="3"/>
  <c r="CO36" i="3"/>
  <c r="CP36" i="3"/>
  <c r="DD36" i="3"/>
  <c r="DE36" i="3"/>
  <c r="DF36" i="3"/>
  <c r="ED36" i="3"/>
  <c r="CQ36" i="3"/>
  <c r="CR36" i="3"/>
  <c r="CS36" i="3"/>
  <c r="DG36" i="3"/>
  <c r="DH36" i="3"/>
  <c r="DI36" i="3"/>
  <c r="EE36" i="3"/>
  <c r="CT36" i="3"/>
  <c r="CU36" i="3"/>
  <c r="CV36" i="3"/>
  <c r="DJ36" i="3"/>
  <c r="DK36" i="3"/>
  <c r="DL36" i="3"/>
  <c r="EF36" i="3"/>
  <c r="CW36" i="3"/>
  <c r="CX36" i="3"/>
  <c r="CY36" i="3"/>
  <c r="DM36" i="3"/>
  <c r="DN36" i="3"/>
  <c r="DO36" i="3"/>
  <c r="EG36" i="3"/>
  <c r="CZ36" i="3"/>
  <c r="DA36" i="3"/>
  <c r="DB36" i="3"/>
  <c r="DP36" i="3"/>
  <c r="DQ36" i="3"/>
  <c r="DR36" i="3"/>
  <c r="EH36" i="3"/>
  <c r="EJ36" i="3"/>
  <c r="EK31" i="3"/>
  <c r="ET31" i="3"/>
  <c r="EL31" i="3"/>
  <c r="EM31" i="3"/>
  <c r="EN31" i="3"/>
  <c r="EU31" i="3"/>
  <c r="DT31" i="3"/>
  <c r="EO31" i="3"/>
  <c r="DU31" i="3"/>
  <c r="EP31" i="3"/>
  <c r="EQ31" i="3"/>
  <c r="EV31" i="3"/>
  <c r="DW31" i="3"/>
  <c r="DX31" i="3"/>
  <c r="DY31" i="3"/>
  <c r="DZ31" i="3"/>
  <c r="EA31" i="3"/>
  <c r="ER31" i="3"/>
  <c r="EW31" i="3"/>
  <c r="EX31" i="3"/>
  <c r="EY31" i="3"/>
  <c r="EK32" i="3"/>
  <c r="ET32" i="3"/>
  <c r="EL32" i="3"/>
  <c r="EM32" i="3"/>
  <c r="EN32" i="3"/>
  <c r="EU32" i="3"/>
  <c r="DT32" i="3"/>
  <c r="EO32" i="3"/>
  <c r="DU32" i="3"/>
  <c r="EP32" i="3"/>
  <c r="EQ32" i="3"/>
  <c r="EV32" i="3"/>
  <c r="DW32" i="3"/>
  <c r="DX32" i="3"/>
  <c r="DY32" i="3"/>
  <c r="DZ32" i="3"/>
  <c r="EA32" i="3"/>
  <c r="ER32" i="3"/>
  <c r="EW32" i="3"/>
  <c r="EX32" i="3"/>
  <c r="EY32" i="3"/>
  <c r="AY34" i="3"/>
  <c r="EK33" i="3"/>
  <c r="ET33" i="3"/>
  <c r="EL33" i="3"/>
  <c r="EM33" i="3"/>
  <c r="EN33" i="3"/>
  <c r="EU33" i="3"/>
  <c r="DT33" i="3"/>
  <c r="EO33" i="3"/>
  <c r="DU33" i="3"/>
  <c r="EP33" i="3"/>
  <c r="EQ33" i="3"/>
  <c r="EV33" i="3"/>
  <c r="DW33" i="3"/>
  <c r="DX33" i="3"/>
  <c r="DY33" i="3"/>
  <c r="DZ33" i="3"/>
  <c r="EA33" i="3"/>
  <c r="ER33" i="3"/>
  <c r="EW33" i="3"/>
  <c r="EX33" i="3"/>
  <c r="EY33" i="3"/>
  <c r="AY32" i="3"/>
  <c r="W36" i="3"/>
  <c r="AK34" i="3"/>
  <c r="EK34" i="3"/>
  <c r="ET34" i="3"/>
  <c r="EL34" i="3"/>
  <c r="EM34" i="3"/>
  <c r="EN34" i="3"/>
  <c r="EU34" i="3"/>
  <c r="DT34" i="3"/>
  <c r="EO34" i="3"/>
  <c r="DU34" i="3"/>
  <c r="EP34" i="3"/>
  <c r="EQ34" i="3"/>
  <c r="EV34" i="3"/>
  <c r="DW34" i="3"/>
  <c r="DX34" i="3"/>
  <c r="DY34" i="3"/>
  <c r="DZ34" i="3"/>
  <c r="EA34" i="3"/>
  <c r="ER34" i="3"/>
  <c r="EW34" i="3"/>
  <c r="EX34" i="3"/>
  <c r="EY34" i="3"/>
  <c r="BM35" i="3"/>
  <c r="CA34" i="3"/>
  <c r="W34" i="3"/>
  <c r="AK32" i="3"/>
  <c r="EK35" i="3"/>
  <c r="ET35" i="3"/>
  <c r="EL35" i="3"/>
  <c r="EM35" i="3"/>
  <c r="EN35" i="3"/>
  <c r="EU35" i="3"/>
  <c r="DT35" i="3"/>
  <c r="EO35" i="3"/>
  <c r="DU35" i="3"/>
  <c r="EP35" i="3"/>
  <c r="EQ35" i="3"/>
  <c r="EV35" i="3"/>
  <c r="DW35" i="3"/>
  <c r="DX35" i="3"/>
  <c r="DY35" i="3"/>
  <c r="DZ35" i="3"/>
  <c r="EA35" i="3"/>
  <c r="ER35" i="3"/>
  <c r="EW35" i="3"/>
  <c r="EX35" i="3"/>
  <c r="EY35" i="3"/>
  <c r="AY36" i="3"/>
  <c r="BM34" i="3"/>
  <c r="CA36" i="3"/>
  <c r="W32" i="3"/>
  <c r="AK36" i="3"/>
  <c r="EK36" i="3"/>
  <c r="ET36" i="3"/>
  <c r="EL36" i="3"/>
  <c r="EM36" i="3"/>
  <c r="EN36" i="3"/>
  <c r="EU36" i="3"/>
  <c r="DT36" i="3"/>
  <c r="EO36" i="3"/>
  <c r="DU36" i="3"/>
  <c r="EP36" i="3"/>
  <c r="EQ36" i="3"/>
  <c r="EV36" i="3"/>
  <c r="DW36" i="3"/>
  <c r="DX36" i="3"/>
  <c r="DY36" i="3"/>
  <c r="DZ36" i="3"/>
  <c r="EA36" i="3"/>
  <c r="ER36" i="3"/>
  <c r="EW36" i="3"/>
  <c r="EX36" i="3"/>
  <c r="EY36" i="3"/>
  <c r="EZ31" i="3"/>
  <c r="FA31" i="3"/>
  <c r="EZ32" i="3"/>
  <c r="FA32" i="3"/>
  <c r="FB31" i="3"/>
  <c r="FD31" i="3"/>
  <c r="FF31" i="3"/>
  <c r="FG31" i="3"/>
  <c r="FC31" i="3"/>
  <c r="FH31" i="3"/>
  <c r="FP31" i="3"/>
  <c r="EZ33" i="3"/>
  <c r="FA33" i="3"/>
  <c r="FB32" i="3"/>
  <c r="FD32" i="3"/>
  <c r="FF32" i="3"/>
  <c r="FG32" i="3"/>
  <c r="FC32" i="3"/>
  <c r="FH32" i="3"/>
  <c r="FP32" i="3"/>
  <c r="EZ34" i="3"/>
  <c r="FA34" i="3"/>
  <c r="FB33" i="3"/>
  <c r="FD33" i="3"/>
  <c r="FF33" i="3"/>
  <c r="FG33" i="3"/>
  <c r="FC33" i="3"/>
  <c r="FH33" i="3"/>
  <c r="FP33" i="3"/>
  <c r="EZ35" i="3"/>
  <c r="FA35" i="3"/>
  <c r="FB34" i="3"/>
  <c r="FD34" i="3"/>
  <c r="FF34" i="3"/>
  <c r="FG34" i="3"/>
  <c r="FC34" i="3"/>
  <c r="FH34" i="3"/>
  <c r="FP34" i="3"/>
  <c r="EZ36" i="3"/>
  <c r="FA36" i="3"/>
  <c r="FB35" i="3"/>
  <c r="FD35" i="3"/>
  <c r="FF35" i="3"/>
  <c r="FG35" i="3"/>
  <c r="FC35" i="3"/>
  <c r="FH35" i="3"/>
  <c r="FP35" i="3"/>
  <c r="FB36" i="3"/>
  <c r="FD36" i="3"/>
  <c r="FF36" i="3"/>
  <c r="FG36" i="3"/>
  <c r="FC36" i="3"/>
  <c r="FH36" i="3"/>
  <c r="FP36" i="3"/>
  <c r="FQ36" i="3"/>
  <c r="FR36" i="3"/>
  <c r="D28" i="26"/>
  <c r="D36" i="3"/>
  <c r="G36" i="3"/>
  <c r="G28" i="26"/>
  <c r="I30" i="26"/>
  <c r="FQ41" i="3"/>
  <c r="FR41" i="3"/>
  <c r="D30" i="26"/>
  <c r="D41" i="3"/>
  <c r="G41" i="3"/>
  <c r="G30" i="26"/>
  <c r="FQ35" i="3"/>
  <c r="FR35" i="3"/>
  <c r="D27" i="26"/>
  <c r="D35" i="3"/>
  <c r="G35" i="3"/>
  <c r="G27" i="26"/>
  <c r="I29" i="26"/>
  <c r="FQ40" i="3"/>
  <c r="FR40" i="3"/>
  <c r="D45" i="3"/>
  <c r="G40" i="3"/>
  <c r="G29" i="26"/>
  <c r="I28" i="26"/>
  <c r="I27" i="26"/>
  <c r="FQ34" i="3"/>
  <c r="FR34" i="3"/>
  <c r="D26" i="26"/>
  <c r="D34" i="3"/>
  <c r="G34" i="3"/>
  <c r="G26" i="26"/>
  <c r="I26" i="26"/>
  <c r="FQ33" i="3"/>
  <c r="FR33" i="3"/>
  <c r="D23" i="26"/>
  <c r="D31" i="3"/>
  <c r="G33" i="3"/>
  <c r="G25" i="26"/>
  <c r="I25" i="26"/>
  <c r="D25" i="26"/>
  <c r="AE22" i="3"/>
  <c r="AE23" i="3"/>
  <c r="CN22" i="3"/>
  <c r="AF22" i="3"/>
  <c r="AF23" i="3"/>
  <c r="CO22" i="3"/>
  <c r="AG22" i="3"/>
  <c r="AG23" i="3"/>
  <c r="CP22" i="3"/>
  <c r="DD22" i="3"/>
  <c r="DE22" i="3"/>
  <c r="DF22" i="3"/>
  <c r="ED22" i="3"/>
  <c r="AS22" i="3"/>
  <c r="AS23" i="3"/>
  <c r="CQ22" i="3"/>
  <c r="CR22" i="3"/>
  <c r="CS22" i="3"/>
  <c r="DG22" i="3"/>
  <c r="DH22" i="3"/>
  <c r="DI22" i="3"/>
  <c r="EE22" i="3"/>
  <c r="BG22" i="3"/>
  <c r="BG23" i="3"/>
  <c r="CT22" i="3"/>
  <c r="CU22" i="3"/>
  <c r="CV22" i="3"/>
  <c r="DJ22" i="3"/>
  <c r="DK22" i="3"/>
  <c r="DL22" i="3"/>
  <c r="EF22" i="3"/>
  <c r="BU22" i="3"/>
  <c r="BU23" i="3"/>
  <c r="CW22" i="3"/>
  <c r="CX22" i="3"/>
  <c r="CY22" i="3"/>
  <c r="DM22" i="3"/>
  <c r="DN22" i="3"/>
  <c r="DO22" i="3"/>
  <c r="EG22" i="3"/>
  <c r="CI22" i="3"/>
  <c r="CI23" i="3"/>
  <c r="CZ22" i="3"/>
  <c r="CJ22" i="3"/>
  <c r="CJ23" i="3"/>
  <c r="DA22" i="3"/>
  <c r="CK22" i="3"/>
  <c r="CK23" i="3"/>
  <c r="DB22" i="3"/>
  <c r="DP22" i="3"/>
  <c r="DQ22" i="3"/>
  <c r="DR22" i="3"/>
  <c r="EH22" i="3"/>
  <c r="EJ22" i="3"/>
  <c r="AE24" i="3"/>
  <c r="AE25" i="3"/>
  <c r="CN23" i="3"/>
  <c r="AF24" i="3"/>
  <c r="AF25" i="3"/>
  <c r="CO23" i="3"/>
  <c r="AG24" i="3"/>
  <c r="AG25" i="3"/>
  <c r="CP23" i="3"/>
  <c r="DD23" i="3"/>
  <c r="DE23" i="3"/>
  <c r="DF23" i="3"/>
  <c r="ED23" i="3"/>
  <c r="AS24" i="3"/>
  <c r="AS25" i="3"/>
  <c r="CQ23" i="3"/>
  <c r="AT24" i="3"/>
  <c r="AT25" i="3"/>
  <c r="CR23" i="3"/>
  <c r="AU24" i="3"/>
  <c r="AU25" i="3"/>
  <c r="CS23" i="3"/>
  <c r="DG23" i="3"/>
  <c r="DH23" i="3"/>
  <c r="DI23" i="3"/>
  <c r="EE23" i="3"/>
  <c r="BG24" i="3"/>
  <c r="BG25" i="3"/>
  <c r="CT23" i="3"/>
  <c r="BH24" i="3"/>
  <c r="BH25" i="3"/>
  <c r="CU23" i="3"/>
  <c r="BI24" i="3"/>
  <c r="BI25" i="3"/>
  <c r="CV23" i="3"/>
  <c r="DJ23" i="3"/>
  <c r="DK23" i="3"/>
  <c r="DL23" i="3"/>
  <c r="EF23" i="3"/>
  <c r="BU24" i="3"/>
  <c r="BU25" i="3"/>
  <c r="CW23" i="3"/>
  <c r="BV24" i="3"/>
  <c r="BV25" i="3"/>
  <c r="CX23" i="3"/>
  <c r="BW24" i="3"/>
  <c r="BW25" i="3"/>
  <c r="CY23" i="3"/>
  <c r="DM23" i="3"/>
  <c r="DN23" i="3"/>
  <c r="DO23" i="3"/>
  <c r="EG23" i="3"/>
  <c r="CZ23" i="3"/>
  <c r="DA23" i="3"/>
  <c r="DB23" i="3"/>
  <c r="DP23" i="3"/>
  <c r="DQ23" i="3"/>
  <c r="DR23" i="3"/>
  <c r="EH23" i="3"/>
  <c r="EJ23" i="3"/>
  <c r="AE26" i="3"/>
  <c r="AE27" i="3"/>
  <c r="CN24" i="3"/>
  <c r="AF26" i="3"/>
  <c r="AF27" i="3"/>
  <c r="CO24" i="3"/>
  <c r="AG26" i="3"/>
  <c r="AG27" i="3"/>
  <c r="CP24" i="3"/>
  <c r="DD24" i="3"/>
  <c r="DE24" i="3"/>
  <c r="DF24" i="3"/>
  <c r="ED24" i="3"/>
  <c r="AS26" i="3"/>
  <c r="AS27" i="3"/>
  <c r="CQ24" i="3"/>
  <c r="AT26" i="3"/>
  <c r="AT27" i="3"/>
  <c r="CR24" i="3"/>
  <c r="AU26" i="3"/>
  <c r="AU27" i="3"/>
  <c r="CS24" i="3"/>
  <c r="DG24" i="3"/>
  <c r="DH24" i="3"/>
  <c r="DI24" i="3"/>
  <c r="EE24" i="3"/>
  <c r="CT24" i="3"/>
  <c r="CU24" i="3"/>
  <c r="CV24" i="3"/>
  <c r="DJ24" i="3"/>
  <c r="DK24" i="3"/>
  <c r="DL24" i="3"/>
  <c r="EF24" i="3"/>
  <c r="CW24" i="3"/>
  <c r="CX24" i="3"/>
  <c r="CY24" i="3"/>
  <c r="DM24" i="3"/>
  <c r="DN24" i="3"/>
  <c r="DO24" i="3"/>
  <c r="EG24" i="3"/>
  <c r="CI24" i="3"/>
  <c r="CI25" i="3"/>
  <c r="CZ24" i="3"/>
  <c r="CJ24" i="3"/>
  <c r="CJ25" i="3"/>
  <c r="DA24" i="3"/>
  <c r="CK24" i="3"/>
  <c r="CK25" i="3"/>
  <c r="DB24" i="3"/>
  <c r="DP24" i="3"/>
  <c r="DQ24" i="3"/>
  <c r="DR24" i="3"/>
  <c r="EH24" i="3"/>
  <c r="EJ24" i="3"/>
  <c r="CN25" i="3"/>
  <c r="CO25" i="3"/>
  <c r="CP25" i="3"/>
  <c r="DD25" i="3"/>
  <c r="DE25" i="3"/>
  <c r="DF25" i="3"/>
  <c r="ED25" i="3"/>
  <c r="CQ25" i="3"/>
  <c r="CR25" i="3"/>
  <c r="CS25" i="3"/>
  <c r="DG25" i="3"/>
  <c r="DH25" i="3"/>
  <c r="DI25" i="3"/>
  <c r="EE25" i="3"/>
  <c r="CT25" i="3"/>
  <c r="CU25" i="3"/>
  <c r="CV25" i="3"/>
  <c r="DJ25" i="3"/>
  <c r="DK25" i="3"/>
  <c r="DL25" i="3"/>
  <c r="EF25" i="3"/>
  <c r="BU27" i="3"/>
  <c r="BU26" i="3"/>
  <c r="CW25" i="3"/>
  <c r="BV27" i="3"/>
  <c r="BV26" i="3"/>
  <c r="CX25" i="3"/>
  <c r="BW27" i="3"/>
  <c r="BW26" i="3"/>
  <c r="CY25" i="3"/>
  <c r="DM25" i="3"/>
  <c r="DN25" i="3"/>
  <c r="DO25" i="3"/>
  <c r="EG25" i="3"/>
  <c r="CI26" i="3"/>
  <c r="CI27" i="3"/>
  <c r="CZ25" i="3"/>
  <c r="CJ26" i="3"/>
  <c r="CJ27" i="3"/>
  <c r="DA25" i="3"/>
  <c r="CK26" i="3"/>
  <c r="CK27" i="3"/>
  <c r="DB25" i="3"/>
  <c r="DP25" i="3"/>
  <c r="DQ25" i="3"/>
  <c r="DR25" i="3"/>
  <c r="EH25" i="3"/>
  <c r="EJ25" i="3"/>
  <c r="CN26" i="3"/>
  <c r="CO26" i="3"/>
  <c r="CP26" i="3"/>
  <c r="DD26" i="3"/>
  <c r="DE26" i="3"/>
  <c r="DF26" i="3"/>
  <c r="ED26" i="3"/>
  <c r="CQ26" i="3"/>
  <c r="CR26" i="3"/>
  <c r="CS26" i="3"/>
  <c r="DG26" i="3"/>
  <c r="DH26" i="3"/>
  <c r="DI26" i="3"/>
  <c r="EE26" i="3"/>
  <c r="BG26" i="3"/>
  <c r="BG27" i="3"/>
  <c r="CT26" i="3"/>
  <c r="BH26" i="3"/>
  <c r="BH27" i="3"/>
  <c r="CU26" i="3"/>
  <c r="BI26" i="3"/>
  <c r="BI27" i="3"/>
  <c r="CV26" i="3"/>
  <c r="DJ26" i="3"/>
  <c r="DK26" i="3"/>
  <c r="DL26" i="3"/>
  <c r="EF26" i="3"/>
  <c r="CW26" i="3"/>
  <c r="CX26" i="3"/>
  <c r="CY26" i="3"/>
  <c r="DM26" i="3"/>
  <c r="DN26" i="3"/>
  <c r="DO26" i="3"/>
  <c r="EG26" i="3"/>
  <c r="CZ26" i="3"/>
  <c r="DA26" i="3"/>
  <c r="DB26" i="3"/>
  <c r="DP26" i="3"/>
  <c r="DQ26" i="3"/>
  <c r="DR26" i="3"/>
  <c r="EH26" i="3"/>
  <c r="EJ26" i="3"/>
  <c r="CN27" i="3"/>
  <c r="CO27" i="3"/>
  <c r="CP27" i="3"/>
  <c r="DD27" i="3"/>
  <c r="DE27" i="3"/>
  <c r="DF27" i="3"/>
  <c r="ED27" i="3"/>
  <c r="CQ27" i="3"/>
  <c r="CR27" i="3"/>
  <c r="CS27" i="3"/>
  <c r="DG27" i="3"/>
  <c r="DH27" i="3"/>
  <c r="DI27" i="3"/>
  <c r="EE27" i="3"/>
  <c r="CT27" i="3"/>
  <c r="CU27" i="3"/>
  <c r="CV27" i="3"/>
  <c r="DJ27" i="3"/>
  <c r="DK27" i="3"/>
  <c r="DL27" i="3"/>
  <c r="EF27" i="3"/>
  <c r="CW27" i="3"/>
  <c r="CX27" i="3"/>
  <c r="CY27" i="3"/>
  <c r="DM27" i="3"/>
  <c r="DN27" i="3"/>
  <c r="DO27" i="3"/>
  <c r="EG27" i="3"/>
  <c r="CZ27" i="3"/>
  <c r="DA27" i="3"/>
  <c r="DB27" i="3"/>
  <c r="DP27" i="3"/>
  <c r="DQ27" i="3"/>
  <c r="DR27" i="3"/>
  <c r="EH27" i="3"/>
  <c r="EJ27" i="3"/>
  <c r="EK22" i="3"/>
  <c r="ET22" i="3"/>
  <c r="EL22" i="3"/>
  <c r="EM22" i="3"/>
  <c r="EN22" i="3"/>
  <c r="EU22" i="3"/>
  <c r="DT22" i="3"/>
  <c r="EO22" i="3"/>
  <c r="DU22" i="3"/>
  <c r="EP22" i="3"/>
  <c r="EQ22" i="3"/>
  <c r="EV22" i="3"/>
  <c r="DW22" i="3"/>
  <c r="DX22" i="3"/>
  <c r="DY22" i="3"/>
  <c r="DZ22" i="3"/>
  <c r="EA22" i="3"/>
  <c r="ER22" i="3"/>
  <c r="EW22" i="3"/>
  <c r="EX22" i="3"/>
  <c r="EY22" i="3"/>
  <c r="AY24" i="3"/>
  <c r="BM24" i="3"/>
  <c r="CA23" i="3"/>
  <c r="W24" i="3"/>
  <c r="AK24" i="3"/>
  <c r="EK23" i="3"/>
  <c r="ET23" i="3"/>
  <c r="EL23" i="3"/>
  <c r="EM23" i="3"/>
  <c r="EN23" i="3"/>
  <c r="EU23" i="3"/>
  <c r="DT23" i="3"/>
  <c r="EO23" i="3"/>
  <c r="DU23" i="3"/>
  <c r="EP23" i="3"/>
  <c r="EQ23" i="3"/>
  <c r="EV23" i="3"/>
  <c r="DW23" i="3"/>
  <c r="DX23" i="3"/>
  <c r="DY23" i="3"/>
  <c r="DZ23" i="3"/>
  <c r="EA23" i="3"/>
  <c r="ER23" i="3"/>
  <c r="EW23" i="3"/>
  <c r="EX23" i="3"/>
  <c r="EY23" i="3"/>
  <c r="AY25" i="3"/>
  <c r="CA24" i="3"/>
  <c r="W26" i="3"/>
  <c r="AK26" i="3"/>
  <c r="EK24" i="3"/>
  <c r="ET24" i="3"/>
  <c r="EL24" i="3"/>
  <c r="EM24" i="3"/>
  <c r="EN24" i="3"/>
  <c r="EU24" i="3"/>
  <c r="DT24" i="3"/>
  <c r="EO24" i="3"/>
  <c r="DU24" i="3"/>
  <c r="EP24" i="3"/>
  <c r="EQ24" i="3"/>
  <c r="EV24" i="3"/>
  <c r="DW24" i="3"/>
  <c r="DX24" i="3"/>
  <c r="DY24" i="3"/>
  <c r="DZ24" i="3"/>
  <c r="EA24" i="3"/>
  <c r="ER24" i="3"/>
  <c r="EW24" i="3"/>
  <c r="EX24" i="3"/>
  <c r="EY24" i="3"/>
  <c r="BM27" i="3"/>
  <c r="CA26" i="3"/>
  <c r="W27" i="3"/>
  <c r="AK25" i="3"/>
  <c r="EK25" i="3"/>
  <c r="ET25" i="3"/>
  <c r="EL25" i="3"/>
  <c r="EM25" i="3"/>
  <c r="EN25" i="3"/>
  <c r="EU25" i="3"/>
  <c r="DT25" i="3"/>
  <c r="EO25" i="3"/>
  <c r="DU25" i="3"/>
  <c r="EP25" i="3"/>
  <c r="EQ25" i="3"/>
  <c r="EV25" i="3"/>
  <c r="DW25" i="3"/>
  <c r="DX25" i="3"/>
  <c r="DY25" i="3"/>
  <c r="DZ25" i="3"/>
  <c r="EA25" i="3"/>
  <c r="ER25" i="3"/>
  <c r="EW25" i="3"/>
  <c r="EX25" i="3"/>
  <c r="EY25" i="3"/>
  <c r="AY26" i="3"/>
  <c r="BM26" i="3"/>
  <c r="CA25" i="3"/>
  <c r="W25" i="3"/>
  <c r="AK23" i="3"/>
  <c r="EK26" i="3"/>
  <c r="ET26" i="3"/>
  <c r="EL26" i="3"/>
  <c r="EM26" i="3"/>
  <c r="EN26" i="3"/>
  <c r="EU26" i="3"/>
  <c r="DT26" i="3"/>
  <c r="EO26" i="3"/>
  <c r="DU26" i="3"/>
  <c r="EP26" i="3"/>
  <c r="EQ26" i="3"/>
  <c r="EV26" i="3"/>
  <c r="DW26" i="3"/>
  <c r="DX26" i="3"/>
  <c r="DY26" i="3"/>
  <c r="DZ26" i="3"/>
  <c r="EA26" i="3"/>
  <c r="ER26" i="3"/>
  <c r="EW26" i="3"/>
  <c r="EX26" i="3"/>
  <c r="EY26" i="3"/>
  <c r="AY27" i="3"/>
  <c r="BM25" i="3"/>
  <c r="CA27" i="3"/>
  <c r="AK27" i="3"/>
  <c r="EK27" i="3"/>
  <c r="ET27" i="3"/>
  <c r="EL27" i="3"/>
  <c r="EM27" i="3"/>
  <c r="EN27" i="3"/>
  <c r="EU27" i="3"/>
  <c r="DT27" i="3"/>
  <c r="EO27" i="3"/>
  <c r="DU27" i="3"/>
  <c r="EP27" i="3"/>
  <c r="EQ27" i="3"/>
  <c r="EV27" i="3"/>
  <c r="DW27" i="3"/>
  <c r="DX27" i="3"/>
  <c r="DY27" i="3"/>
  <c r="DZ27" i="3"/>
  <c r="EA27" i="3"/>
  <c r="ER27" i="3"/>
  <c r="EW27" i="3"/>
  <c r="EX27" i="3"/>
  <c r="EY27" i="3"/>
  <c r="EZ22" i="3"/>
  <c r="FA22" i="3"/>
  <c r="EZ23" i="3"/>
  <c r="FA23" i="3"/>
  <c r="FB22" i="3"/>
  <c r="FD22" i="3"/>
  <c r="FF22" i="3"/>
  <c r="FG22" i="3"/>
  <c r="FC22" i="3"/>
  <c r="FH22" i="3"/>
  <c r="FP22" i="3"/>
  <c r="EZ24" i="3"/>
  <c r="FA24" i="3"/>
  <c r="FB23" i="3"/>
  <c r="FD23" i="3"/>
  <c r="FF23" i="3"/>
  <c r="FG23" i="3"/>
  <c r="FC23" i="3"/>
  <c r="FH23" i="3"/>
  <c r="FP23" i="3"/>
  <c r="EZ25" i="3"/>
  <c r="FA25" i="3"/>
  <c r="FB24" i="3"/>
  <c r="FD24" i="3"/>
  <c r="FF24" i="3"/>
  <c r="FG24" i="3"/>
  <c r="FC24" i="3"/>
  <c r="FH24" i="3"/>
  <c r="FP24" i="3"/>
  <c r="EZ26" i="3"/>
  <c r="FA26" i="3"/>
  <c r="FB25" i="3"/>
  <c r="FD25" i="3"/>
  <c r="FF25" i="3"/>
  <c r="FG25" i="3"/>
  <c r="FC25" i="3"/>
  <c r="FH25" i="3"/>
  <c r="FP25" i="3"/>
  <c r="EZ27" i="3"/>
  <c r="FA27" i="3"/>
  <c r="FB26" i="3"/>
  <c r="FD26" i="3"/>
  <c r="FF26" i="3"/>
  <c r="FG26" i="3"/>
  <c r="FC26" i="3"/>
  <c r="FH26" i="3"/>
  <c r="FP26" i="3"/>
  <c r="FB27" i="3"/>
  <c r="FD27" i="3"/>
  <c r="FF27" i="3"/>
  <c r="FG27" i="3"/>
  <c r="FC27" i="3"/>
  <c r="FH27" i="3"/>
  <c r="FP27" i="3"/>
  <c r="FQ27" i="3"/>
  <c r="FR27" i="3"/>
  <c r="D21" i="26"/>
  <c r="D26" i="3"/>
  <c r="G27" i="3"/>
  <c r="G22" i="26"/>
  <c r="I24" i="26"/>
  <c r="FQ32" i="3"/>
  <c r="FR32" i="3"/>
  <c r="D33" i="3"/>
  <c r="G32" i="3"/>
  <c r="G24" i="26"/>
  <c r="D24" i="26"/>
  <c r="FQ26" i="3"/>
  <c r="FR26" i="3"/>
  <c r="D19" i="26"/>
  <c r="D24" i="3"/>
  <c r="G26" i="3"/>
  <c r="G21" i="26"/>
  <c r="I23" i="26"/>
  <c r="FQ31" i="3"/>
  <c r="FR31" i="3"/>
  <c r="D32" i="3"/>
  <c r="G31" i="3"/>
  <c r="G23" i="26"/>
  <c r="I22" i="26"/>
  <c r="D22" i="26"/>
  <c r="I21" i="26"/>
  <c r="FQ25" i="3"/>
  <c r="FR25" i="3"/>
  <c r="D17" i="26"/>
  <c r="D22" i="3"/>
  <c r="G25" i="3"/>
  <c r="G20" i="26"/>
  <c r="I20" i="26"/>
  <c r="D20" i="26"/>
  <c r="FQ24" i="3"/>
  <c r="FR24" i="3"/>
  <c r="D27" i="3"/>
  <c r="G24" i="3"/>
  <c r="G19" i="26"/>
  <c r="I19" i="26"/>
  <c r="AE13" i="3"/>
  <c r="AE14" i="3"/>
  <c r="CN13" i="3"/>
  <c r="CO13" i="3"/>
  <c r="CP13" i="3"/>
  <c r="DD13" i="3"/>
  <c r="DE13" i="3"/>
  <c r="DF13" i="3"/>
  <c r="ED13" i="3"/>
  <c r="AS13" i="3"/>
  <c r="AS14" i="3"/>
  <c r="CQ13" i="3"/>
  <c r="CR13" i="3"/>
  <c r="CS13" i="3"/>
  <c r="DG13" i="3"/>
  <c r="DH13" i="3"/>
  <c r="DI13" i="3"/>
  <c r="EE13" i="3"/>
  <c r="BG13" i="3"/>
  <c r="BG14" i="3"/>
  <c r="CT13" i="3"/>
  <c r="CU13" i="3"/>
  <c r="CV13" i="3"/>
  <c r="DJ13" i="3"/>
  <c r="DK13" i="3"/>
  <c r="DL13" i="3"/>
  <c r="EF13" i="3"/>
  <c r="BU13" i="3"/>
  <c r="BU14" i="3"/>
  <c r="CW13" i="3"/>
  <c r="CX13" i="3"/>
  <c r="CY13" i="3"/>
  <c r="DM13" i="3"/>
  <c r="DN13" i="3"/>
  <c r="DO13" i="3"/>
  <c r="EG13" i="3"/>
  <c r="CI13" i="3"/>
  <c r="CI14" i="3"/>
  <c r="CZ13" i="3"/>
  <c r="CJ13" i="3"/>
  <c r="CJ14" i="3"/>
  <c r="DA13" i="3"/>
  <c r="CK13" i="3"/>
  <c r="CK14" i="3"/>
  <c r="DB13" i="3"/>
  <c r="DP13" i="3"/>
  <c r="DQ13" i="3"/>
  <c r="DR13" i="3"/>
  <c r="EH13" i="3"/>
  <c r="EJ13" i="3"/>
  <c r="AE15" i="3"/>
  <c r="AE16" i="3"/>
  <c r="CN14" i="3"/>
  <c r="CO14" i="3"/>
  <c r="CP14" i="3"/>
  <c r="DD14" i="3"/>
  <c r="DE14" i="3"/>
  <c r="DF14" i="3"/>
  <c r="ED14" i="3"/>
  <c r="AS15" i="3"/>
  <c r="AS16" i="3"/>
  <c r="CQ14" i="3"/>
  <c r="CR14" i="3"/>
  <c r="CS14" i="3"/>
  <c r="DG14" i="3"/>
  <c r="DH14" i="3"/>
  <c r="DI14" i="3"/>
  <c r="EE14" i="3"/>
  <c r="BG15" i="3"/>
  <c r="BG16" i="3"/>
  <c r="CT14" i="3"/>
  <c r="CU14" i="3"/>
  <c r="CV14" i="3"/>
  <c r="DJ14" i="3"/>
  <c r="DK14" i="3"/>
  <c r="DL14" i="3"/>
  <c r="EF14" i="3"/>
  <c r="BU15" i="3"/>
  <c r="BU16" i="3"/>
  <c r="CW14" i="3"/>
  <c r="CX14" i="3"/>
  <c r="CY14" i="3"/>
  <c r="DM14" i="3"/>
  <c r="DN14" i="3"/>
  <c r="DO14" i="3"/>
  <c r="EG14" i="3"/>
  <c r="CZ14" i="3"/>
  <c r="DA14" i="3"/>
  <c r="DB14" i="3"/>
  <c r="DP14" i="3"/>
  <c r="DQ14" i="3"/>
  <c r="DR14" i="3"/>
  <c r="EH14" i="3"/>
  <c r="EJ14" i="3"/>
  <c r="AE17" i="3"/>
  <c r="AE18" i="3"/>
  <c r="CN15" i="3"/>
  <c r="AF17" i="3"/>
  <c r="AF18" i="3"/>
  <c r="CO15" i="3"/>
  <c r="CP15" i="3"/>
  <c r="DD15" i="3"/>
  <c r="DE15" i="3"/>
  <c r="DF15" i="3"/>
  <c r="ED15" i="3"/>
  <c r="AS17" i="3"/>
  <c r="AS18" i="3"/>
  <c r="CQ15" i="3"/>
  <c r="CR15" i="3"/>
  <c r="CS15" i="3"/>
  <c r="DG15" i="3"/>
  <c r="DH15" i="3"/>
  <c r="DI15" i="3"/>
  <c r="EE15" i="3"/>
  <c r="CT15" i="3"/>
  <c r="CU15" i="3"/>
  <c r="CV15" i="3"/>
  <c r="DJ15" i="3"/>
  <c r="DK15" i="3"/>
  <c r="DL15" i="3"/>
  <c r="EF15" i="3"/>
  <c r="CW15" i="3"/>
  <c r="CX15" i="3"/>
  <c r="CY15" i="3"/>
  <c r="DM15" i="3"/>
  <c r="DN15" i="3"/>
  <c r="DO15" i="3"/>
  <c r="EG15" i="3"/>
  <c r="CI15" i="3"/>
  <c r="CI16" i="3"/>
  <c r="CZ15" i="3"/>
  <c r="DA15" i="3"/>
  <c r="DB15" i="3"/>
  <c r="DP15" i="3"/>
  <c r="DQ15" i="3"/>
  <c r="DR15" i="3"/>
  <c r="EH15" i="3"/>
  <c r="EJ15" i="3"/>
  <c r="CN16" i="3"/>
  <c r="CO16" i="3"/>
  <c r="CP16" i="3"/>
  <c r="DD16" i="3"/>
  <c r="DE16" i="3"/>
  <c r="DF16" i="3"/>
  <c r="ED16" i="3"/>
  <c r="CQ16" i="3"/>
  <c r="CR16" i="3"/>
  <c r="CS16" i="3"/>
  <c r="DG16" i="3"/>
  <c r="DH16" i="3"/>
  <c r="DI16" i="3"/>
  <c r="EE16" i="3"/>
  <c r="CT16" i="3"/>
  <c r="CU16" i="3"/>
  <c r="CV16" i="3"/>
  <c r="DJ16" i="3"/>
  <c r="DK16" i="3"/>
  <c r="DL16" i="3"/>
  <c r="EF16" i="3"/>
  <c r="BU18" i="3"/>
  <c r="BU17" i="3"/>
  <c r="CW16" i="3"/>
  <c r="BV18" i="3"/>
  <c r="BV17" i="3"/>
  <c r="CX16" i="3"/>
  <c r="BW18" i="3"/>
  <c r="BW17" i="3"/>
  <c r="CY16" i="3"/>
  <c r="DM16" i="3"/>
  <c r="DN16" i="3"/>
  <c r="DO16" i="3"/>
  <c r="EG16" i="3"/>
  <c r="CI17" i="3"/>
  <c r="CI18" i="3"/>
  <c r="CZ16" i="3"/>
  <c r="CJ17" i="3"/>
  <c r="CJ18" i="3"/>
  <c r="DA16" i="3"/>
  <c r="DB16" i="3"/>
  <c r="DP16" i="3"/>
  <c r="DQ16" i="3"/>
  <c r="DR16" i="3"/>
  <c r="EH16" i="3"/>
  <c r="EJ16" i="3"/>
  <c r="CN17" i="3"/>
  <c r="CO17" i="3"/>
  <c r="CP17" i="3"/>
  <c r="DD17" i="3"/>
  <c r="DE17" i="3"/>
  <c r="DF17" i="3"/>
  <c r="ED17" i="3"/>
  <c r="CQ17" i="3"/>
  <c r="CR17" i="3"/>
  <c r="CS17" i="3"/>
  <c r="DG17" i="3"/>
  <c r="DH17" i="3"/>
  <c r="DI17" i="3"/>
  <c r="EE17" i="3"/>
  <c r="BG17" i="3"/>
  <c r="BG18" i="3"/>
  <c r="CT17" i="3"/>
  <c r="CU17" i="3"/>
  <c r="CV17" i="3"/>
  <c r="DJ17" i="3"/>
  <c r="DK17" i="3"/>
  <c r="DL17" i="3"/>
  <c r="EF17" i="3"/>
  <c r="CW17" i="3"/>
  <c r="CX17" i="3"/>
  <c r="CY17" i="3"/>
  <c r="DM17" i="3"/>
  <c r="DN17" i="3"/>
  <c r="DO17" i="3"/>
  <c r="EG17" i="3"/>
  <c r="CZ17" i="3"/>
  <c r="DA17" i="3"/>
  <c r="DB17" i="3"/>
  <c r="DP17" i="3"/>
  <c r="DQ17" i="3"/>
  <c r="DR17" i="3"/>
  <c r="EH17" i="3"/>
  <c r="EJ17" i="3"/>
  <c r="CN18" i="3"/>
  <c r="CO18" i="3"/>
  <c r="CP18" i="3"/>
  <c r="DD18" i="3"/>
  <c r="DE18" i="3"/>
  <c r="DF18" i="3"/>
  <c r="ED18" i="3"/>
  <c r="CQ18" i="3"/>
  <c r="CR18" i="3"/>
  <c r="CS18" i="3"/>
  <c r="DG18" i="3"/>
  <c r="DH18" i="3"/>
  <c r="DI18" i="3"/>
  <c r="EE18" i="3"/>
  <c r="CT18" i="3"/>
  <c r="CU18" i="3"/>
  <c r="CV18" i="3"/>
  <c r="DJ18" i="3"/>
  <c r="DK18" i="3"/>
  <c r="DL18" i="3"/>
  <c r="EF18" i="3"/>
  <c r="CW18" i="3"/>
  <c r="CX18" i="3"/>
  <c r="CY18" i="3"/>
  <c r="DM18" i="3"/>
  <c r="DN18" i="3"/>
  <c r="DO18" i="3"/>
  <c r="EG18" i="3"/>
  <c r="CZ18" i="3"/>
  <c r="DA18" i="3"/>
  <c r="DB18" i="3"/>
  <c r="DP18" i="3"/>
  <c r="DQ18" i="3"/>
  <c r="DR18" i="3"/>
  <c r="EH18" i="3"/>
  <c r="EJ18" i="3"/>
  <c r="EK13" i="3"/>
  <c r="ET13" i="3"/>
  <c r="EL13" i="3"/>
  <c r="EM13" i="3"/>
  <c r="EN13" i="3"/>
  <c r="EU13" i="3"/>
  <c r="DT13" i="3"/>
  <c r="EO13" i="3"/>
  <c r="DU13" i="3"/>
  <c r="EP13" i="3"/>
  <c r="EQ13" i="3"/>
  <c r="EV13" i="3"/>
  <c r="DW13" i="3"/>
  <c r="DX13" i="3"/>
  <c r="DY13" i="3"/>
  <c r="DZ13" i="3"/>
  <c r="EA13" i="3"/>
  <c r="ER13" i="3"/>
  <c r="EW13" i="3"/>
  <c r="EX13" i="3"/>
  <c r="EY13" i="3"/>
  <c r="EK14" i="3"/>
  <c r="ET14" i="3"/>
  <c r="EL14" i="3"/>
  <c r="EM14" i="3"/>
  <c r="EN14" i="3"/>
  <c r="EU14" i="3"/>
  <c r="DT14" i="3"/>
  <c r="EO14" i="3"/>
  <c r="DU14" i="3"/>
  <c r="EP14" i="3"/>
  <c r="EQ14" i="3"/>
  <c r="EV14" i="3"/>
  <c r="DW14" i="3"/>
  <c r="DX14" i="3"/>
  <c r="DY14" i="3"/>
  <c r="DZ14" i="3"/>
  <c r="EA14" i="3"/>
  <c r="ER14" i="3"/>
  <c r="EW14" i="3"/>
  <c r="EX14" i="3"/>
  <c r="EY14" i="3"/>
  <c r="BM14" i="3"/>
  <c r="EK15" i="3"/>
  <c r="ET15" i="3"/>
  <c r="EL15" i="3"/>
  <c r="EM15" i="3"/>
  <c r="EN15" i="3"/>
  <c r="EU15" i="3"/>
  <c r="DT15" i="3"/>
  <c r="EO15" i="3"/>
  <c r="DU15" i="3"/>
  <c r="EP15" i="3"/>
  <c r="EQ15" i="3"/>
  <c r="EV15" i="3"/>
  <c r="DW15" i="3"/>
  <c r="DX15" i="3"/>
  <c r="DY15" i="3"/>
  <c r="DZ15" i="3"/>
  <c r="EA15" i="3"/>
  <c r="ER15" i="3"/>
  <c r="EW15" i="3"/>
  <c r="EX15" i="3"/>
  <c r="EY15" i="3"/>
  <c r="AY14" i="3"/>
  <c r="AK16" i="3"/>
  <c r="EK16" i="3"/>
  <c r="ET16" i="3"/>
  <c r="EL16" i="3"/>
  <c r="EM16" i="3"/>
  <c r="EN16" i="3"/>
  <c r="EU16" i="3"/>
  <c r="DT16" i="3"/>
  <c r="EO16" i="3"/>
  <c r="DU16" i="3"/>
  <c r="EP16" i="3"/>
  <c r="EQ16" i="3"/>
  <c r="EV16" i="3"/>
  <c r="DW16" i="3"/>
  <c r="DX16" i="3"/>
  <c r="DY16" i="3"/>
  <c r="DZ16" i="3"/>
  <c r="EA16" i="3"/>
  <c r="ER16" i="3"/>
  <c r="EW16" i="3"/>
  <c r="EX16" i="3"/>
  <c r="EY16" i="3"/>
  <c r="BM17" i="3"/>
  <c r="CA16" i="3"/>
  <c r="AK14" i="3"/>
  <c r="EK17" i="3"/>
  <c r="ET17" i="3"/>
  <c r="EL17" i="3"/>
  <c r="EM17" i="3"/>
  <c r="EN17" i="3"/>
  <c r="EU17" i="3"/>
  <c r="DT17" i="3"/>
  <c r="EO17" i="3"/>
  <c r="DU17" i="3"/>
  <c r="EP17" i="3"/>
  <c r="EQ17" i="3"/>
  <c r="EV17" i="3"/>
  <c r="DW17" i="3"/>
  <c r="DX17" i="3"/>
  <c r="DY17" i="3"/>
  <c r="DZ17" i="3"/>
  <c r="EA17" i="3"/>
  <c r="ER17" i="3"/>
  <c r="EW17" i="3"/>
  <c r="EX17" i="3"/>
  <c r="EY17" i="3"/>
  <c r="CA18" i="3"/>
  <c r="W14" i="3"/>
  <c r="AK18" i="3"/>
  <c r="EK18" i="3"/>
  <c r="ET18" i="3"/>
  <c r="EL18" i="3"/>
  <c r="EM18" i="3"/>
  <c r="EN18" i="3"/>
  <c r="EU18" i="3"/>
  <c r="DT18" i="3"/>
  <c r="EO18" i="3"/>
  <c r="DU18" i="3"/>
  <c r="EP18" i="3"/>
  <c r="EQ18" i="3"/>
  <c r="EV18" i="3"/>
  <c r="DW18" i="3"/>
  <c r="DX18" i="3"/>
  <c r="DY18" i="3"/>
  <c r="DZ18" i="3"/>
  <c r="EA18" i="3"/>
  <c r="ER18" i="3"/>
  <c r="EW18" i="3"/>
  <c r="EX18" i="3"/>
  <c r="EY18" i="3"/>
  <c r="EZ13" i="3"/>
  <c r="FA13" i="3"/>
  <c r="EZ14" i="3"/>
  <c r="FA14" i="3"/>
  <c r="FB13" i="3"/>
  <c r="FD13" i="3"/>
  <c r="FF13" i="3"/>
  <c r="FG13" i="3"/>
  <c r="FC13" i="3"/>
  <c r="FH13" i="3"/>
  <c r="FP13" i="3"/>
  <c r="EZ15" i="3"/>
  <c r="FA15" i="3"/>
  <c r="FB14" i="3"/>
  <c r="FD14" i="3"/>
  <c r="FF14" i="3"/>
  <c r="FG14" i="3"/>
  <c r="FC14" i="3"/>
  <c r="FH14" i="3"/>
  <c r="FP14" i="3"/>
  <c r="EZ16" i="3"/>
  <c r="FA16" i="3"/>
  <c r="FB15" i="3"/>
  <c r="FD15" i="3"/>
  <c r="FF15" i="3"/>
  <c r="FG15" i="3"/>
  <c r="FC15" i="3"/>
  <c r="FH15" i="3"/>
  <c r="FP15" i="3"/>
  <c r="EZ17" i="3"/>
  <c r="FA17" i="3"/>
  <c r="FB16" i="3"/>
  <c r="FD16" i="3"/>
  <c r="FF16" i="3"/>
  <c r="FG16" i="3"/>
  <c r="FC16" i="3"/>
  <c r="FH16" i="3"/>
  <c r="FP16" i="3"/>
  <c r="EZ18" i="3"/>
  <c r="FA18" i="3"/>
  <c r="FB17" i="3"/>
  <c r="FD17" i="3"/>
  <c r="FF17" i="3"/>
  <c r="FG17" i="3"/>
  <c r="FC17" i="3"/>
  <c r="FH17" i="3"/>
  <c r="FP17" i="3"/>
  <c r="FB18" i="3"/>
  <c r="FD18" i="3"/>
  <c r="FF18" i="3"/>
  <c r="FG18" i="3"/>
  <c r="FC18" i="3"/>
  <c r="FH18" i="3"/>
  <c r="FP18" i="3"/>
  <c r="FQ18" i="3"/>
  <c r="FR18" i="3"/>
  <c r="D15" i="26"/>
  <c r="D17" i="3"/>
  <c r="G18" i="3"/>
  <c r="G16" i="26"/>
  <c r="I18" i="26"/>
  <c r="FQ23" i="3"/>
  <c r="FR23" i="3"/>
  <c r="D25" i="3"/>
  <c r="G23" i="3"/>
  <c r="G18" i="26"/>
  <c r="D18" i="26"/>
  <c r="FQ17" i="3"/>
  <c r="FR17" i="3"/>
  <c r="D16" i="26"/>
  <c r="D18" i="3"/>
  <c r="G17" i="3"/>
  <c r="G15" i="26"/>
  <c r="I17" i="26"/>
  <c r="FQ22" i="3"/>
  <c r="FR22" i="3"/>
  <c r="D23" i="3"/>
  <c r="G22" i="3"/>
  <c r="G17" i="26"/>
  <c r="I16" i="26"/>
  <c r="I15" i="26"/>
  <c r="FQ16" i="3"/>
  <c r="FR16" i="3"/>
  <c r="D12" i="26"/>
  <c r="D14" i="3"/>
  <c r="G16" i="3"/>
  <c r="G14" i="26"/>
  <c r="I14" i="26"/>
  <c r="D14" i="26"/>
  <c r="FQ15" i="3"/>
  <c r="FR15" i="3"/>
  <c r="D16" i="3"/>
  <c r="G15" i="3"/>
  <c r="G13" i="26"/>
  <c r="I13" i="26"/>
  <c r="D13" i="26"/>
  <c r="AE4" i="3"/>
  <c r="AE5" i="3"/>
  <c r="CN4" i="3"/>
  <c r="AF4" i="3"/>
  <c r="AF5" i="3"/>
  <c r="CO4" i="3"/>
  <c r="CP4" i="3"/>
  <c r="DD4" i="3"/>
  <c r="DE4" i="3"/>
  <c r="DF4" i="3"/>
  <c r="ED4" i="3"/>
  <c r="AS4" i="3"/>
  <c r="AQ5" i="3"/>
  <c r="AS5" i="3"/>
  <c r="CQ4" i="3"/>
  <c r="AQ4" i="3"/>
  <c r="AT4" i="3"/>
  <c r="AT5" i="3"/>
  <c r="CR4" i="3"/>
  <c r="AU4" i="3"/>
  <c r="AU5" i="3"/>
  <c r="CS4" i="3"/>
  <c r="DG4" i="3"/>
  <c r="DH4" i="3"/>
  <c r="DI4" i="3"/>
  <c r="EE4" i="3"/>
  <c r="BG4" i="3"/>
  <c r="BG5" i="3"/>
  <c r="CT4" i="3"/>
  <c r="BH4" i="3"/>
  <c r="BH5" i="3"/>
  <c r="CU4" i="3"/>
  <c r="CV4" i="3"/>
  <c r="DJ4" i="3"/>
  <c r="DK4" i="3"/>
  <c r="DL4" i="3"/>
  <c r="EF4" i="3"/>
  <c r="BU4" i="3"/>
  <c r="BU5" i="3"/>
  <c r="CW4" i="3"/>
  <c r="CX4" i="3"/>
  <c r="CY4" i="3"/>
  <c r="DM4" i="3"/>
  <c r="DN4" i="3"/>
  <c r="DO4" i="3"/>
  <c r="EG4" i="3"/>
  <c r="CI4" i="3"/>
  <c r="CI5" i="3"/>
  <c r="CZ4" i="3"/>
  <c r="DA4" i="3"/>
  <c r="DB4" i="3"/>
  <c r="DP4" i="3"/>
  <c r="DQ4" i="3"/>
  <c r="DR4" i="3"/>
  <c r="EH4" i="3"/>
  <c r="EJ4" i="3"/>
  <c r="AE6" i="3"/>
  <c r="AE7" i="3"/>
  <c r="CN5" i="3"/>
  <c r="CO5" i="3"/>
  <c r="CP5" i="3"/>
  <c r="DD5" i="3"/>
  <c r="DE5" i="3"/>
  <c r="DF5" i="3"/>
  <c r="ED5" i="3"/>
  <c r="AS6" i="3"/>
  <c r="AS7" i="3"/>
  <c r="CQ5" i="3"/>
  <c r="CR5" i="3"/>
  <c r="CS5" i="3"/>
  <c r="DG5" i="3"/>
  <c r="DH5" i="3"/>
  <c r="DI5" i="3"/>
  <c r="EE5" i="3"/>
  <c r="BG6" i="3"/>
  <c r="BG7" i="3"/>
  <c r="CT5" i="3"/>
  <c r="BH6" i="3"/>
  <c r="BH7" i="3"/>
  <c r="CU5" i="3"/>
  <c r="CV5" i="3"/>
  <c r="DJ5" i="3"/>
  <c r="DK5" i="3"/>
  <c r="DL5" i="3"/>
  <c r="EF5" i="3"/>
  <c r="BU6" i="3"/>
  <c r="BU7" i="3"/>
  <c r="CW5" i="3"/>
  <c r="BV6" i="3"/>
  <c r="BV7" i="3"/>
  <c r="CX5" i="3"/>
  <c r="CY5" i="3"/>
  <c r="DM5" i="3"/>
  <c r="DN5" i="3"/>
  <c r="DO5" i="3"/>
  <c r="EG5" i="3"/>
  <c r="CZ5" i="3"/>
  <c r="DA5" i="3"/>
  <c r="DB5" i="3"/>
  <c r="DP5" i="3"/>
  <c r="DQ5" i="3"/>
  <c r="DR5" i="3"/>
  <c r="EH5" i="3"/>
  <c r="EJ5" i="3"/>
  <c r="AE8" i="3"/>
  <c r="AE9" i="3"/>
  <c r="CN6" i="3"/>
  <c r="CO6" i="3"/>
  <c r="CP6" i="3"/>
  <c r="DD6" i="3"/>
  <c r="DE6" i="3"/>
  <c r="DF6" i="3"/>
  <c r="ED6" i="3"/>
  <c r="AS8" i="3"/>
  <c r="AS9" i="3"/>
  <c r="CQ6" i="3"/>
  <c r="CR6" i="3"/>
  <c r="CS6" i="3"/>
  <c r="DG6" i="3"/>
  <c r="DH6" i="3"/>
  <c r="DI6" i="3"/>
  <c r="EE6" i="3"/>
  <c r="CT6" i="3"/>
  <c r="CU6" i="3"/>
  <c r="CV6" i="3"/>
  <c r="DJ6" i="3"/>
  <c r="DK6" i="3"/>
  <c r="DL6" i="3"/>
  <c r="EF6" i="3"/>
  <c r="CW6" i="3"/>
  <c r="CX6" i="3"/>
  <c r="CY6" i="3"/>
  <c r="DM6" i="3"/>
  <c r="DN6" i="3"/>
  <c r="DO6" i="3"/>
  <c r="EG6" i="3"/>
  <c r="CI6" i="3"/>
  <c r="CI7" i="3"/>
  <c r="CZ6" i="3"/>
  <c r="DA6" i="3"/>
  <c r="DB6" i="3"/>
  <c r="DP6" i="3"/>
  <c r="DQ6" i="3"/>
  <c r="DR6" i="3"/>
  <c r="EH6" i="3"/>
  <c r="EJ6" i="3"/>
  <c r="CN7" i="3"/>
  <c r="CO7" i="3"/>
  <c r="CP7" i="3"/>
  <c r="DD7" i="3"/>
  <c r="DE7" i="3"/>
  <c r="DF7" i="3"/>
  <c r="ED7" i="3"/>
  <c r="CQ7" i="3"/>
  <c r="CR7" i="3"/>
  <c r="CS7" i="3"/>
  <c r="DG7" i="3"/>
  <c r="DH7" i="3"/>
  <c r="DI7" i="3"/>
  <c r="EE7" i="3"/>
  <c r="CT7" i="3"/>
  <c r="CU7" i="3"/>
  <c r="CV7" i="3"/>
  <c r="DJ7" i="3"/>
  <c r="DK7" i="3"/>
  <c r="DL7" i="3"/>
  <c r="EF7" i="3"/>
  <c r="BS9" i="3"/>
  <c r="BU9" i="3"/>
  <c r="BU8" i="3"/>
  <c r="CW7" i="3"/>
  <c r="BV9" i="3"/>
  <c r="BS8" i="3"/>
  <c r="BV8" i="3"/>
  <c r="CX7" i="3"/>
  <c r="BS4" i="3"/>
  <c r="BW9" i="3"/>
  <c r="BW8" i="3"/>
  <c r="CY7" i="3"/>
  <c r="DM7" i="3"/>
  <c r="DN7" i="3"/>
  <c r="DO7" i="3"/>
  <c r="EG7" i="3"/>
  <c r="CI8" i="3"/>
  <c r="CI9" i="3"/>
  <c r="CZ7" i="3"/>
  <c r="CJ8" i="3"/>
  <c r="CJ9" i="3"/>
  <c r="DA7" i="3"/>
  <c r="DB7" i="3"/>
  <c r="DP7" i="3"/>
  <c r="DQ7" i="3"/>
  <c r="DR7" i="3"/>
  <c r="EH7" i="3"/>
  <c r="EJ7" i="3"/>
  <c r="CN8" i="3"/>
  <c r="CO8" i="3"/>
  <c r="CP8" i="3"/>
  <c r="DD8" i="3"/>
  <c r="DE8" i="3"/>
  <c r="DF8" i="3"/>
  <c r="ED8" i="3"/>
  <c r="CQ8" i="3"/>
  <c r="CR8" i="3"/>
  <c r="CS8" i="3"/>
  <c r="DG8" i="3"/>
  <c r="DH8" i="3"/>
  <c r="DI8" i="3"/>
  <c r="EE8" i="3"/>
  <c r="BG8" i="3"/>
  <c r="BG9" i="3"/>
  <c r="CT8" i="3"/>
  <c r="CU8" i="3"/>
  <c r="CV8" i="3"/>
  <c r="DJ8" i="3"/>
  <c r="DK8" i="3"/>
  <c r="DL8" i="3"/>
  <c r="EF8" i="3"/>
  <c r="CW8" i="3"/>
  <c r="CX8" i="3"/>
  <c r="CY8" i="3"/>
  <c r="DM8" i="3"/>
  <c r="DN8" i="3"/>
  <c r="DO8" i="3"/>
  <c r="EG8" i="3"/>
  <c r="CZ8" i="3"/>
  <c r="DA8" i="3"/>
  <c r="DB8" i="3"/>
  <c r="DP8" i="3"/>
  <c r="DQ8" i="3"/>
  <c r="DR8" i="3"/>
  <c r="EH8" i="3"/>
  <c r="EJ8" i="3"/>
  <c r="CN9" i="3"/>
  <c r="CO9" i="3"/>
  <c r="CP9" i="3"/>
  <c r="DD9" i="3"/>
  <c r="DE9" i="3"/>
  <c r="DF9" i="3"/>
  <c r="ED9" i="3"/>
  <c r="CQ9" i="3"/>
  <c r="CR9" i="3"/>
  <c r="CS9" i="3"/>
  <c r="DG9" i="3"/>
  <c r="DH9" i="3"/>
  <c r="DI9" i="3"/>
  <c r="EE9" i="3"/>
  <c r="CT9" i="3"/>
  <c r="CU9" i="3"/>
  <c r="CV9" i="3"/>
  <c r="DJ9" i="3"/>
  <c r="DK9" i="3"/>
  <c r="DL9" i="3"/>
  <c r="EF9" i="3"/>
  <c r="CW9" i="3"/>
  <c r="CX9" i="3"/>
  <c r="CY9" i="3"/>
  <c r="DM9" i="3"/>
  <c r="DN9" i="3"/>
  <c r="DO9" i="3"/>
  <c r="EG9" i="3"/>
  <c r="CZ9" i="3"/>
  <c r="DA9" i="3"/>
  <c r="DB9" i="3"/>
  <c r="DP9" i="3"/>
  <c r="DQ9" i="3"/>
  <c r="DR9" i="3"/>
  <c r="EH9" i="3"/>
  <c r="EJ9" i="3"/>
  <c r="EK4" i="3"/>
  <c r="ET4" i="3"/>
  <c r="EL4" i="3"/>
  <c r="EM4" i="3"/>
  <c r="EN4" i="3"/>
  <c r="EU4" i="3"/>
  <c r="DT4" i="3"/>
  <c r="EO4" i="3"/>
  <c r="DU4" i="3"/>
  <c r="EP4" i="3"/>
  <c r="EQ4" i="3"/>
  <c r="EV4" i="3"/>
  <c r="DW4" i="3"/>
  <c r="DX4" i="3"/>
  <c r="DY4" i="3"/>
  <c r="DZ4" i="3"/>
  <c r="EA4" i="3"/>
  <c r="ER4" i="3"/>
  <c r="EW4" i="3"/>
  <c r="EX4" i="3"/>
  <c r="EY4" i="3"/>
  <c r="EK5" i="3"/>
  <c r="ET5" i="3"/>
  <c r="EL5" i="3"/>
  <c r="EM5" i="3"/>
  <c r="EN5" i="3"/>
  <c r="EU5" i="3"/>
  <c r="DT5" i="3"/>
  <c r="EO5" i="3"/>
  <c r="DU5" i="3"/>
  <c r="EP5" i="3"/>
  <c r="EQ5" i="3"/>
  <c r="EV5" i="3"/>
  <c r="DW5" i="3"/>
  <c r="DX5" i="3"/>
  <c r="DY5" i="3"/>
  <c r="DZ5" i="3"/>
  <c r="EA5" i="3"/>
  <c r="ER5" i="3"/>
  <c r="EW5" i="3"/>
  <c r="EX5" i="3"/>
  <c r="EY5" i="3"/>
  <c r="EK6" i="3"/>
  <c r="ET6" i="3"/>
  <c r="EL6" i="3"/>
  <c r="EM6" i="3"/>
  <c r="EN6" i="3"/>
  <c r="EU6" i="3"/>
  <c r="DT6" i="3"/>
  <c r="EO6" i="3"/>
  <c r="DU6" i="3"/>
  <c r="EP6" i="3"/>
  <c r="EQ6" i="3"/>
  <c r="EV6" i="3"/>
  <c r="DW6" i="3"/>
  <c r="DX6" i="3"/>
  <c r="DY6" i="3"/>
  <c r="DZ6" i="3"/>
  <c r="EA6" i="3"/>
  <c r="ER6" i="3"/>
  <c r="EW6" i="3"/>
  <c r="EX6" i="3"/>
  <c r="EY6" i="3"/>
  <c r="AY5" i="3"/>
  <c r="W9" i="3"/>
  <c r="AK7" i="3"/>
  <c r="EK7" i="3"/>
  <c r="ET7" i="3"/>
  <c r="EL7" i="3"/>
  <c r="EM7" i="3"/>
  <c r="EN7" i="3"/>
  <c r="EU7" i="3"/>
  <c r="DT7" i="3"/>
  <c r="EO7" i="3"/>
  <c r="DU7" i="3"/>
  <c r="EP7" i="3"/>
  <c r="EQ7" i="3"/>
  <c r="EV7" i="3"/>
  <c r="DW7" i="3"/>
  <c r="DX7" i="3"/>
  <c r="DY7" i="3"/>
  <c r="DZ7" i="3"/>
  <c r="EA7" i="3"/>
  <c r="ER7" i="3"/>
  <c r="EW7" i="3"/>
  <c r="EX7" i="3"/>
  <c r="EY7" i="3"/>
  <c r="BM8" i="3"/>
  <c r="CA7" i="3"/>
  <c r="W7" i="3"/>
  <c r="EK8" i="3"/>
  <c r="ET8" i="3"/>
  <c r="EL8" i="3"/>
  <c r="EM8" i="3"/>
  <c r="EN8" i="3"/>
  <c r="EU8" i="3"/>
  <c r="DT8" i="3"/>
  <c r="EO8" i="3"/>
  <c r="DU8" i="3"/>
  <c r="EP8" i="3"/>
  <c r="EQ8" i="3"/>
  <c r="EV8" i="3"/>
  <c r="DW8" i="3"/>
  <c r="DX8" i="3"/>
  <c r="DY8" i="3"/>
  <c r="DZ8" i="3"/>
  <c r="EA8" i="3"/>
  <c r="ER8" i="3"/>
  <c r="EW8" i="3"/>
  <c r="EX8" i="3"/>
  <c r="EY8" i="3"/>
  <c r="AY9" i="3"/>
  <c r="BM7" i="3"/>
  <c r="CA9" i="3"/>
  <c r="W5" i="3"/>
  <c r="AK9" i="3"/>
  <c r="EK9" i="3"/>
  <c r="ET9" i="3"/>
  <c r="EL9" i="3"/>
  <c r="EM9" i="3"/>
  <c r="EN9" i="3"/>
  <c r="EU9" i="3"/>
  <c r="DT9" i="3"/>
  <c r="EO9" i="3"/>
  <c r="DU9" i="3"/>
  <c r="EP9" i="3"/>
  <c r="EQ9" i="3"/>
  <c r="EV9" i="3"/>
  <c r="DW9" i="3"/>
  <c r="DX9" i="3"/>
  <c r="DY9" i="3"/>
  <c r="DZ9" i="3"/>
  <c r="EA9" i="3"/>
  <c r="ER9" i="3"/>
  <c r="EW9" i="3"/>
  <c r="EX9" i="3"/>
  <c r="EY9" i="3"/>
  <c r="EZ4" i="3"/>
  <c r="FA4" i="3"/>
  <c r="EZ5" i="3"/>
  <c r="FA5" i="3"/>
  <c r="FB4" i="3"/>
  <c r="FD4" i="3"/>
  <c r="FF4" i="3"/>
  <c r="FG4" i="3"/>
  <c r="FC4" i="3"/>
  <c r="FH4" i="3"/>
  <c r="FP4" i="3"/>
  <c r="EZ6" i="3"/>
  <c r="FA6" i="3"/>
  <c r="FB5" i="3"/>
  <c r="FD5" i="3"/>
  <c r="FF5" i="3"/>
  <c r="FG5" i="3"/>
  <c r="FC5" i="3"/>
  <c r="FH5" i="3"/>
  <c r="FP5" i="3"/>
  <c r="EZ7" i="3"/>
  <c r="FA7" i="3"/>
  <c r="FB6" i="3"/>
  <c r="FD6" i="3"/>
  <c r="FF6" i="3"/>
  <c r="FG6" i="3"/>
  <c r="FC6" i="3"/>
  <c r="FH6" i="3"/>
  <c r="FP6" i="3"/>
  <c r="EZ8" i="3"/>
  <c r="FA8" i="3"/>
  <c r="FB7" i="3"/>
  <c r="FD7" i="3"/>
  <c r="FF7" i="3"/>
  <c r="FG7" i="3"/>
  <c r="FC7" i="3"/>
  <c r="FH7" i="3"/>
  <c r="FP7" i="3"/>
  <c r="EZ9" i="3"/>
  <c r="FA9" i="3"/>
  <c r="FB8" i="3"/>
  <c r="FD8" i="3"/>
  <c r="FF8" i="3"/>
  <c r="FG8" i="3"/>
  <c r="FC8" i="3"/>
  <c r="FH8" i="3"/>
  <c r="FP8" i="3"/>
  <c r="FB9" i="3"/>
  <c r="FD9" i="3"/>
  <c r="FF9" i="3"/>
  <c r="FG9" i="3"/>
  <c r="FC9" i="3"/>
  <c r="FH9" i="3"/>
  <c r="FP9" i="3"/>
  <c r="FQ9" i="3"/>
  <c r="FR9" i="3"/>
  <c r="D10" i="26"/>
  <c r="D9" i="3"/>
  <c r="G9" i="3"/>
  <c r="G10" i="26"/>
  <c r="I12" i="26"/>
  <c r="FQ14" i="3"/>
  <c r="FR14" i="3"/>
  <c r="D15" i="3"/>
  <c r="G14" i="3"/>
  <c r="G12" i="26"/>
  <c r="FQ8" i="3"/>
  <c r="FR8" i="3"/>
  <c r="D5" i="26"/>
  <c r="D4" i="3"/>
  <c r="G8" i="3"/>
  <c r="G9" i="26"/>
  <c r="I11" i="26"/>
  <c r="FQ13" i="3"/>
  <c r="FR13" i="3"/>
  <c r="D11" i="26"/>
  <c r="D13" i="3"/>
  <c r="G13" i="3"/>
  <c r="G11" i="26"/>
  <c r="I10" i="26"/>
  <c r="I9" i="26"/>
  <c r="D9" i="26"/>
  <c r="FQ7" i="3"/>
  <c r="FR7" i="3"/>
  <c r="D8" i="26"/>
  <c r="D7" i="3"/>
  <c r="G7" i="3"/>
  <c r="G8" i="26"/>
  <c r="I8" i="26"/>
  <c r="FQ6" i="3"/>
  <c r="FR6" i="3"/>
  <c r="D8" i="3"/>
  <c r="G6" i="3"/>
  <c r="G7" i="26"/>
  <c r="I7" i="26"/>
  <c r="D7" i="26"/>
  <c r="FQ5" i="3"/>
  <c r="FR5" i="3"/>
  <c r="D6" i="26"/>
  <c r="D5" i="3"/>
  <c r="G5" i="3"/>
  <c r="G6" i="26"/>
  <c r="I6" i="26"/>
  <c r="FQ4" i="3"/>
  <c r="FR4" i="3"/>
  <c r="D6" i="3"/>
  <c r="G4" i="3"/>
  <c r="G5" i="26"/>
  <c r="I5" i="26"/>
  <c r="C3" i="26"/>
  <c r="I2" i="26"/>
  <c r="C2" i="26"/>
  <c r="AX162" i="4"/>
  <c r="BD162" i="4"/>
  <c r="AZ162" i="4"/>
  <c r="BA162" i="4"/>
  <c r="BB162" i="4"/>
  <c r="BC162" i="4"/>
  <c r="BP162" i="4"/>
  <c r="L112" i="25"/>
  <c r="BY162" i="4"/>
  <c r="Q162" i="4"/>
  <c r="BZ161" i="3"/>
  <c r="J162" i="4"/>
  <c r="K162" i="4"/>
  <c r="K112" i="25"/>
  <c r="A162" i="4"/>
  <c r="CF162" i="4"/>
  <c r="J112" i="25"/>
  <c r="I112" i="25"/>
  <c r="H22" i="25"/>
  <c r="H112" i="25"/>
  <c r="G112" i="25"/>
  <c r="E112" i="25"/>
  <c r="D112" i="25"/>
  <c r="DT162" i="3"/>
  <c r="EO162" i="3"/>
  <c r="DU162" i="3"/>
  <c r="EP162" i="3"/>
  <c r="EQ162" i="3"/>
  <c r="R111" i="25"/>
  <c r="E111" i="25"/>
  <c r="D111" i="25"/>
  <c r="R110" i="25"/>
  <c r="AP162" i="4"/>
  <c r="AV162" i="4"/>
  <c r="AR162" i="4"/>
  <c r="AS162" i="4"/>
  <c r="AT162" i="4"/>
  <c r="AU162" i="4"/>
  <c r="BN162" i="4"/>
  <c r="L110" i="25"/>
  <c r="BW162" i="4"/>
  <c r="P162" i="4"/>
  <c r="I162" i="4"/>
  <c r="K110" i="25"/>
  <c r="BL159" i="3"/>
  <c r="H162" i="4"/>
  <c r="CE162" i="4"/>
  <c r="J110" i="25"/>
  <c r="I110" i="25"/>
  <c r="H20" i="25"/>
  <c r="H110" i="25"/>
  <c r="G110" i="25"/>
  <c r="E110" i="25"/>
  <c r="D110" i="25"/>
  <c r="R109" i="25"/>
  <c r="E109" i="25"/>
  <c r="D109" i="25"/>
  <c r="AH162" i="4"/>
  <c r="AN162" i="4"/>
  <c r="AJ162" i="4"/>
  <c r="AK162" i="4"/>
  <c r="AL162" i="4"/>
  <c r="AM162" i="4"/>
  <c r="BL162" i="4"/>
  <c r="L108" i="25"/>
  <c r="BU162" i="4"/>
  <c r="O162" i="4"/>
  <c r="G162" i="4"/>
  <c r="K108" i="25"/>
  <c r="AX161" i="3"/>
  <c r="F162" i="4"/>
  <c r="CD162" i="4"/>
  <c r="J108" i="25"/>
  <c r="I108" i="25"/>
  <c r="H18" i="25"/>
  <c r="H108" i="25"/>
  <c r="G108" i="25"/>
  <c r="E108" i="25"/>
  <c r="D108" i="25"/>
  <c r="EL162" i="3"/>
  <c r="EM162" i="3"/>
  <c r="EN162" i="3"/>
  <c r="R107" i="25"/>
  <c r="E107" i="25"/>
  <c r="D107" i="25"/>
  <c r="R106" i="25"/>
  <c r="Z162" i="4"/>
  <c r="AF162" i="4"/>
  <c r="AB162" i="4"/>
  <c r="AC162" i="4"/>
  <c r="AD162" i="4"/>
  <c r="AE162" i="4"/>
  <c r="BJ162" i="4"/>
  <c r="L106" i="25"/>
  <c r="BS162" i="4"/>
  <c r="N162" i="4"/>
  <c r="AJ161" i="3"/>
  <c r="D162" i="4"/>
  <c r="E162" i="4"/>
  <c r="K106" i="25"/>
  <c r="CC162" i="4"/>
  <c r="J106" i="25"/>
  <c r="I106" i="25"/>
  <c r="H16" i="25"/>
  <c r="H106" i="25"/>
  <c r="G106" i="25"/>
  <c r="E106" i="25"/>
  <c r="D106" i="25"/>
  <c r="R105" i="25"/>
  <c r="E105" i="25"/>
  <c r="D105" i="25"/>
  <c r="R162" i="4"/>
  <c r="X162" i="4"/>
  <c r="T162" i="4"/>
  <c r="U162" i="4"/>
  <c r="V162" i="4"/>
  <c r="W162" i="4"/>
  <c r="BH162" i="4"/>
  <c r="L104" i="25"/>
  <c r="BQ162" i="4"/>
  <c r="M162" i="4"/>
  <c r="C162" i="4"/>
  <c r="K104" i="25"/>
  <c r="V157" i="3"/>
  <c r="B162" i="4"/>
  <c r="CB162" i="4"/>
  <c r="J104" i="25"/>
  <c r="I104" i="25"/>
  <c r="H14" i="25"/>
  <c r="H104" i="25"/>
  <c r="G104" i="25"/>
  <c r="E104" i="25"/>
  <c r="D104" i="25"/>
  <c r="AY162" i="3"/>
  <c r="BM160" i="3"/>
  <c r="CA162" i="3"/>
  <c r="W158" i="3"/>
  <c r="AK162" i="3"/>
  <c r="EK162" i="3"/>
  <c r="R103" i="25"/>
  <c r="FS157" i="3"/>
  <c r="F13" i="3"/>
  <c r="F14" i="3"/>
  <c r="F15" i="3"/>
  <c r="F16" i="3"/>
  <c r="F17" i="3"/>
  <c r="F18" i="3"/>
  <c r="F22" i="3"/>
  <c r="F23" i="3"/>
  <c r="F24" i="3"/>
  <c r="F25" i="3"/>
  <c r="F26" i="3"/>
  <c r="F27" i="3"/>
  <c r="F31" i="3"/>
  <c r="F32" i="3"/>
  <c r="F33" i="3"/>
  <c r="F34" i="3"/>
  <c r="F35" i="3"/>
  <c r="F36" i="3"/>
  <c r="F40" i="3"/>
  <c r="F41" i="3"/>
  <c r="F42" i="3"/>
  <c r="F43" i="3"/>
  <c r="F44" i="3"/>
  <c r="F45" i="3"/>
  <c r="F49" i="3"/>
  <c r="F50" i="3"/>
  <c r="F51" i="3"/>
  <c r="F52" i="3"/>
  <c r="F53" i="3"/>
  <c r="F54" i="3"/>
  <c r="F58" i="3"/>
  <c r="F59" i="3"/>
  <c r="F60" i="3"/>
  <c r="F61" i="3"/>
  <c r="F62" i="3"/>
  <c r="F63" i="3"/>
  <c r="F67" i="3"/>
  <c r="F68" i="3"/>
  <c r="F69" i="3"/>
  <c r="F70" i="3"/>
  <c r="F71" i="3"/>
  <c r="F72" i="3"/>
  <c r="F76" i="3"/>
  <c r="F77" i="3"/>
  <c r="F78" i="3"/>
  <c r="F79" i="3"/>
  <c r="F80" i="3"/>
  <c r="F81" i="3"/>
  <c r="F85" i="3"/>
  <c r="F86" i="3"/>
  <c r="F87" i="3"/>
  <c r="F88" i="3"/>
  <c r="F89" i="3"/>
  <c r="F90" i="3"/>
  <c r="F94" i="3"/>
  <c r="F95" i="3"/>
  <c r="F96" i="3"/>
  <c r="F97" i="3"/>
  <c r="F98" i="3"/>
  <c r="F99" i="3"/>
  <c r="F103" i="3"/>
  <c r="F104" i="3"/>
  <c r="F105" i="3"/>
  <c r="F106" i="3"/>
  <c r="F107" i="3"/>
  <c r="F108" i="3"/>
  <c r="F112" i="3"/>
  <c r="F113" i="3"/>
  <c r="F114" i="3"/>
  <c r="F115" i="3"/>
  <c r="F116" i="3"/>
  <c r="F117" i="3"/>
  <c r="F121" i="3"/>
  <c r="F122" i="3"/>
  <c r="F123" i="3"/>
  <c r="F124" i="3"/>
  <c r="F125" i="3"/>
  <c r="F126" i="3"/>
  <c r="F130" i="3"/>
  <c r="F131" i="3"/>
  <c r="F132" i="3"/>
  <c r="F133" i="3"/>
  <c r="F134" i="3"/>
  <c r="F135" i="3"/>
  <c r="F139" i="3"/>
  <c r="F140" i="3"/>
  <c r="F141" i="3"/>
  <c r="F142" i="3"/>
  <c r="F143" i="3"/>
  <c r="F144" i="3"/>
  <c r="F148" i="3"/>
  <c r="F149" i="3"/>
  <c r="F150" i="3"/>
  <c r="F151" i="3"/>
  <c r="F152" i="3"/>
  <c r="F153" i="3"/>
  <c r="F157" i="3"/>
  <c r="FU157" i="3"/>
  <c r="FV157" i="3"/>
  <c r="FW157" i="3"/>
  <c r="FS158" i="3"/>
  <c r="F158" i="3"/>
  <c r="FU158" i="3"/>
  <c r="FV158" i="3"/>
  <c r="FW158" i="3"/>
  <c r="FS159" i="3"/>
  <c r="F159" i="3"/>
  <c r="FU159" i="3"/>
  <c r="FV159" i="3"/>
  <c r="FW159" i="3"/>
  <c r="FS160" i="3"/>
  <c r="F160" i="3"/>
  <c r="FU160" i="3"/>
  <c r="FV160" i="3"/>
  <c r="FW160" i="3"/>
  <c r="FS161" i="3"/>
  <c r="F161" i="3"/>
  <c r="FU161" i="3"/>
  <c r="FV161" i="3"/>
  <c r="FW161" i="3"/>
  <c r="FS162" i="3"/>
  <c r="F162" i="3"/>
  <c r="FU162" i="3"/>
  <c r="FV162" i="3"/>
  <c r="FW162" i="3"/>
  <c r="FX157" i="3"/>
  <c r="FY157" i="3"/>
  <c r="FX158" i="3"/>
  <c r="FY158" i="3"/>
  <c r="FX159" i="3"/>
  <c r="FY159" i="3"/>
  <c r="FX160" i="3"/>
  <c r="FY160" i="3"/>
  <c r="FZ157" i="3"/>
  <c r="FZ158" i="3"/>
  <c r="FZ159" i="3"/>
  <c r="FZ160" i="3"/>
  <c r="FX161" i="3"/>
  <c r="FY161" i="3"/>
  <c r="FZ161" i="3"/>
  <c r="FX162" i="3"/>
  <c r="FY162" i="3"/>
  <c r="FZ162" i="3"/>
  <c r="E103" i="25"/>
  <c r="E102" i="25"/>
  <c r="R101" i="25"/>
  <c r="E101" i="25"/>
  <c r="D99" i="25"/>
  <c r="P99" i="25"/>
  <c r="G99" i="25"/>
  <c r="AX161" i="4"/>
  <c r="BD161" i="4"/>
  <c r="AZ161" i="4"/>
  <c r="BA161" i="4"/>
  <c r="BB161" i="4"/>
  <c r="BC161" i="4"/>
  <c r="BP161" i="4"/>
  <c r="L94" i="25"/>
  <c r="BY161" i="4"/>
  <c r="Q161" i="4"/>
  <c r="BZ159" i="3"/>
  <c r="J161" i="4"/>
  <c r="K161" i="4"/>
  <c r="K94" i="25"/>
  <c r="A161" i="4"/>
  <c r="CF161" i="4"/>
  <c r="J94" i="25"/>
  <c r="I94" i="25"/>
  <c r="H94" i="25"/>
  <c r="G94" i="25"/>
  <c r="E94" i="25"/>
  <c r="D94" i="25"/>
  <c r="DT161" i="3"/>
  <c r="EO161" i="3"/>
  <c r="DU161" i="3"/>
  <c r="EP161" i="3"/>
  <c r="EQ161" i="3"/>
  <c r="R93" i="25"/>
  <c r="E93" i="25"/>
  <c r="D93" i="25"/>
  <c r="R92" i="25"/>
  <c r="AP161" i="4"/>
  <c r="AV161" i="4"/>
  <c r="AR161" i="4"/>
  <c r="AS161" i="4"/>
  <c r="AT161" i="4"/>
  <c r="AU161" i="4"/>
  <c r="BN161" i="4"/>
  <c r="L92" i="25"/>
  <c r="BW161" i="4"/>
  <c r="P161" i="4"/>
  <c r="I161" i="4"/>
  <c r="K92" i="25"/>
  <c r="BL162" i="3"/>
  <c r="H161" i="4"/>
  <c r="CE161" i="4"/>
  <c r="J92" i="25"/>
  <c r="I92" i="25"/>
  <c r="H92" i="25"/>
  <c r="G92" i="25"/>
  <c r="E92" i="25"/>
  <c r="D92" i="25"/>
  <c r="R91" i="25"/>
  <c r="E91" i="25"/>
  <c r="D91" i="25"/>
  <c r="AH161" i="4"/>
  <c r="AN161" i="4"/>
  <c r="AJ161" i="4"/>
  <c r="AK161" i="4"/>
  <c r="AL161" i="4"/>
  <c r="AM161" i="4"/>
  <c r="BL161" i="4"/>
  <c r="L90" i="25"/>
  <c r="BU161" i="4"/>
  <c r="O161" i="4"/>
  <c r="AX162" i="3"/>
  <c r="F161" i="4"/>
  <c r="G161" i="4"/>
  <c r="K90" i="25"/>
  <c r="CD161" i="4"/>
  <c r="J90" i="25"/>
  <c r="I90" i="25"/>
  <c r="H90" i="25"/>
  <c r="G90" i="25"/>
  <c r="E90" i="25"/>
  <c r="D90" i="25"/>
  <c r="EL161" i="3"/>
  <c r="EM161" i="3"/>
  <c r="EN161" i="3"/>
  <c r="R89" i="25"/>
  <c r="E89" i="25"/>
  <c r="D89" i="25"/>
  <c r="R88" i="25"/>
  <c r="Z161" i="4"/>
  <c r="AF161" i="4"/>
  <c r="AB161" i="4"/>
  <c r="AC161" i="4"/>
  <c r="AD161" i="4"/>
  <c r="AE161" i="4"/>
  <c r="BJ161" i="4"/>
  <c r="L88" i="25"/>
  <c r="BS161" i="4"/>
  <c r="N161" i="4"/>
  <c r="AJ157" i="3"/>
  <c r="D161" i="4"/>
  <c r="E161" i="4"/>
  <c r="K88" i="25"/>
  <c r="CC161" i="4"/>
  <c r="J88" i="25"/>
  <c r="I88" i="25"/>
  <c r="H88" i="25"/>
  <c r="G88" i="25"/>
  <c r="E88" i="25"/>
  <c r="D88" i="25"/>
  <c r="R87" i="25"/>
  <c r="E87" i="25"/>
  <c r="D87" i="25"/>
  <c r="R161" i="4"/>
  <c r="X161" i="4"/>
  <c r="T161" i="4"/>
  <c r="U161" i="4"/>
  <c r="V161" i="4"/>
  <c r="W161" i="4"/>
  <c r="BH161" i="4"/>
  <c r="L86" i="25"/>
  <c r="BQ161" i="4"/>
  <c r="M161" i="4"/>
  <c r="C161" i="4"/>
  <c r="K86" i="25"/>
  <c r="V159" i="3"/>
  <c r="B161" i="4"/>
  <c r="CB161" i="4"/>
  <c r="J86" i="25"/>
  <c r="I86" i="25"/>
  <c r="H86" i="25"/>
  <c r="G86" i="25"/>
  <c r="E86" i="25"/>
  <c r="D86" i="25"/>
  <c r="AY161" i="3"/>
  <c r="BM161" i="3"/>
  <c r="CA160" i="3"/>
  <c r="W160" i="3"/>
  <c r="AK158" i="3"/>
  <c r="EK161" i="3"/>
  <c r="R85" i="25"/>
  <c r="E85" i="25"/>
  <c r="E84" i="25"/>
  <c r="R83" i="25"/>
  <c r="E83" i="25"/>
  <c r="D81" i="25"/>
  <c r="P81" i="25"/>
  <c r="G81" i="25"/>
  <c r="AX160" i="4"/>
  <c r="BD160" i="4"/>
  <c r="AZ160" i="4"/>
  <c r="BA160" i="4"/>
  <c r="BB160" i="4"/>
  <c r="BC160" i="4"/>
  <c r="BP160" i="4"/>
  <c r="L76" i="25"/>
  <c r="BY160" i="4"/>
  <c r="Q160" i="4"/>
  <c r="A160" i="4"/>
  <c r="K160" i="4"/>
  <c r="K76" i="25"/>
  <c r="BZ162" i="3"/>
  <c r="J160" i="4"/>
  <c r="CF160" i="4"/>
  <c r="J76" i="25"/>
  <c r="I76" i="25"/>
  <c r="H76" i="25"/>
  <c r="G76" i="25"/>
  <c r="E76" i="25"/>
  <c r="D76" i="25"/>
  <c r="DT160" i="3"/>
  <c r="EO160" i="3"/>
  <c r="DU160" i="3"/>
  <c r="EP160" i="3"/>
  <c r="EQ160" i="3"/>
  <c r="R75" i="25"/>
  <c r="E75" i="25"/>
  <c r="D75" i="25"/>
  <c r="R74" i="25"/>
  <c r="AP160" i="4"/>
  <c r="AV160" i="4"/>
  <c r="AR160" i="4"/>
  <c r="AS160" i="4"/>
  <c r="AT160" i="4"/>
  <c r="AU160" i="4"/>
  <c r="BN160" i="4"/>
  <c r="L74" i="25"/>
  <c r="BW160" i="4"/>
  <c r="P160" i="4"/>
  <c r="BL161" i="3"/>
  <c r="H160" i="4"/>
  <c r="I160" i="4"/>
  <c r="K74" i="25"/>
  <c r="CE160" i="4"/>
  <c r="J74" i="25"/>
  <c r="I74" i="25"/>
  <c r="H74" i="25"/>
  <c r="G74" i="25"/>
  <c r="E74" i="25"/>
  <c r="D74" i="25"/>
  <c r="R73" i="25"/>
  <c r="E73" i="25"/>
  <c r="D73" i="25"/>
  <c r="AH160" i="4"/>
  <c r="AN160" i="4"/>
  <c r="AJ160" i="4"/>
  <c r="AK160" i="4"/>
  <c r="AL160" i="4"/>
  <c r="AM160" i="4"/>
  <c r="BL160" i="4"/>
  <c r="L72" i="25"/>
  <c r="BU160" i="4"/>
  <c r="O160" i="4"/>
  <c r="G160" i="4"/>
  <c r="K72" i="25"/>
  <c r="AX157" i="3"/>
  <c r="F160" i="4"/>
  <c r="CD160" i="4"/>
  <c r="J72" i="25"/>
  <c r="I72" i="25"/>
  <c r="H72" i="25"/>
  <c r="G72" i="25"/>
  <c r="E72" i="25"/>
  <c r="D72" i="25"/>
  <c r="EL160" i="3"/>
  <c r="EM160" i="3"/>
  <c r="EN160" i="3"/>
  <c r="R71" i="25"/>
  <c r="E71" i="25"/>
  <c r="D71" i="25"/>
  <c r="R70" i="25"/>
  <c r="Z160" i="4"/>
  <c r="AF160" i="4"/>
  <c r="AB160" i="4"/>
  <c r="AC160" i="4"/>
  <c r="AD160" i="4"/>
  <c r="AE160" i="4"/>
  <c r="BJ160" i="4"/>
  <c r="L70" i="25"/>
  <c r="BS160" i="4"/>
  <c r="N160" i="4"/>
  <c r="AJ159" i="3"/>
  <c r="D160" i="4"/>
  <c r="E160" i="4"/>
  <c r="K70" i="25"/>
  <c r="CC160" i="4"/>
  <c r="J70" i="25"/>
  <c r="I70" i="25"/>
  <c r="H70" i="25"/>
  <c r="G70" i="25"/>
  <c r="E70" i="25"/>
  <c r="D70" i="25"/>
  <c r="R69" i="25"/>
  <c r="E69" i="25"/>
  <c r="D69" i="25"/>
  <c r="R160" i="4"/>
  <c r="X160" i="4"/>
  <c r="T160" i="4"/>
  <c r="U160" i="4"/>
  <c r="V160" i="4"/>
  <c r="W160" i="4"/>
  <c r="BH160" i="4"/>
  <c r="L68" i="25"/>
  <c r="BQ160" i="4"/>
  <c r="M160" i="4"/>
  <c r="C160" i="4"/>
  <c r="K68" i="25"/>
  <c r="V161" i="3"/>
  <c r="B160" i="4"/>
  <c r="CB160" i="4"/>
  <c r="J68" i="25"/>
  <c r="I68" i="25"/>
  <c r="H68" i="25"/>
  <c r="G68" i="25"/>
  <c r="E68" i="25"/>
  <c r="D68" i="25"/>
  <c r="AY158" i="3"/>
  <c r="BM162" i="3"/>
  <c r="CA161" i="3"/>
  <c r="W162" i="3"/>
  <c r="AK160" i="3"/>
  <c r="EK160" i="3"/>
  <c r="R67" i="25"/>
  <c r="E67" i="25"/>
  <c r="E66" i="25"/>
  <c r="R65" i="25"/>
  <c r="E65" i="25"/>
  <c r="D63" i="25"/>
  <c r="P63" i="25"/>
  <c r="G63" i="25"/>
  <c r="AX159" i="4"/>
  <c r="BD159" i="4"/>
  <c r="AZ159" i="4"/>
  <c r="BA159" i="4"/>
  <c r="BB159" i="4"/>
  <c r="BC159" i="4"/>
  <c r="BP159" i="4"/>
  <c r="L58" i="25"/>
  <c r="BY159" i="4"/>
  <c r="Q159" i="4"/>
  <c r="A159" i="4"/>
  <c r="K159" i="4"/>
  <c r="K58" i="25"/>
  <c r="BZ160" i="3"/>
  <c r="J159" i="4"/>
  <c r="CF159" i="4"/>
  <c r="J58" i="25"/>
  <c r="I58" i="25"/>
  <c r="H58" i="25"/>
  <c r="G58" i="25"/>
  <c r="E58" i="25"/>
  <c r="D58" i="25"/>
  <c r="DT159" i="3"/>
  <c r="EO159" i="3"/>
  <c r="DU159" i="3"/>
  <c r="EP159" i="3"/>
  <c r="EQ159" i="3"/>
  <c r="R57" i="25"/>
  <c r="E57" i="25"/>
  <c r="D57" i="25"/>
  <c r="R56" i="25"/>
  <c r="AP159" i="4"/>
  <c r="AV159" i="4"/>
  <c r="AR159" i="4"/>
  <c r="AS159" i="4"/>
  <c r="AT159" i="4"/>
  <c r="AU159" i="4"/>
  <c r="BN159" i="4"/>
  <c r="L56" i="25"/>
  <c r="BW159" i="4"/>
  <c r="P159" i="4"/>
  <c r="BL157" i="3"/>
  <c r="H159" i="4"/>
  <c r="I159" i="4"/>
  <c r="K56" i="25"/>
  <c r="CE159" i="4"/>
  <c r="J56" i="25"/>
  <c r="I56" i="25"/>
  <c r="H56" i="25"/>
  <c r="G56" i="25"/>
  <c r="E56" i="25"/>
  <c r="D56" i="25"/>
  <c r="R55" i="25"/>
  <c r="E55" i="25"/>
  <c r="D55" i="25"/>
  <c r="AH159" i="4"/>
  <c r="AN159" i="4"/>
  <c r="AJ159" i="4"/>
  <c r="AK159" i="4"/>
  <c r="AL159" i="4"/>
  <c r="AM159" i="4"/>
  <c r="BL159" i="4"/>
  <c r="L54" i="25"/>
  <c r="BU159" i="4"/>
  <c r="O159" i="4"/>
  <c r="G159" i="4"/>
  <c r="K54" i="25"/>
  <c r="AX159" i="3"/>
  <c r="F159" i="4"/>
  <c r="CD159" i="4"/>
  <c r="J54" i="25"/>
  <c r="I54" i="25"/>
  <c r="H54" i="25"/>
  <c r="G54" i="25"/>
  <c r="E54" i="25"/>
  <c r="D54" i="25"/>
  <c r="EL159" i="3"/>
  <c r="EM159" i="3"/>
  <c r="EN159" i="3"/>
  <c r="R53" i="25"/>
  <c r="E53" i="25"/>
  <c r="D53" i="25"/>
  <c r="R52" i="25"/>
  <c r="Z159" i="4"/>
  <c r="AF159" i="4"/>
  <c r="AB159" i="4"/>
  <c r="AC159" i="4"/>
  <c r="AD159" i="4"/>
  <c r="AE159" i="4"/>
  <c r="BJ159" i="4"/>
  <c r="L52" i="25"/>
  <c r="BS159" i="4"/>
  <c r="N159" i="4"/>
  <c r="E159" i="4"/>
  <c r="K52" i="25"/>
  <c r="AJ162" i="3"/>
  <c r="D159" i="4"/>
  <c r="CC159" i="4"/>
  <c r="J52" i="25"/>
  <c r="I52" i="25"/>
  <c r="H52" i="25"/>
  <c r="G52" i="25"/>
  <c r="E52" i="25"/>
  <c r="D52" i="25"/>
  <c r="R51" i="25"/>
  <c r="E51" i="25"/>
  <c r="D51" i="25"/>
  <c r="R159" i="4"/>
  <c r="X159" i="4"/>
  <c r="T159" i="4"/>
  <c r="U159" i="4"/>
  <c r="V159" i="4"/>
  <c r="W159" i="4"/>
  <c r="BH159" i="4"/>
  <c r="L50" i="25"/>
  <c r="BQ159" i="4"/>
  <c r="M159" i="4"/>
  <c r="V162" i="3"/>
  <c r="B159" i="4"/>
  <c r="C159" i="4"/>
  <c r="K50" i="25"/>
  <c r="CB159" i="4"/>
  <c r="J50" i="25"/>
  <c r="I50" i="25"/>
  <c r="H50" i="25"/>
  <c r="G50" i="25"/>
  <c r="E50" i="25"/>
  <c r="D50" i="25"/>
  <c r="AY160" i="3"/>
  <c r="BM158" i="3"/>
  <c r="CA159" i="3"/>
  <c r="W161" i="3"/>
  <c r="AK161" i="3"/>
  <c r="EK159" i="3"/>
  <c r="R49" i="25"/>
  <c r="E49" i="25"/>
  <c r="E48" i="25"/>
  <c r="R47" i="25"/>
  <c r="E47" i="25"/>
  <c r="D45" i="25"/>
  <c r="P45" i="25"/>
  <c r="G45" i="25"/>
  <c r="AX158" i="4"/>
  <c r="BD158" i="4"/>
  <c r="AZ158" i="4"/>
  <c r="BA158" i="4"/>
  <c r="BB158" i="4"/>
  <c r="BC158" i="4"/>
  <c r="BP158" i="4"/>
  <c r="L40" i="25"/>
  <c r="BY158" i="4"/>
  <c r="Q158" i="4"/>
  <c r="A158" i="4"/>
  <c r="K158" i="4"/>
  <c r="K40" i="25"/>
  <c r="BZ157" i="3"/>
  <c r="J158" i="4"/>
  <c r="CF158" i="4"/>
  <c r="J40" i="25"/>
  <c r="I40" i="25"/>
  <c r="H40" i="25"/>
  <c r="G40" i="25"/>
  <c r="E40" i="25"/>
  <c r="D40" i="25"/>
  <c r="DT158" i="3"/>
  <c r="EO158" i="3"/>
  <c r="DU158" i="3"/>
  <c r="EP158" i="3"/>
  <c r="EQ158" i="3"/>
  <c r="R39" i="25"/>
  <c r="E39" i="25"/>
  <c r="D39" i="25"/>
  <c r="R38" i="25"/>
  <c r="AP158" i="4"/>
  <c r="AV158" i="4"/>
  <c r="AR158" i="4"/>
  <c r="AS158" i="4"/>
  <c r="AT158" i="4"/>
  <c r="AU158" i="4"/>
  <c r="BN158" i="4"/>
  <c r="L38" i="25"/>
  <c r="BW158" i="4"/>
  <c r="P158" i="4"/>
  <c r="BL160" i="3"/>
  <c r="H158" i="4"/>
  <c r="I158" i="4"/>
  <c r="K38" i="25"/>
  <c r="CE158" i="4"/>
  <c r="J38" i="25"/>
  <c r="I38" i="25"/>
  <c r="H38" i="25"/>
  <c r="G38" i="25"/>
  <c r="E38" i="25"/>
  <c r="D38" i="25"/>
  <c r="R37" i="25"/>
  <c r="E37" i="25"/>
  <c r="D37" i="25"/>
  <c r="AH158" i="4"/>
  <c r="AN158" i="4"/>
  <c r="AJ158" i="4"/>
  <c r="AK158" i="4"/>
  <c r="AL158" i="4"/>
  <c r="AM158" i="4"/>
  <c r="BL158" i="4"/>
  <c r="L36" i="25"/>
  <c r="BU158" i="4"/>
  <c r="O158" i="4"/>
  <c r="AX160" i="3"/>
  <c r="F158" i="4"/>
  <c r="G158" i="4"/>
  <c r="K36" i="25"/>
  <c r="CD158" i="4"/>
  <c r="J36" i="25"/>
  <c r="I36" i="25"/>
  <c r="H36" i="25"/>
  <c r="G36" i="25"/>
  <c r="E36" i="25"/>
  <c r="D36" i="25"/>
  <c r="EL158" i="3"/>
  <c r="EM158" i="3"/>
  <c r="EN158" i="3"/>
  <c r="R35" i="25"/>
  <c r="E35" i="25"/>
  <c r="D35" i="25"/>
  <c r="R34" i="25"/>
  <c r="Z158" i="4"/>
  <c r="AF158" i="4"/>
  <c r="AB158" i="4"/>
  <c r="AC158" i="4"/>
  <c r="AD158" i="4"/>
  <c r="AE158" i="4"/>
  <c r="BJ158" i="4"/>
  <c r="L34" i="25"/>
  <c r="BS158" i="4"/>
  <c r="N158" i="4"/>
  <c r="E158" i="4"/>
  <c r="K34" i="25"/>
  <c r="AJ160" i="3"/>
  <c r="D158" i="4"/>
  <c r="CC158" i="4"/>
  <c r="J34" i="25"/>
  <c r="I34" i="25"/>
  <c r="H34" i="25"/>
  <c r="G34" i="25"/>
  <c r="E34" i="25"/>
  <c r="D34" i="25"/>
  <c r="R33" i="25"/>
  <c r="E33" i="25"/>
  <c r="D33" i="25"/>
  <c r="R158" i="4"/>
  <c r="X158" i="4"/>
  <c r="T158" i="4"/>
  <c r="U158" i="4"/>
  <c r="V158" i="4"/>
  <c r="W158" i="4"/>
  <c r="BH158" i="4"/>
  <c r="L32" i="25"/>
  <c r="BQ158" i="4"/>
  <c r="M158" i="4"/>
  <c r="V160" i="3"/>
  <c r="B158" i="4"/>
  <c r="C158" i="4"/>
  <c r="K32" i="25"/>
  <c r="CB158" i="4"/>
  <c r="J32" i="25"/>
  <c r="I32" i="25"/>
  <c r="H32" i="25"/>
  <c r="G32" i="25"/>
  <c r="E32" i="25"/>
  <c r="D32" i="25"/>
  <c r="AY159" i="3"/>
  <c r="BM159" i="3"/>
  <c r="CA158" i="3"/>
  <c r="W159" i="3"/>
  <c r="AK159" i="3"/>
  <c r="EK158" i="3"/>
  <c r="R31" i="25"/>
  <c r="E31" i="25"/>
  <c r="E30" i="25"/>
  <c r="R29" i="25"/>
  <c r="E29" i="25"/>
  <c r="D27" i="25"/>
  <c r="P27" i="25"/>
  <c r="G27" i="25"/>
  <c r="AX157" i="4"/>
  <c r="BD157" i="4"/>
  <c r="AZ157" i="4"/>
  <c r="BA157" i="4"/>
  <c r="BB157" i="4"/>
  <c r="BC157" i="4"/>
  <c r="BP157" i="4"/>
  <c r="L22" i="25"/>
  <c r="BY157" i="4"/>
  <c r="Q157" i="4"/>
  <c r="BZ158" i="3"/>
  <c r="J157" i="4"/>
  <c r="K157" i="4"/>
  <c r="K22" i="25"/>
  <c r="A157" i="4"/>
  <c r="CF157" i="4"/>
  <c r="J22" i="25"/>
  <c r="I22" i="25"/>
  <c r="E22" i="25"/>
  <c r="D22" i="25"/>
  <c r="DT157" i="3"/>
  <c r="EO157" i="3"/>
  <c r="DU157" i="3"/>
  <c r="EP157" i="3"/>
  <c r="EQ157" i="3"/>
  <c r="R21" i="25"/>
  <c r="E21" i="25"/>
  <c r="D21" i="25"/>
  <c r="R20" i="25"/>
  <c r="AP157" i="4"/>
  <c r="AV157" i="4"/>
  <c r="AR157" i="4"/>
  <c r="AS157" i="4"/>
  <c r="AT157" i="4"/>
  <c r="AU157" i="4"/>
  <c r="BN157" i="4"/>
  <c r="L20" i="25"/>
  <c r="BW157" i="4"/>
  <c r="P157" i="4"/>
  <c r="I157" i="4"/>
  <c r="K20" i="25"/>
  <c r="BL158" i="3"/>
  <c r="H157" i="4"/>
  <c r="CE157" i="4"/>
  <c r="J20" i="25"/>
  <c r="I20" i="25"/>
  <c r="E20" i="25"/>
  <c r="D20" i="25"/>
  <c r="R19" i="25"/>
  <c r="E19" i="25"/>
  <c r="D19" i="25"/>
  <c r="AH157" i="4"/>
  <c r="AN157" i="4"/>
  <c r="AJ157" i="4"/>
  <c r="AK157" i="4"/>
  <c r="AL157" i="4"/>
  <c r="AM157" i="4"/>
  <c r="BL157" i="4"/>
  <c r="L18" i="25"/>
  <c r="BU157" i="4"/>
  <c r="O157" i="4"/>
  <c r="AX158" i="3"/>
  <c r="F157" i="4"/>
  <c r="G157" i="4"/>
  <c r="K18" i="25"/>
  <c r="CD157" i="4"/>
  <c r="J18" i="25"/>
  <c r="I18" i="25"/>
  <c r="E18" i="25"/>
  <c r="D18" i="25"/>
  <c r="EL157" i="3"/>
  <c r="EM157" i="3"/>
  <c r="EN157" i="3"/>
  <c r="R17" i="25"/>
  <c r="E17" i="25"/>
  <c r="D17" i="25"/>
  <c r="R16" i="25"/>
  <c r="Z157" i="4"/>
  <c r="AF157" i="4"/>
  <c r="AB157" i="4"/>
  <c r="AC157" i="4"/>
  <c r="AD157" i="4"/>
  <c r="AE157" i="4"/>
  <c r="BJ157" i="4"/>
  <c r="L16" i="25"/>
  <c r="BS157" i="4"/>
  <c r="N157" i="4"/>
  <c r="E157" i="4"/>
  <c r="K16" i="25"/>
  <c r="AJ158" i="3"/>
  <c r="D157" i="4"/>
  <c r="CC157" i="4"/>
  <c r="J16" i="25"/>
  <c r="I16" i="25"/>
  <c r="E16" i="25"/>
  <c r="D16" i="25"/>
  <c r="R15" i="25"/>
  <c r="E15" i="25"/>
  <c r="D15" i="25"/>
  <c r="R157" i="4"/>
  <c r="X157" i="4"/>
  <c r="T157" i="4"/>
  <c r="U157" i="4"/>
  <c r="V157" i="4"/>
  <c r="W157" i="4"/>
  <c r="BH157" i="4"/>
  <c r="L14" i="25"/>
  <c r="BQ157" i="4"/>
  <c r="M157" i="4"/>
  <c r="V158" i="3"/>
  <c r="B157" i="4"/>
  <c r="C157" i="4"/>
  <c r="K14" i="25"/>
  <c r="CB157" i="4"/>
  <c r="J14" i="25"/>
  <c r="I14" i="25"/>
  <c r="E14" i="25"/>
  <c r="D14" i="25"/>
  <c r="AY157" i="3"/>
  <c r="BM157" i="3"/>
  <c r="CA157" i="3"/>
  <c r="W157" i="3"/>
  <c r="AK157" i="3"/>
  <c r="EK157" i="3"/>
  <c r="R13" i="25"/>
  <c r="E13" i="25"/>
  <c r="E12" i="25"/>
  <c r="R11" i="25"/>
  <c r="E11" i="25"/>
  <c r="D9" i="25"/>
  <c r="P9" i="25"/>
  <c r="G9" i="25"/>
  <c r="B5" i="25"/>
  <c r="G164" i="3"/>
  <c r="B2" i="25"/>
  <c r="AX153" i="4"/>
  <c r="BD153" i="4"/>
  <c r="AZ153" i="4"/>
  <c r="BA153" i="4"/>
  <c r="BB153" i="4"/>
  <c r="BC153" i="4"/>
  <c r="BP153" i="4"/>
  <c r="L112" i="24"/>
  <c r="BY153" i="4"/>
  <c r="Q153" i="4"/>
  <c r="BZ152" i="3"/>
  <c r="J153" i="4"/>
  <c r="K153" i="4"/>
  <c r="K112" i="24"/>
  <c r="A153" i="4"/>
  <c r="CF153" i="4"/>
  <c r="J112" i="24"/>
  <c r="I112" i="24"/>
  <c r="H22" i="24"/>
  <c r="H112" i="24"/>
  <c r="G112" i="24"/>
  <c r="E112" i="24"/>
  <c r="D112" i="24"/>
  <c r="DT153" i="3"/>
  <c r="EO153" i="3"/>
  <c r="DU153" i="3"/>
  <c r="EP153" i="3"/>
  <c r="EQ153" i="3"/>
  <c r="R111" i="24"/>
  <c r="E111" i="24"/>
  <c r="D111" i="24"/>
  <c r="R110" i="24"/>
  <c r="AP153" i="4"/>
  <c r="AV153" i="4"/>
  <c r="AR153" i="4"/>
  <c r="AS153" i="4"/>
  <c r="AT153" i="4"/>
  <c r="AU153" i="4"/>
  <c r="BN153" i="4"/>
  <c r="L110" i="24"/>
  <c r="BW153" i="4"/>
  <c r="P153" i="4"/>
  <c r="I153" i="4"/>
  <c r="K110" i="24"/>
  <c r="BL150" i="3"/>
  <c r="H153" i="4"/>
  <c r="CE153" i="4"/>
  <c r="J110" i="24"/>
  <c r="I110" i="24"/>
  <c r="H20" i="24"/>
  <c r="H110" i="24"/>
  <c r="G110" i="24"/>
  <c r="E110" i="24"/>
  <c r="D110" i="24"/>
  <c r="R109" i="24"/>
  <c r="E109" i="24"/>
  <c r="D109" i="24"/>
  <c r="AH153" i="4"/>
  <c r="AN153" i="4"/>
  <c r="AJ153" i="4"/>
  <c r="AK153" i="4"/>
  <c r="AL153" i="4"/>
  <c r="AM153" i="4"/>
  <c r="BL153" i="4"/>
  <c r="L108" i="24"/>
  <c r="BU153" i="4"/>
  <c r="O153" i="4"/>
  <c r="G153" i="4"/>
  <c r="K108" i="24"/>
  <c r="AX152" i="3"/>
  <c r="F153" i="4"/>
  <c r="CD153" i="4"/>
  <c r="J108" i="24"/>
  <c r="I108" i="24"/>
  <c r="H18" i="24"/>
  <c r="H108" i="24"/>
  <c r="G108" i="24"/>
  <c r="E108" i="24"/>
  <c r="D108" i="24"/>
  <c r="EL153" i="3"/>
  <c r="EM153" i="3"/>
  <c r="EN153" i="3"/>
  <c r="R107" i="24"/>
  <c r="E107" i="24"/>
  <c r="D107" i="24"/>
  <c r="R106" i="24"/>
  <c r="Z153" i="4"/>
  <c r="AF153" i="4"/>
  <c r="AB153" i="4"/>
  <c r="AC153" i="4"/>
  <c r="AD153" i="4"/>
  <c r="AE153" i="4"/>
  <c r="BJ153" i="4"/>
  <c r="L106" i="24"/>
  <c r="BS153" i="4"/>
  <c r="N153" i="4"/>
  <c r="AJ152" i="3"/>
  <c r="D153" i="4"/>
  <c r="E153" i="4"/>
  <c r="K106" i="24"/>
  <c r="CC153" i="4"/>
  <c r="J106" i="24"/>
  <c r="I106" i="24"/>
  <c r="H16" i="24"/>
  <c r="H106" i="24"/>
  <c r="G106" i="24"/>
  <c r="E106" i="24"/>
  <c r="D106" i="24"/>
  <c r="R105" i="24"/>
  <c r="E105" i="24"/>
  <c r="D105" i="24"/>
  <c r="R153" i="4"/>
  <c r="X153" i="4"/>
  <c r="T153" i="4"/>
  <c r="U153" i="4"/>
  <c r="V153" i="4"/>
  <c r="W153" i="4"/>
  <c r="BH153" i="4"/>
  <c r="L104" i="24"/>
  <c r="BQ153" i="4"/>
  <c r="M153" i="4"/>
  <c r="C153" i="4"/>
  <c r="K104" i="24"/>
  <c r="V148" i="3"/>
  <c r="B153" i="4"/>
  <c r="CB153" i="4"/>
  <c r="J104" i="24"/>
  <c r="I104" i="24"/>
  <c r="H14" i="24"/>
  <c r="H104" i="24"/>
  <c r="G104" i="24"/>
  <c r="E104" i="24"/>
  <c r="D104" i="24"/>
  <c r="AY153" i="3"/>
  <c r="BM151" i="3"/>
  <c r="CA153" i="3"/>
  <c r="W149" i="3"/>
  <c r="AK153" i="3"/>
  <c r="EK153" i="3"/>
  <c r="R103" i="24"/>
  <c r="FS148" i="3"/>
  <c r="FU148" i="3"/>
  <c r="FV148" i="3"/>
  <c r="FW148" i="3"/>
  <c r="FS149" i="3"/>
  <c r="FU149" i="3"/>
  <c r="FV149" i="3"/>
  <c r="FW149" i="3"/>
  <c r="FS150" i="3"/>
  <c r="FU150" i="3"/>
  <c r="FV150" i="3"/>
  <c r="FW150" i="3"/>
  <c r="FS151" i="3"/>
  <c r="FU151" i="3"/>
  <c r="FV151" i="3"/>
  <c r="FW151" i="3"/>
  <c r="FS152" i="3"/>
  <c r="FU152" i="3"/>
  <c r="FV152" i="3"/>
  <c r="FW152" i="3"/>
  <c r="FS153" i="3"/>
  <c r="FU153" i="3"/>
  <c r="FV153" i="3"/>
  <c r="FW153" i="3"/>
  <c r="FX148" i="3"/>
  <c r="FY148" i="3"/>
  <c r="FX149" i="3"/>
  <c r="FY149" i="3"/>
  <c r="FX150" i="3"/>
  <c r="FY150" i="3"/>
  <c r="FX151" i="3"/>
  <c r="FY151" i="3"/>
  <c r="FZ148" i="3"/>
  <c r="FZ149" i="3"/>
  <c r="FZ150" i="3"/>
  <c r="FZ151" i="3"/>
  <c r="FX152" i="3"/>
  <c r="FY152" i="3"/>
  <c r="FZ152" i="3"/>
  <c r="FX153" i="3"/>
  <c r="FY153" i="3"/>
  <c r="FZ153" i="3"/>
  <c r="E103" i="24"/>
  <c r="E102" i="24"/>
  <c r="R101" i="24"/>
  <c r="E101" i="24"/>
  <c r="D99" i="24"/>
  <c r="P99" i="24"/>
  <c r="G99" i="24"/>
  <c r="AX152" i="4"/>
  <c r="BD152" i="4"/>
  <c r="AZ152" i="4"/>
  <c r="BA152" i="4"/>
  <c r="BB152" i="4"/>
  <c r="BC152" i="4"/>
  <c r="BP152" i="4"/>
  <c r="L94" i="24"/>
  <c r="BY152" i="4"/>
  <c r="Q152" i="4"/>
  <c r="BZ150" i="3"/>
  <c r="J152" i="4"/>
  <c r="K152" i="4"/>
  <c r="K94" i="24"/>
  <c r="A152" i="4"/>
  <c r="CF152" i="4"/>
  <c r="J94" i="24"/>
  <c r="I94" i="24"/>
  <c r="H94" i="24"/>
  <c r="G94" i="24"/>
  <c r="E94" i="24"/>
  <c r="D94" i="24"/>
  <c r="DT152" i="3"/>
  <c r="EO152" i="3"/>
  <c r="DU152" i="3"/>
  <c r="EP152" i="3"/>
  <c r="EQ152" i="3"/>
  <c r="R93" i="24"/>
  <c r="E93" i="24"/>
  <c r="D93" i="24"/>
  <c r="R92" i="24"/>
  <c r="AP152" i="4"/>
  <c r="AV152" i="4"/>
  <c r="AR152" i="4"/>
  <c r="AS152" i="4"/>
  <c r="AT152" i="4"/>
  <c r="AU152" i="4"/>
  <c r="BN152" i="4"/>
  <c r="L92" i="24"/>
  <c r="BW152" i="4"/>
  <c r="P152" i="4"/>
  <c r="I152" i="4"/>
  <c r="K92" i="24"/>
  <c r="BL153" i="3"/>
  <c r="H152" i="4"/>
  <c r="CE152" i="4"/>
  <c r="J92" i="24"/>
  <c r="I92" i="24"/>
  <c r="H92" i="24"/>
  <c r="G92" i="24"/>
  <c r="E92" i="24"/>
  <c r="D92" i="24"/>
  <c r="R91" i="24"/>
  <c r="E91" i="24"/>
  <c r="D91" i="24"/>
  <c r="AH152" i="4"/>
  <c r="AN152" i="4"/>
  <c r="AJ152" i="4"/>
  <c r="AK152" i="4"/>
  <c r="AL152" i="4"/>
  <c r="AM152" i="4"/>
  <c r="BL152" i="4"/>
  <c r="L90" i="24"/>
  <c r="BU152" i="4"/>
  <c r="O152" i="4"/>
  <c r="AX153" i="3"/>
  <c r="F152" i="4"/>
  <c r="G152" i="4"/>
  <c r="K90" i="24"/>
  <c r="CD152" i="4"/>
  <c r="J90" i="24"/>
  <c r="I90" i="24"/>
  <c r="H90" i="24"/>
  <c r="G90" i="24"/>
  <c r="E90" i="24"/>
  <c r="D90" i="24"/>
  <c r="EL152" i="3"/>
  <c r="EM152" i="3"/>
  <c r="EN152" i="3"/>
  <c r="R89" i="24"/>
  <c r="E89" i="24"/>
  <c r="D89" i="24"/>
  <c r="R88" i="24"/>
  <c r="Z152" i="4"/>
  <c r="AF152" i="4"/>
  <c r="AB152" i="4"/>
  <c r="AC152" i="4"/>
  <c r="AD152" i="4"/>
  <c r="AE152" i="4"/>
  <c r="BJ152" i="4"/>
  <c r="L88" i="24"/>
  <c r="BS152" i="4"/>
  <c r="N152" i="4"/>
  <c r="AJ148" i="3"/>
  <c r="D152" i="4"/>
  <c r="E152" i="4"/>
  <c r="K88" i="24"/>
  <c r="CC152" i="4"/>
  <c r="J88" i="24"/>
  <c r="I88" i="24"/>
  <c r="H88" i="24"/>
  <c r="G88" i="24"/>
  <c r="E88" i="24"/>
  <c r="D88" i="24"/>
  <c r="R87" i="24"/>
  <c r="E87" i="24"/>
  <c r="D87" i="24"/>
  <c r="R152" i="4"/>
  <c r="X152" i="4"/>
  <c r="T152" i="4"/>
  <c r="U152" i="4"/>
  <c r="V152" i="4"/>
  <c r="W152" i="4"/>
  <c r="BH152" i="4"/>
  <c r="L86" i="24"/>
  <c r="BQ152" i="4"/>
  <c r="M152" i="4"/>
  <c r="C152" i="4"/>
  <c r="K86" i="24"/>
  <c r="V150" i="3"/>
  <c r="B152" i="4"/>
  <c r="CB152" i="4"/>
  <c r="J86" i="24"/>
  <c r="I86" i="24"/>
  <c r="H86" i="24"/>
  <c r="G86" i="24"/>
  <c r="E86" i="24"/>
  <c r="D86" i="24"/>
  <c r="AY152" i="3"/>
  <c r="BM152" i="3"/>
  <c r="CA151" i="3"/>
  <c r="W151" i="3"/>
  <c r="AK149" i="3"/>
  <c r="EK152" i="3"/>
  <c r="R85" i="24"/>
  <c r="E85" i="24"/>
  <c r="E84" i="24"/>
  <c r="R83" i="24"/>
  <c r="E83" i="24"/>
  <c r="D81" i="24"/>
  <c r="P81" i="24"/>
  <c r="G81" i="24"/>
  <c r="AX151" i="4"/>
  <c r="BD151" i="4"/>
  <c r="AZ151" i="4"/>
  <c r="BA151" i="4"/>
  <c r="BB151" i="4"/>
  <c r="BC151" i="4"/>
  <c r="BP151" i="4"/>
  <c r="L76" i="24"/>
  <c r="BY151" i="4"/>
  <c r="Q151" i="4"/>
  <c r="A151" i="4"/>
  <c r="K151" i="4"/>
  <c r="K76" i="24"/>
  <c r="BZ153" i="3"/>
  <c r="J151" i="4"/>
  <c r="CF151" i="4"/>
  <c r="J76" i="24"/>
  <c r="I76" i="24"/>
  <c r="H76" i="24"/>
  <c r="G76" i="24"/>
  <c r="E76" i="24"/>
  <c r="D76" i="24"/>
  <c r="DT151" i="3"/>
  <c r="EO151" i="3"/>
  <c r="DU151" i="3"/>
  <c r="EP151" i="3"/>
  <c r="EQ151" i="3"/>
  <c r="R75" i="24"/>
  <c r="E75" i="24"/>
  <c r="D75" i="24"/>
  <c r="R74" i="24"/>
  <c r="AP151" i="4"/>
  <c r="AV151" i="4"/>
  <c r="AR151" i="4"/>
  <c r="AS151" i="4"/>
  <c r="AT151" i="4"/>
  <c r="AU151" i="4"/>
  <c r="BN151" i="4"/>
  <c r="L74" i="24"/>
  <c r="BW151" i="4"/>
  <c r="P151" i="4"/>
  <c r="BL152" i="3"/>
  <c r="H151" i="4"/>
  <c r="I151" i="4"/>
  <c r="K74" i="24"/>
  <c r="CE151" i="4"/>
  <c r="J74" i="24"/>
  <c r="I74" i="24"/>
  <c r="H74" i="24"/>
  <c r="G74" i="24"/>
  <c r="E74" i="24"/>
  <c r="D74" i="24"/>
  <c r="R73" i="24"/>
  <c r="E73" i="24"/>
  <c r="D73" i="24"/>
  <c r="AH151" i="4"/>
  <c r="AN151" i="4"/>
  <c r="AJ151" i="4"/>
  <c r="AK151" i="4"/>
  <c r="AL151" i="4"/>
  <c r="AM151" i="4"/>
  <c r="BL151" i="4"/>
  <c r="L72" i="24"/>
  <c r="BU151" i="4"/>
  <c r="O151" i="4"/>
  <c r="G151" i="4"/>
  <c r="K72" i="24"/>
  <c r="AX148" i="3"/>
  <c r="F151" i="4"/>
  <c r="CD151" i="4"/>
  <c r="J72" i="24"/>
  <c r="I72" i="24"/>
  <c r="H72" i="24"/>
  <c r="G72" i="24"/>
  <c r="E72" i="24"/>
  <c r="D72" i="24"/>
  <c r="EL151" i="3"/>
  <c r="EM151" i="3"/>
  <c r="EN151" i="3"/>
  <c r="R71" i="24"/>
  <c r="E71" i="24"/>
  <c r="D71" i="24"/>
  <c r="R70" i="24"/>
  <c r="Z151" i="4"/>
  <c r="AF151" i="4"/>
  <c r="AB151" i="4"/>
  <c r="AC151" i="4"/>
  <c r="AD151" i="4"/>
  <c r="AE151" i="4"/>
  <c r="BJ151" i="4"/>
  <c r="L70" i="24"/>
  <c r="BS151" i="4"/>
  <c r="N151" i="4"/>
  <c r="AJ150" i="3"/>
  <c r="D151" i="4"/>
  <c r="E151" i="4"/>
  <c r="K70" i="24"/>
  <c r="CC151" i="4"/>
  <c r="J70" i="24"/>
  <c r="I70" i="24"/>
  <c r="H70" i="24"/>
  <c r="G70" i="24"/>
  <c r="E70" i="24"/>
  <c r="D70" i="24"/>
  <c r="R69" i="24"/>
  <c r="E69" i="24"/>
  <c r="D69" i="24"/>
  <c r="R151" i="4"/>
  <c r="X151" i="4"/>
  <c r="T151" i="4"/>
  <c r="U151" i="4"/>
  <c r="V151" i="4"/>
  <c r="W151" i="4"/>
  <c r="BH151" i="4"/>
  <c r="L68" i="24"/>
  <c r="BQ151" i="4"/>
  <c r="M151" i="4"/>
  <c r="C151" i="4"/>
  <c r="K68" i="24"/>
  <c r="V152" i="3"/>
  <c r="B151" i="4"/>
  <c r="CB151" i="4"/>
  <c r="J68" i="24"/>
  <c r="I68" i="24"/>
  <c r="H68" i="24"/>
  <c r="G68" i="24"/>
  <c r="E68" i="24"/>
  <c r="D68" i="24"/>
  <c r="AY149" i="3"/>
  <c r="BM153" i="3"/>
  <c r="CA152" i="3"/>
  <c r="W153" i="3"/>
  <c r="AK151" i="3"/>
  <c r="EK151" i="3"/>
  <c r="R67" i="24"/>
  <c r="E67" i="24"/>
  <c r="E66" i="24"/>
  <c r="R65" i="24"/>
  <c r="E65" i="24"/>
  <c r="D63" i="24"/>
  <c r="P63" i="24"/>
  <c r="G63" i="24"/>
  <c r="AX150" i="4"/>
  <c r="BD150" i="4"/>
  <c r="AZ150" i="4"/>
  <c r="BA150" i="4"/>
  <c r="BB150" i="4"/>
  <c r="BC150" i="4"/>
  <c r="BP150" i="4"/>
  <c r="L58" i="24"/>
  <c r="BY150" i="4"/>
  <c r="Q150" i="4"/>
  <c r="A150" i="4"/>
  <c r="K150" i="4"/>
  <c r="K58" i="24"/>
  <c r="BZ151" i="3"/>
  <c r="J150" i="4"/>
  <c r="CF150" i="4"/>
  <c r="J58" i="24"/>
  <c r="I58" i="24"/>
  <c r="H58" i="24"/>
  <c r="G58" i="24"/>
  <c r="E58" i="24"/>
  <c r="D58" i="24"/>
  <c r="DT150" i="3"/>
  <c r="EO150" i="3"/>
  <c r="DU150" i="3"/>
  <c r="EP150" i="3"/>
  <c r="EQ150" i="3"/>
  <c r="R57" i="24"/>
  <c r="E57" i="24"/>
  <c r="D57" i="24"/>
  <c r="R56" i="24"/>
  <c r="AP150" i="4"/>
  <c r="AV150" i="4"/>
  <c r="AR150" i="4"/>
  <c r="AS150" i="4"/>
  <c r="AT150" i="4"/>
  <c r="AU150" i="4"/>
  <c r="BN150" i="4"/>
  <c r="L56" i="24"/>
  <c r="BW150" i="4"/>
  <c r="P150" i="4"/>
  <c r="BL148" i="3"/>
  <c r="H150" i="4"/>
  <c r="I150" i="4"/>
  <c r="K56" i="24"/>
  <c r="CE150" i="4"/>
  <c r="J56" i="24"/>
  <c r="I56" i="24"/>
  <c r="H56" i="24"/>
  <c r="G56" i="24"/>
  <c r="E56" i="24"/>
  <c r="D56" i="24"/>
  <c r="R55" i="24"/>
  <c r="E55" i="24"/>
  <c r="D55" i="24"/>
  <c r="AH150" i="4"/>
  <c r="AN150" i="4"/>
  <c r="AJ150" i="4"/>
  <c r="AK150" i="4"/>
  <c r="AL150" i="4"/>
  <c r="AM150" i="4"/>
  <c r="BL150" i="4"/>
  <c r="L54" i="24"/>
  <c r="BU150" i="4"/>
  <c r="O150" i="4"/>
  <c r="G150" i="4"/>
  <c r="K54" i="24"/>
  <c r="AX150" i="3"/>
  <c r="F150" i="4"/>
  <c r="CD150" i="4"/>
  <c r="J54" i="24"/>
  <c r="I54" i="24"/>
  <c r="H54" i="24"/>
  <c r="G54" i="24"/>
  <c r="E54" i="24"/>
  <c r="D54" i="24"/>
  <c r="EL150" i="3"/>
  <c r="EM150" i="3"/>
  <c r="EN150" i="3"/>
  <c r="R53" i="24"/>
  <c r="E53" i="24"/>
  <c r="D53" i="24"/>
  <c r="R52" i="24"/>
  <c r="Z150" i="4"/>
  <c r="AF150" i="4"/>
  <c r="AB150" i="4"/>
  <c r="AC150" i="4"/>
  <c r="AD150" i="4"/>
  <c r="AE150" i="4"/>
  <c r="BJ150" i="4"/>
  <c r="L52" i="24"/>
  <c r="BS150" i="4"/>
  <c r="N150" i="4"/>
  <c r="E150" i="4"/>
  <c r="K52" i="24"/>
  <c r="AJ153" i="3"/>
  <c r="D150" i="4"/>
  <c r="CC150" i="4"/>
  <c r="J52" i="24"/>
  <c r="I52" i="24"/>
  <c r="H52" i="24"/>
  <c r="G52" i="24"/>
  <c r="E52" i="24"/>
  <c r="D52" i="24"/>
  <c r="R51" i="24"/>
  <c r="E51" i="24"/>
  <c r="D51" i="24"/>
  <c r="R150" i="4"/>
  <c r="X150" i="4"/>
  <c r="T150" i="4"/>
  <c r="U150" i="4"/>
  <c r="V150" i="4"/>
  <c r="W150" i="4"/>
  <c r="BH150" i="4"/>
  <c r="L50" i="24"/>
  <c r="BQ150" i="4"/>
  <c r="M150" i="4"/>
  <c r="V153" i="3"/>
  <c r="B150" i="4"/>
  <c r="C150" i="4"/>
  <c r="K50" i="24"/>
  <c r="CB150" i="4"/>
  <c r="J50" i="24"/>
  <c r="I50" i="24"/>
  <c r="H50" i="24"/>
  <c r="G50" i="24"/>
  <c r="E50" i="24"/>
  <c r="D50" i="24"/>
  <c r="AY151" i="3"/>
  <c r="BM149" i="3"/>
  <c r="CA150" i="3"/>
  <c r="W152" i="3"/>
  <c r="AK152" i="3"/>
  <c r="EK150" i="3"/>
  <c r="R49" i="24"/>
  <c r="E49" i="24"/>
  <c r="E48" i="24"/>
  <c r="R47" i="24"/>
  <c r="E47" i="24"/>
  <c r="D45" i="24"/>
  <c r="P45" i="24"/>
  <c r="G45" i="24"/>
  <c r="AX149" i="4"/>
  <c r="BD149" i="4"/>
  <c r="AZ149" i="4"/>
  <c r="BA149" i="4"/>
  <c r="BB149" i="4"/>
  <c r="BC149" i="4"/>
  <c r="BP149" i="4"/>
  <c r="L40" i="24"/>
  <c r="BY149" i="4"/>
  <c r="Q149" i="4"/>
  <c r="A149" i="4"/>
  <c r="K149" i="4"/>
  <c r="K40" i="24"/>
  <c r="BZ148" i="3"/>
  <c r="J149" i="4"/>
  <c r="CF149" i="4"/>
  <c r="J40" i="24"/>
  <c r="I40" i="24"/>
  <c r="H40" i="24"/>
  <c r="G40" i="24"/>
  <c r="E40" i="24"/>
  <c r="D40" i="24"/>
  <c r="DT149" i="3"/>
  <c r="EO149" i="3"/>
  <c r="DU149" i="3"/>
  <c r="EP149" i="3"/>
  <c r="EQ149" i="3"/>
  <c r="R39" i="24"/>
  <c r="E39" i="24"/>
  <c r="D39" i="24"/>
  <c r="R38" i="24"/>
  <c r="AP149" i="4"/>
  <c r="AV149" i="4"/>
  <c r="AR149" i="4"/>
  <c r="AS149" i="4"/>
  <c r="AT149" i="4"/>
  <c r="AU149" i="4"/>
  <c r="BN149" i="4"/>
  <c r="L38" i="24"/>
  <c r="BW149" i="4"/>
  <c r="P149" i="4"/>
  <c r="BL151" i="3"/>
  <c r="H149" i="4"/>
  <c r="I149" i="4"/>
  <c r="K38" i="24"/>
  <c r="CE149" i="4"/>
  <c r="J38" i="24"/>
  <c r="I38" i="24"/>
  <c r="H38" i="24"/>
  <c r="G38" i="24"/>
  <c r="E38" i="24"/>
  <c r="D38" i="24"/>
  <c r="R37" i="24"/>
  <c r="E37" i="24"/>
  <c r="D37" i="24"/>
  <c r="AH149" i="4"/>
  <c r="AN149" i="4"/>
  <c r="AJ149" i="4"/>
  <c r="AK149" i="4"/>
  <c r="AL149" i="4"/>
  <c r="AM149" i="4"/>
  <c r="BL149" i="4"/>
  <c r="L36" i="24"/>
  <c r="BU149" i="4"/>
  <c r="O149" i="4"/>
  <c r="AX151" i="3"/>
  <c r="F149" i="4"/>
  <c r="G149" i="4"/>
  <c r="K36" i="24"/>
  <c r="CD149" i="4"/>
  <c r="J36" i="24"/>
  <c r="I36" i="24"/>
  <c r="H36" i="24"/>
  <c r="G36" i="24"/>
  <c r="E36" i="24"/>
  <c r="D36" i="24"/>
  <c r="EL149" i="3"/>
  <c r="EM149" i="3"/>
  <c r="EN149" i="3"/>
  <c r="R35" i="24"/>
  <c r="E35" i="24"/>
  <c r="D35" i="24"/>
  <c r="R34" i="24"/>
  <c r="Z149" i="4"/>
  <c r="AF149" i="4"/>
  <c r="AB149" i="4"/>
  <c r="AC149" i="4"/>
  <c r="AD149" i="4"/>
  <c r="AE149" i="4"/>
  <c r="BJ149" i="4"/>
  <c r="L34" i="24"/>
  <c r="BS149" i="4"/>
  <c r="N149" i="4"/>
  <c r="E149" i="4"/>
  <c r="K34" i="24"/>
  <c r="AJ151" i="3"/>
  <c r="D149" i="4"/>
  <c r="CC149" i="4"/>
  <c r="J34" i="24"/>
  <c r="I34" i="24"/>
  <c r="H34" i="24"/>
  <c r="G34" i="24"/>
  <c r="E34" i="24"/>
  <c r="D34" i="24"/>
  <c r="R33" i="24"/>
  <c r="E33" i="24"/>
  <c r="D33" i="24"/>
  <c r="R149" i="4"/>
  <c r="X149" i="4"/>
  <c r="T149" i="4"/>
  <c r="U149" i="4"/>
  <c r="V149" i="4"/>
  <c r="W149" i="4"/>
  <c r="BH149" i="4"/>
  <c r="L32" i="24"/>
  <c r="BQ149" i="4"/>
  <c r="M149" i="4"/>
  <c r="V151" i="3"/>
  <c r="B149" i="4"/>
  <c r="C149" i="4"/>
  <c r="K32" i="24"/>
  <c r="CB149" i="4"/>
  <c r="J32" i="24"/>
  <c r="I32" i="24"/>
  <c r="H32" i="24"/>
  <c r="G32" i="24"/>
  <c r="E32" i="24"/>
  <c r="D32" i="24"/>
  <c r="AY150" i="3"/>
  <c r="BM150" i="3"/>
  <c r="CA149" i="3"/>
  <c r="W150" i="3"/>
  <c r="AK150" i="3"/>
  <c r="EK149" i="3"/>
  <c r="R31" i="24"/>
  <c r="E31" i="24"/>
  <c r="E30" i="24"/>
  <c r="R29" i="24"/>
  <c r="E29" i="24"/>
  <c r="D27" i="24"/>
  <c r="P27" i="24"/>
  <c r="G27" i="24"/>
  <c r="AX148" i="4"/>
  <c r="BD148" i="4"/>
  <c r="AZ148" i="4"/>
  <c r="BA148" i="4"/>
  <c r="BB148" i="4"/>
  <c r="BC148" i="4"/>
  <c r="BP148" i="4"/>
  <c r="L22" i="24"/>
  <c r="BY148" i="4"/>
  <c r="Q148" i="4"/>
  <c r="BZ149" i="3"/>
  <c r="J148" i="4"/>
  <c r="K148" i="4"/>
  <c r="K22" i="24"/>
  <c r="A148" i="4"/>
  <c r="CF148" i="4"/>
  <c r="J22" i="24"/>
  <c r="I22" i="24"/>
  <c r="E22" i="24"/>
  <c r="D22" i="24"/>
  <c r="DT148" i="3"/>
  <c r="EO148" i="3"/>
  <c r="DU148" i="3"/>
  <c r="EP148" i="3"/>
  <c r="EQ148" i="3"/>
  <c r="R21" i="24"/>
  <c r="E21" i="24"/>
  <c r="D21" i="24"/>
  <c r="R20" i="24"/>
  <c r="AP148" i="4"/>
  <c r="AV148" i="4"/>
  <c r="AR148" i="4"/>
  <c r="AS148" i="4"/>
  <c r="AT148" i="4"/>
  <c r="AU148" i="4"/>
  <c r="BN148" i="4"/>
  <c r="L20" i="24"/>
  <c r="BW148" i="4"/>
  <c r="P148" i="4"/>
  <c r="I148" i="4"/>
  <c r="K20" i="24"/>
  <c r="BL149" i="3"/>
  <c r="H148" i="4"/>
  <c r="CE148" i="4"/>
  <c r="J20" i="24"/>
  <c r="I20" i="24"/>
  <c r="E20" i="24"/>
  <c r="D20" i="24"/>
  <c r="R19" i="24"/>
  <c r="E19" i="24"/>
  <c r="D19" i="24"/>
  <c r="AH148" i="4"/>
  <c r="AN148" i="4"/>
  <c r="AJ148" i="4"/>
  <c r="AK148" i="4"/>
  <c r="AL148" i="4"/>
  <c r="AM148" i="4"/>
  <c r="BL148" i="4"/>
  <c r="L18" i="24"/>
  <c r="BU148" i="4"/>
  <c r="O148" i="4"/>
  <c r="AX149" i="3"/>
  <c r="F148" i="4"/>
  <c r="G148" i="4"/>
  <c r="K18" i="24"/>
  <c r="CD148" i="4"/>
  <c r="J18" i="24"/>
  <c r="I18" i="24"/>
  <c r="E18" i="24"/>
  <c r="D18" i="24"/>
  <c r="EL148" i="3"/>
  <c r="EM148" i="3"/>
  <c r="EN148" i="3"/>
  <c r="R17" i="24"/>
  <c r="E17" i="24"/>
  <c r="D17" i="24"/>
  <c r="R16" i="24"/>
  <c r="Z148" i="4"/>
  <c r="AF148" i="4"/>
  <c r="AB148" i="4"/>
  <c r="AC148" i="4"/>
  <c r="AD148" i="4"/>
  <c r="AE148" i="4"/>
  <c r="BJ148" i="4"/>
  <c r="L16" i="24"/>
  <c r="BS148" i="4"/>
  <c r="N148" i="4"/>
  <c r="E148" i="4"/>
  <c r="K16" i="24"/>
  <c r="AJ149" i="3"/>
  <c r="D148" i="4"/>
  <c r="CC148" i="4"/>
  <c r="J16" i="24"/>
  <c r="I16" i="24"/>
  <c r="E16" i="24"/>
  <c r="D16" i="24"/>
  <c r="R15" i="24"/>
  <c r="E15" i="24"/>
  <c r="D15" i="24"/>
  <c r="R148" i="4"/>
  <c r="X148" i="4"/>
  <c r="T148" i="4"/>
  <c r="U148" i="4"/>
  <c r="V148" i="4"/>
  <c r="W148" i="4"/>
  <c r="BH148" i="4"/>
  <c r="L14" i="24"/>
  <c r="BQ148" i="4"/>
  <c r="M148" i="4"/>
  <c r="V149" i="3"/>
  <c r="B148" i="4"/>
  <c r="C148" i="4"/>
  <c r="K14" i="24"/>
  <c r="CB148" i="4"/>
  <c r="J14" i="24"/>
  <c r="I14" i="24"/>
  <c r="E14" i="24"/>
  <c r="D14" i="24"/>
  <c r="AY148" i="3"/>
  <c r="BM148" i="3"/>
  <c r="CA148" i="3"/>
  <c r="W148" i="3"/>
  <c r="AK148" i="3"/>
  <c r="EK148" i="3"/>
  <c r="R13" i="24"/>
  <c r="E13" i="24"/>
  <c r="E12" i="24"/>
  <c r="R11" i="24"/>
  <c r="E11" i="24"/>
  <c r="D9" i="24"/>
  <c r="P9" i="24"/>
  <c r="G9" i="24"/>
  <c r="B5" i="24"/>
  <c r="B2" i="24"/>
  <c r="AX144" i="4"/>
  <c r="BD144" i="4"/>
  <c r="AZ144" i="4"/>
  <c r="BA144" i="4"/>
  <c r="BB144" i="4"/>
  <c r="BC144" i="4"/>
  <c r="BP144" i="4"/>
  <c r="L112" i="23"/>
  <c r="BY144" i="4"/>
  <c r="Q144" i="4"/>
  <c r="BZ143" i="3"/>
  <c r="J144" i="4"/>
  <c r="K144" i="4"/>
  <c r="K112" i="23"/>
  <c r="A144" i="4"/>
  <c r="CF144" i="4"/>
  <c r="J112" i="23"/>
  <c r="I112" i="23"/>
  <c r="H22" i="23"/>
  <c r="H112" i="23"/>
  <c r="G112" i="23"/>
  <c r="E112" i="23"/>
  <c r="D112" i="23"/>
  <c r="DT144" i="3"/>
  <c r="EO144" i="3"/>
  <c r="DU144" i="3"/>
  <c r="EP144" i="3"/>
  <c r="EQ144" i="3"/>
  <c r="R111" i="23"/>
  <c r="E111" i="23"/>
  <c r="D111" i="23"/>
  <c r="R110" i="23"/>
  <c r="AP144" i="4"/>
  <c r="AV144" i="4"/>
  <c r="AR144" i="4"/>
  <c r="AS144" i="4"/>
  <c r="AT144" i="4"/>
  <c r="AU144" i="4"/>
  <c r="BN144" i="4"/>
  <c r="L110" i="23"/>
  <c r="BW144" i="4"/>
  <c r="P144" i="4"/>
  <c r="I144" i="4"/>
  <c r="K110" i="23"/>
  <c r="BL141" i="3"/>
  <c r="H144" i="4"/>
  <c r="CE144" i="4"/>
  <c r="J110" i="23"/>
  <c r="I110" i="23"/>
  <c r="H20" i="23"/>
  <c r="H110" i="23"/>
  <c r="G110" i="23"/>
  <c r="E110" i="23"/>
  <c r="D110" i="23"/>
  <c r="R109" i="23"/>
  <c r="E109" i="23"/>
  <c r="D109" i="23"/>
  <c r="AH144" i="4"/>
  <c r="AN144" i="4"/>
  <c r="AJ144" i="4"/>
  <c r="AK144" i="4"/>
  <c r="AL144" i="4"/>
  <c r="AM144" i="4"/>
  <c r="BL144" i="4"/>
  <c r="L108" i="23"/>
  <c r="BU144" i="4"/>
  <c r="O144" i="4"/>
  <c r="G144" i="4"/>
  <c r="K108" i="23"/>
  <c r="AX143" i="3"/>
  <c r="F144" i="4"/>
  <c r="CD144" i="4"/>
  <c r="J108" i="23"/>
  <c r="I108" i="23"/>
  <c r="H18" i="23"/>
  <c r="H108" i="23"/>
  <c r="G108" i="23"/>
  <c r="E108" i="23"/>
  <c r="D108" i="23"/>
  <c r="EL144" i="3"/>
  <c r="EM144" i="3"/>
  <c r="EN144" i="3"/>
  <c r="R107" i="23"/>
  <c r="E107" i="23"/>
  <c r="D107" i="23"/>
  <c r="R106" i="23"/>
  <c r="Z144" i="4"/>
  <c r="AF144" i="4"/>
  <c r="AB144" i="4"/>
  <c r="AC144" i="4"/>
  <c r="AD144" i="4"/>
  <c r="AE144" i="4"/>
  <c r="BJ144" i="4"/>
  <c r="L106" i="23"/>
  <c r="BS144" i="4"/>
  <c r="N144" i="4"/>
  <c r="AJ143" i="3"/>
  <c r="D144" i="4"/>
  <c r="E144" i="4"/>
  <c r="K106" i="23"/>
  <c r="CC144" i="4"/>
  <c r="J106" i="23"/>
  <c r="I106" i="23"/>
  <c r="H16" i="23"/>
  <c r="H106" i="23"/>
  <c r="G106" i="23"/>
  <c r="E106" i="23"/>
  <c r="D106" i="23"/>
  <c r="R105" i="23"/>
  <c r="E105" i="23"/>
  <c r="D105" i="23"/>
  <c r="R144" i="4"/>
  <c r="X144" i="4"/>
  <c r="T144" i="4"/>
  <c r="U144" i="4"/>
  <c r="V144" i="4"/>
  <c r="W144" i="4"/>
  <c r="BH144" i="4"/>
  <c r="L104" i="23"/>
  <c r="BQ144" i="4"/>
  <c r="M144" i="4"/>
  <c r="C144" i="4"/>
  <c r="K104" i="23"/>
  <c r="V139" i="3"/>
  <c r="B144" i="4"/>
  <c r="CB144" i="4"/>
  <c r="J104" i="23"/>
  <c r="I104" i="23"/>
  <c r="H14" i="23"/>
  <c r="H104" i="23"/>
  <c r="G104" i="23"/>
  <c r="E104" i="23"/>
  <c r="D104" i="23"/>
  <c r="EK144" i="3"/>
  <c r="R103" i="23"/>
  <c r="FS139" i="3"/>
  <c r="FU139" i="3"/>
  <c r="FV139" i="3"/>
  <c r="FW139" i="3"/>
  <c r="FS140" i="3"/>
  <c r="FU140" i="3"/>
  <c r="FV140" i="3"/>
  <c r="FW140" i="3"/>
  <c r="FS141" i="3"/>
  <c r="FU141" i="3"/>
  <c r="FV141" i="3"/>
  <c r="FW141" i="3"/>
  <c r="FS142" i="3"/>
  <c r="FU142" i="3"/>
  <c r="FV142" i="3"/>
  <c r="FW142" i="3"/>
  <c r="FS143" i="3"/>
  <c r="FU143" i="3"/>
  <c r="FV143" i="3"/>
  <c r="FW143" i="3"/>
  <c r="FS144" i="3"/>
  <c r="FU144" i="3"/>
  <c r="FV144" i="3"/>
  <c r="FW144" i="3"/>
  <c r="FX139" i="3"/>
  <c r="FY139" i="3"/>
  <c r="FX140" i="3"/>
  <c r="FY140" i="3"/>
  <c r="FX141" i="3"/>
  <c r="FY141" i="3"/>
  <c r="FX142" i="3"/>
  <c r="FY142" i="3"/>
  <c r="FZ139" i="3"/>
  <c r="FZ140" i="3"/>
  <c r="FZ141" i="3"/>
  <c r="FZ142" i="3"/>
  <c r="FX143" i="3"/>
  <c r="FY143" i="3"/>
  <c r="FZ143" i="3"/>
  <c r="FX144" i="3"/>
  <c r="FY144" i="3"/>
  <c r="FZ144" i="3"/>
  <c r="E103" i="23"/>
  <c r="E102" i="23"/>
  <c r="R101" i="23"/>
  <c r="E101" i="23"/>
  <c r="D99" i="23"/>
  <c r="P99" i="23"/>
  <c r="G99" i="23"/>
  <c r="AX143" i="4"/>
  <c r="BD143" i="4"/>
  <c r="AZ143" i="4"/>
  <c r="BA143" i="4"/>
  <c r="BB143" i="4"/>
  <c r="BC143" i="4"/>
  <c r="BP143" i="4"/>
  <c r="L94" i="23"/>
  <c r="BY143" i="4"/>
  <c r="Q143" i="4"/>
  <c r="BZ141" i="3"/>
  <c r="J143" i="4"/>
  <c r="K143" i="4"/>
  <c r="K94" i="23"/>
  <c r="A143" i="4"/>
  <c r="CF143" i="4"/>
  <c r="J94" i="23"/>
  <c r="I94" i="23"/>
  <c r="H94" i="23"/>
  <c r="G94" i="23"/>
  <c r="E94" i="23"/>
  <c r="D94" i="23"/>
  <c r="DT143" i="3"/>
  <c r="EO143" i="3"/>
  <c r="DU143" i="3"/>
  <c r="EP143" i="3"/>
  <c r="EQ143" i="3"/>
  <c r="R93" i="23"/>
  <c r="E93" i="23"/>
  <c r="D93" i="23"/>
  <c r="R92" i="23"/>
  <c r="AP143" i="4"/>
  <c r="AV143" i="4"/>
  <c r="AR143" i="4"/>
  <c r="AS143" i="4"/>
  <c r="AT143" i="4"/>
  <c r="AU143" i="4"/>
  <c r="BN143" i="4"/>
  <c r="L92" i="23"/>
  <c r="BW143" i="4"/>
  <c r="P143" i="4"/>
  <c r="I143" i="4"/>
  <c r="K92" i="23"/>
  <c r="BL144" i="3"/>
  <c r="H143" i="4"/>
  <c r="CE143" i="4"/>
  <c r="J92" i="23"/>
  <c r="I92" i="23"/>
  <c r="H92" i="23"/>
  <c r="G92" i="23"/>
  <c r="E92" i="23"/>
  <c r="D92" i="23"/>
  <c r="R91" i="23"/>
  <c r="E91" i="23"/>
  <c r="D91" i="23"/>
  <c r="AH143" i="4"/>
  <c r="AN143" i="4"/>
  <c r="AJ143" i="4"/>
  <c r="AK143" i="4"/>
  <c r="AL143" i="4"/>
  <c r="AM143" i="4"/>
  <c r="BL143" i="4"/>
  <c r="L90" i="23"/>
  <c r="BU143" i="4"/>
  <c r="O143" i="4"/>
  <c r="AX144" i="3"/>
  <c r="F143" i="4"/>
  <c r="G143" i="4"/>
  <c r="K90" i="23"/>
  <c r="CD143" i="4"/>
  <c r="J90" i="23"/>
  <c r="I90" i="23"/>
  <c r="H90" i="23"/>
  <c r="G90" i="23"/>
  <c r="E90" i="23"/>
  <c r="D90" i="23"/>
  <c r="EL143" i="3"/>
  <c r="EM143" i="3"/>
  <c r="EN143" i="3"/>
  <c r="R89" i="23"/>
  <c r="E89" i="23"/>
  <c r="D89" i="23"/>
  <c r="R88" i="23"/>
  <c r="Z143" i="4"/>
  <c r="AF143" i="4"/>
  <c r="AB143" i="4"/>
  <c r="AC143" i="4"/>
  <c r="AD143" i="4"/>
  <c r="AE143" i="4"/>
  <c r="BJ143" i="4"/>
  <c r="L88" i="23"/>
  <c r="BS143" i="4"/>
  <c r="N143" i="4"/>
  <c r="AJ139" i="3"/>
  <c r="D143" i="4"/>
  <c r="E143" i="4"/>
  <c r="K88" i="23"/>
  <c r="CC143" i="4"/>
  <c r="J88" i="23"/>
  <c r="I88" i="23"/>
  <c r="H88" i="23"/>
  <c r="G88" i="23"/>
  <c r="E88" i="23"/>
  <c r="D88" i="23"/>
  <c r="R87" i="23"/>
  <c r="E87" i="23"/>
  <c r="D87" i="23"/>
  <c r="R143" i="4"/>
  <c r="X143" i="4"/>
  <c r="T143" i="4"/>
  <c r="U143" i="4"/>
  <c r="V143" i="4"/>
  <c r="W143" i="4"/>
  <c r="BH143" i="4"/>
  <c r="L86" i="23"/>
  <c r="BQ143" i="4"/>
  <c r="M143" i="4"/>
  <c r="C143" i="4"/>
  <c r="K86" i="23"/>
  <c r="V141" i="3"/>
  <c r="B143" i="4"/>
  <c r="CB143" i="4"/>
  <c r="J86" i="23"/>
  <c r="I86" i="23"/>
  <c r="H86" i="23"/>
  <c r="G86" i="23"/>
  <c r="E86" i="23"/>
  <c r="D86" i="23"/>
  <c r="EK143" i="3"/>
  <c r="R85" i="23"/>
  <c r="E85" i="23"/>
  <c r="E84" i="23"/>
  <c r="R83" i="23"/>
  <c r="E83" i="23"/>
  <c r="D81" i="23"/>
  <c r="P81" i="23"/>
  <c r="G81" i="23"/>
  <c r="AX142" i="4"/>
  <c r="BD142" i="4"/>
  <c r="AZ142" i="4"/>
  <c r="BA142" i="4"/>
  <c r="BB142" i="4"/>
  <c r="BC142" i="4"/>
  <c r="BP142" i="4"/>
  <c r="L76" i="23"/>
  <c r="BY142" i="4"/>
  <c r="Q142" i="4"/>
  <c r="A142" i="4"/>
  <c r="K142" i="4"/>
  <c r="K76" i="23"/>
  <c r="BZ144" i="3"/>
  <c r="J142" i="4"/>
  <c r="CF142" i="4"/>
  <c r="J76" i="23"/>
  <c r="I76" i="23"/>
  <c r="H76" i="23"/>
  <c r="G76" i="23"/>
  <c r="E76" i="23"/>
  <c r="D76" i="23"/>
  <c r="DT142" i="3"/>
  <c r="EO142" i="3"/>
  <c r="DU142" i="3"/>
  <c r="EP142" i="3"/>
  <c r="EQ142" i="3"/>
  <c r="R75" i="23"/>
  <c r="E75" i="23"/>
  <c r="D75" i="23"/>
  <c r="R74" i="23"/>
  <c r="AP142" i="4"/>
  <c r="AV142" i="4"/>
  <c r="AR142" i="4"/>
  <c r="AS142" i="4"/>
  <c r="AT142" i="4"/>
  <c r="AU142" i="4"/>
  <c r="BN142" i="4"/>
  <c r="L74" i="23"/>
  <c r="BW142" i="4"/>
  <c r="P142" i="4"/>
  <c r="BL143" i="3"/>
  <c r="H142" i="4"/>
  <c r="I142" i="4"/>
  <c r="K74" i="23"/>
  <c r="CE142" i="4"/>
  <c r="J74" i="23"/>
  <c r="I74" i="23"/>
  <c r="H74" i="23"/>
  <c r="G74" i="23"/>
  <c r="E74" i="23"/>
  <c r="D74" i="23"/>
  <c r="R73" i="23"/>
  <c r="E73" i="23"/>
  <c r="D73" i="23"/>
  <c r="AH142" i="4"/>
  <c r="AN142" i="4"/>
  <c r="AJ142" i="4"/>
  <c r="AK142" i="4"/>
  <c r="AL142" i="4"/>
  <c r="AM142" i="4"/>
  <c r="BL142" i="4"/>
  <c r="L72" i="23"/>
  <c r="BU142" i="4"/>
  <c r="O142" i="4"/>
  <c r="G142" i="4"/>
  <c r="K72" i="23"/>
  <c r="AX139" i="3"/>
  <c r="F142" i="4"/>
  <c r="CD142" i="4"/>
  <c r="J72" i="23"/>
  <c r="I72" i="23"/>
  <c r="H72" i="23"/>
  <c r="G72" i="23"/>
  <c r="E72" i="23"/>
  <c r="D72" i="23"/>
  <c r="EL142" i="3"/>
  <c r="EM142" i="3"/>
  <c r="EN142" i="3"/>
  <c r="R71" i="23"/>
  <c r="E71" i="23"/>
  <c r="D71" i="23"/>
  <c r="R70" i="23"/>
  <c r="Z142" i="4"/>
  <c r="AF142" i="4"/>
  <c r="AB142" i="4"/>
  <c r="AC142" i="4"/>
  <c r="AD142" i="4"/>
  <c r="AE142" i="4"/>
  <c r="BJ142" i="4"/>
  <c r="L70" i="23"/>
  <c r="BS142" i="4"/>
  <c r="N142" i="4"/>
  <c r="AJ141" i="3"/>
  <c r="D142" i="4"/>
  <c r="E142" i="4"/>
  <c r="K70" i="23"/>
  <c r="CC142" i="4"/>
  <c r="J70" i="23"/>
  <c r="I70" i="23"/>
  <c r="H70" i="23"/>
  <c r="G70" i="23"/>
  <c r="E70" i="23"/>
  <c r="D70" i="23"/>
  <c r="R69" i="23"/>
  <c r="E69" i="23"/>
  <c r="D69" i="23"/>
  <c r="R142" i="4"/>
  <c r="X142" i="4"/>
  <c r="T142" i="4"/>
  <c r="U142" i="4"/>
  <c r="V142" i="4"/>
  <c r="W142" i="4"/>
  <c r="BH142" i="4"/>
  <c r="L68" i="23"/>
  <c r="BQ142" i="4"/>
  <c r="M142" i="4"/>
  <c r="C142" i="4"/>
  <c r="K68" i="23"/>
  <c r="V143" i="3"/>
  <c r="B142" i="4"/>
  <c r="CB142" i="4"/>
  <c r="J68" i="23"/>
  <c r="I68" i="23"/>
  <c r="H68" i="23"/>
  <c r="G68" i="23"/>
  <c r="E68" i="23"/>
  <c r="D68" i="23"/>
  <c r="EK142" i="3"/>
  <c r="R67" i="23"/>
  <c r="E67" i="23"/>
  <c r="E66" i="23"/>
  <c r="R65" i="23"/>
  <c r="E65" i="23"/>
  <c r="D63" i="23"/>
  <c r="P63" i="23"/>
  <c r="G63" i="23"/>
  <c r="AX141" i="4"/>
  <c r="BD141" i="4"/>
  <c r="AZ141" i="4"/>
  <c r="BA141" i="4"/>
  <c r="BB141" i="4"/>
  <c r="BC141" i="4"/>
  <c r="BP141" i="4"/>
  <c r="L58" i="23"/>
  <c r="BY141" i="4"/>
  <c r="Q141" i="4"/>
  <c r="A141" i="4"/>
  <c r="K141" i="4"/>
  <c r="K58" i="23"/>
  <c r="BZ142" i="3"/>
  <c r="J141" i="4"/>
  <c r="CF141" i="4"/>
  <c r="J58" i="23"/>
  <c r="I58" i="23"/>
  <c r="H58" i="23"/>
  <c r="G58" i="23"/>
  <c r="E58" i="23"/>
  <c r="D58" i="23"/>
  <c r="DT141" i="3"/>
  <c r="EO141" i="3"/>
  <c r="DU141" i="3"/>
  <c r="EP141" i="3"/>
  <c r="EQ141" i="3"/>
  <c r="R57" i="23"/>
  <c r="E57" i="23"/>
  <c r="D57" i="23"/>
  <c r="R56" i="23"/>
  <c r="AP141" i="4"/>
  <c r="AV141" i="4"/>
  <c r="AR141" i="4"/>
  <c r="AS141" i="4"/>
  <c r="AT141" i="4"/>
  <c r="AU141" i="4"/>
  <c r="BN141" i="4"/>
  <c r="L56" i="23"/>
  <c r="BW141" i="4"/>
  <c r="P141" i="4"/>
  <c r="BL139" i="3"/>
  <c r="H141" i="4"/>
  <c r="I141" i="4"/>
  <c r="K56" i="23"/>
  <c r="CE141" i="4"/>
  <c r="J56" i="23"/>
  <c r="I56" i="23"/>
  <c r="H56" i="23"/>
  <c r="G56" i="23"/>
  <c r="E56" i="23"/>
  <c r="D56" i="23"/>
  <c r="R55" i="23"/>
  <c r="E55" i="23"/>
  <c r="D55" i="23"/>
  <c r="AH141" i="4"/>
  <c r="AN141" i="4"/>
  <c r="AJ141" i="4"/>
  <c r="AK141" i="4"/>
  <c r="AL141" i="4"/>
  <c r="AM141" i="4"/>
  <c r="BL141" i="4"/>
  <c r="L54" i="23"/>
  <c r="BU141" i="4"/>
  <c r="O141" i="4"/>
  <c r="G141" i="4"/>
  <c r="K54" i="23"/>
  <c r="AX141" i="3"/>
  <c r="F141" i="4"/>
  <c r="CD141" i="4"/>
  <c r="J54" i="23"/>
  <c r="I54" i="23"/>
  <c r="H54" i="23"/>
  <c r="G54" i="23"/>
  <c r="E54" i="23"/>
  <c r="D54" i="23"/>
  <c r="EL141" i="3"/>
  <c r="EM141" i="3"/>
  <c r="EN141" i="3"/>
  <c r="R53" i="23"/>
  <c r="E53" i="23"/>
  <c r="D53" i="23"/>
  <c r="R52" i="23"/>
  <c r="Z141" i="4"/>
  <c r="AF141" i="4"/>
  <c r="AB141" i="4"/>
  <c r="AC141" i="4"/>
  <c r="AD141" i="4"/>
  <c r="AE141" i="4"/>
  <c r="BJ141" i="4"/>
  <c r="L52" i="23"/>
  <c r="BS141" i="4"/>
  <c r="N141" i="4"/>
  <c r="E141" i="4"/>
  <c r="K52" i="23"/>
  <c r="AJ144" i="3"/>
  <c r="D141" i="4"/>
  <c r="CC141" i="4"/>
  <c r="J52" i="23"/>
  <c r="I52" i="23"/>
  <c r="H52" i="23"/>
  <c r="G52" i="23"/>
  <c r="E52" i="23"/>
  <c r="D52" i="23"/>
  <c r="R51" i="23"/>
  <c r="E51" i="23"/>
  <c r="D51" i="23"/>
  <c r="R141" i="4"/>
  <c r="X141" i="4"/>
  <c r="T141" i="4"/>
  <c r="U141" i="4"/>
  <c r="V141" i="4"/>
  <c r="W141" i="4"/>
  <c r="BH141" i="4"/>
  <c r="L50" i="23"/>
  <c r="BQ141" i="4"/>
  <c r="M141" i="4"/>
  <c r="V144" i="3"/>
  <c r="B141" i="4"/>
  <c r="C141" i="4"/>
  <c r="K50" i="23"/>
  <c r="CB141" i="4"/>
  <c r="J50" i="23"/>
  <c r="I50" i="23"/>
  <c r="H50" i="23"/>
  <c r="G50" i="23"/>
  <c r="E50" i="23"/>
  <c r="D50" i="23"/>
  <c r="EK141" i="3"/>
  <c r="R49" i="23"/>
  <c r="E49" i="23"/>
  <c r="E48" i="23"/>
  <c r="R47" i="23"/>
  <c r="E47" i="23"/>
  <c r="D45" i="23"/>
  <c r="P45" i="23"/>
  <c r="G45" i="23"/>
  <c r="AX140" i="4"/>
  <c r="BD140" i="4"/>
  <c r="AZ140" i="4"/>
  <c r="BA140" i="4"/>
  <c r="BB140" i="4"/>
  <c r="BC140" i="4"/>
  <c r="BP140" i="4"/>
  <c r="L40" i="23"/>
  <c r="BY140" i="4"/>
  <c r="Q140" i="4"/>
  <c r="A140" i="4"/>
  <c r="K140" i="4"/>
  <c r="K40" i="23"/>
  <c r="BZ139" i="3"/>
  <c r="J140" i="4"/>
  <c r="CF140" i="4"/>
  <c r="J40" i="23"/>
  <c r="I40" i="23"/>
  <c r="H40" i="23"/>
  <c r="G40" i="23"/>
  <c r="E40" i="23"/>
  <c r="D40" i="23"/>
  <c r="DT140" i="3"/>
  <c r="EO140" i="3"/>
  <c r="DU140" i="3"/>
  <c r="EP140" i="3"/>
  <c r="EQ140" i="3"/>
  <c r="R39" i="23"/>
  <c r="E39" i="23"/>
  <c r="D39" i="23"/>
  <c r="R38" i="23"/>
  <c r="AP140" i="4"/>
  <c r="AV140" i="4"/>
  <c r="AR140" i="4"/>
  <c r="AS140" i="4"/>
  <c r="AT140" i="4"/>
  <c r="AU140" i="4"/>
  <c r="BN140" i="4"/>
  <c r="L38" i="23"/>
  <c r="BW140" i="4"/>
  <c r="P140" i="4"/>
  <c r="BL142" i="3"/>
  <c r="H140" i="4"/>
  <c r="I140" i="4"/>
  <c r="K38" i="23"/>
  <c r="CE140" i="4"/>
  <c r="J38" i="23"/>
  <c r="I38" i="23"/>
  <c r="H38" i="23"/>
  <c r="G38" i="23"/>
  <c r="E38" i="23"/>
  <c r="D38" i="23"/>
  <c r="R37" i="23"/>
  <c r="E37" i="23"/>
  <c r="D37" i="23"/>
  <c r="AH140" i="4"/>
  <c r="AN140" i="4"/>
  <c r="AJ140" i="4"/>
  <c r="AK140" i="4"/>
  <c r="AL140" i="4"/>
  <c r="AM140" i="4"/>
  <c r="BL140" i="4"/>
  <c r="L36" i="23"/>
  <c r="BU140" i="4"/>
  <c r="O140" i="4"/>
  <c r="AX142" i="3"/>
  <c r="F140" i="4"/>
  <c r="G140" i="4"/>
  <c r="K36" i="23"/>
  <c r="CD140" i="4"/>
  <c r="J36" i="23"/>
  <c r="I36" i="23"/>
  <c r="H36" i="23"/>
  <c r="G36" i="23"/>
  <c r="E36" i="23"/>
  <c r="D36" i="23"/>
  <c r="EL140" i="3"/>
  <c r="EM140" i="3"/>
  <c r="EN140" i="3"/>
  <c r="R35" i="23"/>
  <c r="E35" i="23"/>
  <c r="D35" i="23"/>
  <c r="R34" i="23"/>
  <c r="Z140" i="4"/>
  <c r="AF140" i="4"/>
  <c r="AB140" i="4"/>
  <c r="AC140" i="4"/>
  <c r="AD140" i="4"/>
  <c r="AE140" i="4"/>
  <c r="BJ140" i="4"/>
  <c r="L34" i="23"/>
  <c r="BS140" i="4"/>
  <c r="N140" i="4"/>
  <c r="E140" i="4"/>
  <c r="K34" i="23"/>
  <c r="AJ142" i="3"/>
  <c r="D140" i="4"/>
  <c r="CC140" i="4"/>
  <c r="J34" i="23"/>
  <c r="I34" i="23"/>
  <c r="H34" i="23"/>
  <c r="G34" i="23"/>
  <c r="E34" i="23"/>
  <c r="D34" i="23"/>
  <c r="R33" i="23"/>
  <c r="E33" i="23"/>
  <c r="D33" i="23"/>
  <c r="R140" i="4"/>
  <c r="X140" i="4"/>
  <c r="T140" i="4"/>
  <c r="U140" i="4"/>
  <c r="V140" i="4"/>
  <c r="W140" i="4"/>
  <c r="BH140" i="4"/>
  <c r="L32" i="23"/>
  <c r="BQ140" i="4"/>
  <c r="M140" i="4"/>
  <c r="V142" i="3"/>
  <c r="B140" i="4"/>
  <c r="C140" i="4"/>
  <c r="K32" i="23"/>
  <c r="CB140" i="4"/>
  <c r="J32" i="23"/>
  <c r="I32" i="23"/>
  <c r="H32" i="23"/>
  <c r="G32" i="23"/>
  <c r="E32" i="23"/>
  <c r="D32" i="23"/>
  <c r="EK140" i="3"/>
  <c r="R31" i="23"/>
  <c r="E31" i="23"/>
  <c r="E30" i="23"/>
  <c r="R29" i="23"/>
  <c r="E29" i="23"/>
  <c r="D27" i="23"/>
  <c r="P27" i="23"/>
  <c r="G27" i="23"/>
  <c r="AX139" i="4"/>
  <c r="BD139" i="4"/>
  <c r="AZ139" i="4"/>
  <c r="BA139" i="4"/>
  <c r="BB139" i="4"/>
  <c r="BC139" i="4"/>
  <c r="BP139" i="4"/>
  <c r="L22" i="23"/>
  <c r="BY139" i="4"/>
  <c r="Q139" i="4"/>
  <c r="BZ140" i="3"/>
  <c r="J139" i="4"/>
  <c r="K139" i="4"/>
  <c r="K22" i="23"/>
  <c r="A139" i="4"/>
  <c r="CF139" i="4"/>
  <c r="J22" i="23"/>
  <c r="I22" i="23"/>
  <c r="E22" i="23"/>
  <c r="D22" i="23"/>
  <c r="DT139" i="3"/>
  <c r="EO139" i="3"/>
  <c r="DU139" i="3"/>
  <c r="EP139" i="3"/>
  <c r="EQ139" i="3"/>
  <c r="R21" i="23"/>
  <c r="E21" i="23"/>
  <c r="D21" i="23"/>
  <c r="R20" i="23"/>
  <c r="AP139" i="4"/>
  <c r="AV139" i="4"/>
  <c r="AR139" i="4"/>
  <c r="AS139" i="4"/>
  <c r="AT139" i="4"/>
  <c r="AU139" i="4"/>
  <c r="BN139" i="4"/>
  <c r="L20" i="23"/>
  <c r="BW139" i="4"/>
  <c r="P139" i="4"/>
  <c r="I139" i="4"/>
  <c r="K20" i="23"/>
  <c r="BL140" i="3"/>
  <c r="H139" i="4"/>
  <c r="CE139" i="4"/>
  <c r="J20" i="23"/>
  <c r="I20" i="23"/>
  <c r="E20" i="23"/>
  <c r="D20" i="23"/>
  <c r="R19" i="23"/>
  <c r="E19" i="23"/>
  <c r="D19" i="23"/>
  <c r="AH139" i="4"/>
  <c r="AN139" i="4"/>
  <c r="AJ139" i="4"/>
  <c r="AK139" i="4"/>
  <c r="AL139" i="4"/>
  <c r="AM139" i="4"/>
  <c r="BL139" i="4"/>
  <c r="L18" i="23"/>
  <c r="BU139" i="4"/>
  <c r="O139" i="4"/>
  <c r="AX140" i="3"/>
  <c r="F139" i="4"/>
  <c r="G139" i="4"/>
  <c r="K18" i="23"/>
  <c r="CD139" i="4"/>
  <c r="J18" i="23"/>
  <c r="I18" i="23"/>
  <c r="E18" i="23"/>
  <c r="D18" i="23"/>
  <c r="EL139" i="3"/>
  <c r="EM139" i="3"/>
  <c r="EN139" i="3"/>
  <c r="R17" i="23"/>
  <c r="E17" i="23"/>
  <c r="D17" i="23"/>
  <c r="R16" i="23"/>
  <c r="Z139" i="4"/>
  <c r="AF139" i="4"/>
  <c r="AB139" i="4"/>
  <c r="AC139" i="4"/>
  <c r="AD139" i="4"/>
  <c r="AE139" i="4"/>
  <c r="BJ139" i="4"/>
  <c r="L16" i="23"/>
  <c r="BS139" i="4"/>
  <c r="N139" i="4"/>
  <c r="E139" i="4"/>
  <c r="K16" i="23"/>
  <c r="AJ140" i="3"/>
  <c r="D139" i="4"/>
  <c r="CC139" i="4"/>
  <c r="J16" i="23"/>
  <c r="I16" i="23"/>
  <c r="E16" i="23"/>
  <c r="D16" i="23"/>
  <c r="R15" i="23"/>
  <c r="E15" i="23"/>
  <c r="D15" i="23"/>
  <c r="R139" i="4"/>
  <c r="X139" i="4"/>
  <c r="T139" i="4"/>
  <c r="U139" i="4"/>
  <c r="V139" i="4"/>
  <c r="W139" i="4"/>
  <c r="BH139" i="4"/>
  <c r="L14" i="23"/>
  <c r="BQ139" i="4"/>
  <c r="M139" i="4"/>
  <c r="V140" i="3"/>
  <c r="B139" i="4"/>
  <c r="C139" i="4"/>
  <c r="K14" i="23"/>
  <c r="CB139" i="4"/>
  <c r="J14" i="23"/>
  <c r="I14" i="23"/>
  <c r="E14" i="23"/>
  <c r="D14" i="23"/>
  <c r="EK139" i="3"/>
  <c r="R13" i="23"/>
  <c r="E13" i="23"/>
  <c r="E12" i="23"/>
  <c r="R11" i="23"/>
  <c r="E11" i="23"/>
  <c r="D9" i="23"/>
  <c r="P9" i="23"/>
  <c r="G9" i="23"/>
  <c r="B5" i="23"/>
  <c r="B2" i="23"/>
  <c r="AX135" i="4"/>
  <c r="BD135" i="4"/>
  <c r="AZ135" i="4"/>
  <c r="BA135" i="4"/>
  <c r="BB135" i="4"/>
  <c r="BC135" i="4"/>
  <c r="BP135" i="4"/>
  <c r="L112" i="22"/>
  <c r="BY135" i="4"/>
  <c r="Q135" i="4"/>
  <c r="BZ134" i="3"/>
  <c r="J135" i="4"/>
  <c r="K135" i="4"/>
  <c r="K112" i="22"/>
  <c r="A135" i="4"/>
  <c r="CF135" i="4"/>
  <c r="J112" i="22"/>
  <c r="I112" i="22"/>
  <c r="H22" i="22"/>
  <c r="H112" i="22"/>
  <c r="G112" i="22"/>
  <c r="E112" i="22"/>
  <c r="D112" i="22"/>
  <c r="DT135" i="3"/>
  <c r="EO135" i="3"/>
  <c r="DU135" i="3"/>
  <c r="EP135" i="3"/>
  <c r="EQ135" i="3"/>
  <c r="R111" i="22"/>
  <c r="E111" i="22"/>
  <c r="D111" i="22"/>
  <c r="R110" i="22"/>
  <c r="AP135" i="4"/>
  <c r="AV135" i="4"/>
  <c r="AR135" i="4"/>
  <c r="AS135" i="4"/>
  <c r="AT135" i="4"/>
  <c r="AU135" i="4"/>
  <c r="BN135" i="4"/>
  <c r="L110" i="22"/>
  <c r="BW135" i="4"/>
  <c r="P135" i="4"/>
  <c r="I135" i="4"/>
  <c r="K110" i="22"/>
  <c r="BL132" i="3"/>
  <c r="H135" i="4"/>
  <c r="CE135" i="4"/>
  <c r="J110" i="22"/>
  <c r="I110" i="22"/>
  <c r="H20" i="22"/>
  <c r="H110" i="22"/>
  <c r="G110" i="22"/>
  <c r="E110" i="22"/>
  <c r="D110" i="22"/>
  <c r="R109" i="22"/>
  <c r="E109" i="22"/>
  <c r="D109" i="22"/>
  <c r="AH135" i="4"/>
  <c r="AN135" i="4"/>
  <c r="AJ135" i="4"/>
  <c r="AK135" i="4"/>
  <c r="AL135" i="4"/>
  <c r="AM135" i="4"/>
  <c r="BL135" i="4"/>
  <c r="L108" i="22"/>
  <c r="BU135" i="4"/>
  <c r="O135" i="4"/>
  <c r="G135" i="4"/>
  <c r="K108" i="22"/>
  <c r="AX134" i="3"/>
  <c r="F135" i="4"/>
  <c r="CD135" i="4"/>
  <c r="J108" i="22"/>
  <c r="I108" i="22"/>
  <c r="H18" i="22"/>
  <c r="H108" i="22"/>
  <c r="G108" i="22"/>
  <c r="E108" i="22"/>
  <c r="D108" i="22"/>
  <c r="EL135" i="3"/>
  <c r="EM135" i="3"/>
  <c r="EN135" i="3"/>
  <c r="R107" i="22"/>
  <c r="E107" i="22"/>
  <c r="D107" i="22"/>
  <c r="R106" i="22"/>
  <c r="Z135" i="4"/>
  <c r="AF135" i="4"/>
  <c r="AB135" i="4"/>
  <c r="AC135" i="4"/>
  <c r="AD135" i="4"/>
  <c r="AE135" i="4"/>
  <c r="BJ135" i="4"/>
  <c r="L106" i="22"/>
  <c r="BS135" i="4"/>
  <c r="N135" i="4"/>
  <c r="AJ134" i="3"/>
  <c r="D135" i="4"/>
  <c r="E135" i="4"/>
  <c r="K106" i="22"/>
  <c r="CC135" i="4"/>
  <c r="J106" i="22"/>
  <c r="I106" i="22"/>
  <c r="H16" i="22"/>
  <c r="H106" i="22"/>
  <c r="G106" i="22"/>
  <c r="E106" i="22"/>
  <c r="D106" i="22"/>
  <c r="R105" i="22"/>
  <c r="E105" i="22"/>
  <c r="D105" i="22"/>
  <c r="R135" i="4"/>
  <c r="X135" i="4"/>
  <c r="T135" i="4"/>
  <c r="U135" i="4"/>
  <c r="V135" i="4"/>
  <c r="W135" i="4"/>
  <c r="BH135" i="4"/>
  <c r="L104" i="22"/>
  <c r="BQ135" i="4"/>
  <c r="M135" i="4"/>
  <c r="C135" i="4"/>
  <c r="K104" i="22"/>
  <c r="V130" i="3"/>
  <c r="B135" i="4"/>
  <c r="CB135" i="4"/>
  <c r="J104" i="22"/>
  <c r="I104" i="22"/>
  <c r="H14" i="22"/>
  <c r="H104" i="22"/>
  <c r="G104" i="22"/>
  <c r="E104" i="22"/>
  <c r="D104" i="22"/>
  <c r="EK135" i="3"/>
  <c r="R103" i="22"/>
  <c r="FS130" i="3"/>
  <c r="FU130" i="3"/>
  <c r="FV130" i="3"/>
  <c r="FW130" i="3"/>
  <c r="FS131" i="3"/>
  <c r="FU131" i="3"/>
  <c r="FV131" i="3"/>
  <c r="FW131" i="3"/>
  <c r="FS132" i="3"/>
  <c r="FU132" i="3"/>
  <c r="FV132" i="3"/>
  <c r="FW132" i="3"/>
  <c r="FS133" i="3"/>
  <c r="FU133" i="3"/>
  <c r="FV133" i="3"/>
  <c r="FW133" i="3"/>
  <c r="FS134" i="3"/>
  <c r="FU134" i="3"/>
  <c r="FV134" i="3"/>
  <c r="FW134" i="3"/>
  <c r="FS135" i="3"/>
  <c r="FU135" i="3"/>
  <c r="FV135" i="3"/>
  <c r="FW135" i="3"/>
  <c r="FX130" i="3"/>
  <c r="FY130" i="3"/>
  <c r="FX131" i="3"/>
  <c r="FY131" i="3"/>
  <c r="FX132" i="3"/>
  <c r="FY132" i="3"/>
  <c r="FX133" i="3"/>
  <c r="FY133" i="3"/>
  <c r="FZ130" i="3"/>
  <c r="FZ131" i="3"/>
  <c r="FZ132" i="3"/>
  <c r="FZ133" i="3"/>
  <c r="FX134" i="3"/>
  <c r="FY134" i="3"/>
  <c r="FZ134" i="3"/>
  <c r="FX135" i="3"/>
  <c r="FY135" i="3"/>
  <c r="FZ135" i="3"/>
  <c r="E103" i="22"/>
  <c r="E102" i="22"/>
  <c r="R101" i="22"/>
  <c r="E101" i="22"/>
  <c r="D99" i="22"/>
  <c r="P99" i="22"/>
  <c r="G99" i="22"/>
  <c r="AX134" i="4"/>
  <c r="BD134" i="4"/>
  <c r="AZ134" i="4"/>
  <c r="BA134" i="4"/>
  <c r="BB134" i="4"/>
  <c r="BC134" i="4"/>
  <c r="BP134" i="4"/>
  <c r="L94" i="22"/>
  <c r="BY134" i="4"/>
  <c r="Q134" i="4"/>
  <c r="BZ132" i="3"/>
  <c r="J134" i="4"/>
  <c r="K134" i="4"/>
  <c r="K94" i="22"/>
  <c r="A134" i="4"/>
  <c r="CF134" i="4"/>
  <c r="J94" i="22"/>
  <c r="I94" i="22"/>
  <c r="H94" i="22"/>
  <c r="G94" i="22"/>
  <c r="E94" i="22"/>
  <c r="D94" i="22"/>
  <c r="DT134" i="3"/>
  <c r="EO134" i="3"/>
  <c r="DU134" i="3"/>
  <c r="EP134" i="3"/>
  <c r="EQ134" i="3"/>
  <c r="R93" i="22"/>
  <c r="E93" i="22"/>
  <c r="D93" i="22"/>
  <c r="R92" i="22"/>
  <c r="AP134" i="4"/>
  <c r="AV134" i="4"/>
  <c r="AR134" i="4"/>
  <c r="AS134" i="4"/>
  <c r="AT134" i="4"/>
  <c r="AU134" i="4"/>
  <c r="BN134" i="4"/>
  <c r="L92" i="22"/>
  <c r="BW134" i="4"/>
  <c r="P134" i="4"/>
  <c r="I134" i="4"/>
  <c r="K92" i="22"/>
  <c r="BL135" i="3"/>
  <c r="H134" i="4"/>
  <c r="CE134" i="4"/>
  <c r="J92" i="22"/>
  <c r="I92" i="22"/>
  <c r="H92" i="22"/>
  <c r="G92" i="22"/>
  <c r="E92" i="22"/>
  <c r="D92" i="22"/>
  <c r="R91" i="22"/>
  <c r="E91" i="22"/>
  <c r="D91" i="22"/>
  <c r="AH134" i="4"/>
  <c r="AN134" i="4"/>
  <c r="AJ134" i="4"/>
  <c r="AK134" i="4"/>
  <c r="AL134" i="4"/>
  <c r="AM134" i="4"/>
  <c r="BL134" i="4"/>
  <c r="L90" i="22"/>
  <c r="BU134" i="4"/>
  <c r="O134" i="4"/>
  <c r="AX135" i="3"/>
  <c r="F134" i="4"/>
  <c r="G134" i="4"/>
  <c r="K90" i="22"/>
  <c r="CD134" i="4"/>
  <c r="J90" i="22"/>
  <c r="I90" i="22"/>
  <c r="H90" i="22"/>
  <c r="G90" i="22"/>
  <c r="E90" i="22"/>
  <c r="D90" i="22"/>
  <c r="EL134" i="3"/>
  <c r="EM134" i="3"/>
  <c r="EN134" i="3"/>
  <c r="R89" i="22"/>
  <c r="E89" i="22"/>
  <c r="D89" i="22"/>
  <c r="R88" i="22"/>
  <c r="Z134" i="4"/>
  <c r="AF134" i="4"/>
  <c r="AB134" i="4"/>
  <c r="AC134" i="4"/>
  <c r="AD134" i="4"/>
  <c r="AE134" i="4"/>
  <c r="BJ134" i="4"/>
  <c r="L88" i="22"/>
  <c r="BS134" i="4"/>
  <c r="N134" i="4"/>
  <c r="AJ130" i="3"/>
  <c r="D134" i="4"/>
  <c r="E134" i="4"/>
  <c r="K88" i="22"/>
  <c r="CC134" i="4"/>
  <c r="J88" i="22"/>
  <c r="I88" i="22"/>
  <c r="H88" i="22"/>
  <c r="G88" i="22"/>
  <c r="E88" i="22"/>
  <c r="D88" i="22"/>
  <c r="R87" i="22"/>
  <c r="E87" i="22"/>
  <c r="D87" i="22"/>
  <c r="R134" i="4"/>
  <c r="X134" i="4"/>
  <c r="T134" i="4"/>
  <c r="U134" i="4"/>
  <c r="V134" i="4"/>
  <c r="W134" i="4"/>
  <c r="BH134" i="4"/>
  <c r="L86" i="22"/>
  <c r="BQ134" i="4"/>
  <c r="M134" i="4"/>
  <c r="C134" i="4"/>
  <c r="K86" i="22"/>
  <c r="V132" i="3"/>
  <c r="B134" i="4"/>
  <c r="CB134" i="4"/>
  <c r="J86" i="22"/>
  <c r="I86" i="22"/>
  <c r="H86" i="22"/>
  <c r="G86" i="22"/>
  <c r="E86" i="22"/>
  <c r="D86" i="22"/>
  <c r="EK134" i="3"/>
  <c r="R85" i="22"/>
  <c r="E85" i="22"/>
  <c r="E84" i="22"/>
  <c r="R83" i="22"/>
  <c r="E83" i="22"/>
  <c r="D81" i="22"/>
  <c r="P81" i="22"/>
  <c r="G81" i="22"/>
  <c r="AX133" i="4"/>
  <c r="BD133" i="4"/>
  <c r="AZ133" i="4"/>
  <c r="BA133" i="4"/>
  <c r="BB133" i="4"/>
  <c r="BC133" i="4"/>
  <c r="BP133" i="4"/>
  <c r="L76" i="22"/>
  <c r="BY133" i="4"/>
  <c r="Q133" i="4"/>
  <c r="A133" i="4"/>
  <c r="K133" i="4"/>
  <c r="K76" i="22"/>
  <c r="BZ135" i="3"/>
  <c r="J133" i="4"/>
  <c r="CF133" i="4"/>
  <c r="J76" i="22"/>
  <c r="I76" i="22"/>
  <c r="H76" i="22"/>
  <c r="G76" i="22"/>
  <c r="E76" i="22"/>
  <c r="D76" i="22"/>
  <c r="DT133" i="3"/>
  <c r="EO133" i="3"/>
  <c r="DU133" i="3"/>
  <c r="EP133" i="3"/>
  <c r="EQ133" i="3"/>
  <c r="R75" i="22"/>
  <c r="E75" i="22"/>
  <c r="D75" i="22"/>
  <c r="R74" i="22"/>
  <c r="AP133" i="4"/>
  <c r="AV133" i="4"/>
  <c r="AR133" i="4"/>
  <c r="AS133" i="4"/>
  <c r="AT133" i="4"/>
  <c r="AU133" i="4"/>
  <c r="BN133" i="4"/>
  <c r="L74" i="22"/>
  <c r="BW133" i="4"/>
  <c r="P133" i="4"/>
  <c r="BL134" i="3"/>
  <c r="H133" i="4"/>
  <c r="I133" i="4"/>
  <c r="K74" i="22"/>
  <c r="CE133" i="4"/>
  <c r="J74" i="22"/>
  <c r="I74" i="22"/>
  <c r="H74" i="22"/>
  <c r="G74" i="22"/>
  <c r="E74" i="22"/>
  <c r="D74" i="22"/>
  <c r="R73" i="22"/>
  <c r="E73" i="22"/>
  <c r="D73" i="22"/>
  <c r="AH133" i="4"/>
  <c r="AN133" i="4"/>
  <c r="AJ133" i="4"/>
  <c r="AK133" i="4"/>
  <c r="AL133" i="4"/>
  <c r="AM133" i="4"/>
  <c r="BL133" i="4"/>
  <c r="L72" i="22"/>
  <c r="BU133" i="4"/>
  <c r="O133" i="4"/>
  <c r="G133" i="4"/>
  <c r="K72" i="22"/>
  <c r="AX130" i="3"/>
  <c r="F133" i="4"/>
  <c r="CD133" i="4"/>
  <c r="J72" i="22"/>
  <c r="I72" i="22"/>
  <c r="H72" i="22"/>
  <c r="G72" i="22"/>
  <c r="E72" i="22"/>
  <c r="D72" i="22"/>
  <c r="EL133" i="3"/>
  <c r="EM133" i="3"/>
  <c r="EN133" i="3"/>
  <c r="R71" i="22"/>
  <c r="E71" i="22"/>
  <c r="D71" i="22"/>
  <c r="R70" i="22"/>
  <c r="Z133" i="4"/>
  <c r="AF133" i="4"/>
  <c r="AB133" i="4"/>
  <c r="AC133" i="4"/>
  <c r="AD133" i="4"/>
  <c r="AE133" i="4"/>
  <c r="BJ133" i="4"/>
  <c r="L70" i="22"/>
  <c r="BS133" i="4"/>
  <c r="N133" i="4"/>
  <c r="AJ132" i="3"/>
  <c r="D133" i="4"/>
  <c r="E133" i="4"/>
  <c r="K70" i="22"/>
  <c r="CC133" i="4"/>
  <c r="J70" i="22"/>
  <c r="I70" i="22"/>
  <c r="H70" i="22"/>
  <c r="G70" i="22"/>
  <c r="E70" i="22"/>
  <c r="D70" i="22"/>
  <c r="R69" i="22"/>
  <c r="E69" i="22"/>
  <c r="D69" i="22"/>
  <c r="R133" i="4"/>
  <c r="X133" i="4"/>
  <c r="T133" i="4"/>
  <c r="U133" i="4"/>
  <c r="V133" i="4"/>
  <c r="W133" i="4"/>
  <c r="BH133" i="4"/>
  <c r="L68" i="22"/>
  <c r="BQ133" i="4"/>
  <c r="M133" i="4"/>
  <c r="C133" i="4"/>
  <c r="K68" i="22"/>
  <c r="V134" i="3"/>
  <c r="B133" i="4"/>
  <c r="CB133" i="4"/>
  <c r="J68" i="22"/>
  <c r="I68" i="22"/>
  <c r="H68" i="22"/>
  <c r="G68" i="22"/>
  <c r="E68" i="22"/>
  <c r="D68" i="22"/>
  <c r="EK133" i="3"/>
  <c r="R67" i="22"/>
  <c r="E67" i="22"/>
  <c r="E66" i="22"/>
  <c r="R65" i="22"/>
  <c r="E65" i="22"/>
  <c r="D63" i="22"/>
  <c r="P63" i="22"/>
  <c r="G63" i="22"/>
  <c r="AX132" i="4"/>
  <c r="BD132" i="4"/>
  <c r="AZ132" i="4"/>
  <c r="BA132" i="4"/>
  <c r="BB132" i="4"/>
  <c r="BC132" i="4"/>
  <c r="BP132" i="4"/>
  <c r="L58" i="22"/>
  <c r="BY132" i="4"/>
  <c r="Q132" i="4"/>
  <c r="A132" i="4"/>
  <c r="K132" i="4"/>
  <c r="K58" i="22"/>
  <c r="BZ133" i="3"/>
  <c r="J132" i="4"/>
  <c r="CF132" i="4"/>
  <c r="J58" i="22"/>
  <c r="I58" i="22"/>
  <c r="H58" i="22"/>
  <c r="G58" i="22"/>
  <c r="E58" i="22"/>
  <c r="D58" i="22"/>
  <c r="DT132" i="3"/>
  <c r="EO132" i="3"/>
  <c r="DU132" i="3"/>
  <c r="EP132" i="3"/>
  <c r="EQ132" i="3"/>
  <c r="R57" i="22"/>
  <c r="E57" i="22"/>
  <c r="D57" i="22"/>
  <c r="R56" i="22"/>
  <c r="AP132" i="4"/>
  <c r="AV132" i="4"/>
  <c r="AR132" i="4"/>
  <c r="AS132" i="4"/>
  <c r="AT132" i="4"/>
  <c r="AU132" i="4"/>
  <c r="BN132" i="4"/>
  <c r="L56" i="22"/>
  <c r="BW132" i="4"/>
  <c r="P132" i="4"/>
  <c r="BL130" i="3"/>
  <c r="H132" i="4"/>
  <c r="I132" i="4"/>
  <c r="K56" i="22"/>
  <c r="CE132" i="4"/>
  <c r="J56" i="22"/>
  <c r="I56" i="22"/>
  <c r="H56" i="22"/>
  <c r="G56" i="22"/>
  <c r="E56" i="22"/>
  <c r="D56" i="22"/>
  <c r="R55" i="22"/>
  <c r="E55" i="22"/>
  <c r="D55" i="22"/>
  <c r="AH132" i="4"/>
  <c r="AN132" i="4"/>
  <c r="AJ132" i="4"/>
  <c r="AK132" i="4"/>
  <c r="AL132" i="4"/>
  <c r="AM132" i="4"/>
  <c r="BL132" i="4"/>
  <c r="L54" i="22"/>
  <c r="BU132" i="4"/>
  <c r="O132" i="4"/>
  <c r="G132" i="4"/>
  <c r="K54" i="22"/>
  <c r="AX132" i="3"/>
  <c r="F132" i="4"/>
  <c r="CD132" i="4"/>
  <c r="J54" i="22"/>
  <c r="I54" i="22"/>
  <c r="H54" i="22"/>
  <c r="G54" i="22"/>
  <c r="E54" i="22"/>
  <c r="D54" i="22"/>
  <c r="EL132" i="3"/>
  <c r="EM132" i="3"/>
  <c r="EN132" i="3"/>
  <c r="R53" i="22"/>
  <c r="E53" i="22"/>
  <c r="D53" i="22"/>
  <c r="R52" i="22"/>
  <c r="Z132" i="4"/>
  <c r="AF132" i="4"/>
  <c r="AB132" i="4"/>
  <c r="AC132" i="4"/>
  <c r="AD132" i="4"/>
  <c r="AE132" i="4"/>
  <c r="BJ132" i="4"/>
  <c r="L52" i="22"/>
  <c r="BS132" i="4"/>
  <c r="N132" i="4"/>
  <c r="E132" i="4"/>
  <c r="K52" i="22"/>
  <c r="AJ135" i="3"/>
  <c r="D132" i="4"/>
  <c r="CC132" i="4"/>
  <c r="J52" i="22"/>
  <c r="I52" i="22"/>
  <c r="H52" i="22"/>
  <c r="G52" i="22"/>
  <c r="E52" i="22"/>
  <c r="D52" i="22"/>
  <c r="R51" i="22"/>
  <c r="E51" i="22"/>
  <c r="D51" i="22"/>
  <c r="R132" i="4"/>
  <c r="X132" i="4"/>
  <c r="T132" i="4"/>
  <c r="U132" i="4"/>
  <c r="V132" i="4"/>
  <c r="W132" i="4"/>
  <c r="BH132" i="4"/>
  <c r="L50" i="22"/>
  <c r="BQ132" i="4"/>
  <c r="M132" i="4"/>
  <c r="V135" i="3"/>
  <c r="B132" i="4"/>
  <c r="C132" i="4"/>
  <c r="K50" i="22"/>
  <c r="CB132" i="4"/>
  <c r="J50" i="22"/>
  <c r="I50" i="22"/>
  <c r="H50" i="22"/>
  <c r="G50" i="22"/>
  <c r="E50" i="22"/>
  <c r="D50" i="22"/>
  <c r="EK132" i="3"/>
  <c r="R49" i="22"/>
  <c r="E49" i="22"/>
  <c r="E48" i="22"/>
  <c r="R47" i="22"/>
  <c r="E47" i="22"/>
  <c r="D45" i="22"/>
  <c r="P45" i="22"/>
  <c r="G45" i="22"/>
  <c r="AX131" i="4"/>
  <c r="BD131" i="4"/>
  <c r="AZ131" i="4"/>
  <c r="BA131" i="4"/>
  <c r="BB131" i="4"/>
  <c r="BC131" i="4"/>
  <c r="BP131" i="4"/>
  <c r="L40" i="22"/>
  <c r="BY131" i="4"/>
  <c r="Q131" i="4"/>
  <c r="A131" i="4"/>
  <c r="K131" i="4"/>
  <c r="K40" i="22"/>
  <c r="BZ130" i="3"/>
  <c r="J131" i="4"/>
  <c r="CF131" i="4"/>
  <c r="J40" i="22"/>
  <c r="I40" i="22"/>
  <c r="H40" i="22"/>
  <c r="G40" i="22"/>
  <c r="E40" i="22"/>
  <c r="D40" i="22"/>
  <c r="DT131" i="3"/>
  <c r="EO131" i="3"/>
  <c r="DU131" i="3"/>
  <c r="EP131" i="3"/>
  <c r="EQ131" i="3"/>
  <c r="R39" i="22"/>
  <c r="E39" i="22"/>
  <c r="D39" i="22"/>
  <c r="R38" i="22"/>
  <c r="AP131" i="4"/>
  <c r="AV131" i="4"/>
  <c r="AR131" i="4"/>
  <c r="AS131" i="4"/>
  <c r="AT131" i="4"/>
  <c r="AU131" i="4"/>
  <c r="BN131" i="4"/>
  <c r="L38" i="22"/>
  <c r="BW131" i="4"/>
  <c r="P131" i="4"/>
  <c r="BL133" i="3"/>
  <c r="H131" i="4"/>
  <c r="I131" i="4"/>
  <c r="K38" i="22"/>
  <c r="CE131" i="4"/>
  <c r="J38" i="22"/>
  <c r="I38" i="22"/>
  <c r="H38" i="22"/>
  <c r="G38" i="22"/>
  <c r="E38" i="22"/>
  <c r="D38" i="22"/>
  <c r="R37" i="22"/>
  <c r="E37" i="22"/>
  <c r="D37" i="22"/>
  <c r="AH131" i="4"/>
  <c r="AN131" i="4"/>
  <c r="AJ131" i="4"/>
  <c r="AK131" i="4"/>
  <c r="AL131" i="4"/>
  <c r="AM131" i="4"/>
  <c r="BL131" i="4"/>
  <c r="L36" i="22"/>
  <c r="BU131" i="4"/>
  <c r="O131" i="4"/>
  <c r="AX133" i="3"/>
  <c r="F131" i="4"/>
  <c r="G131" i="4"/>
  <c r="K36" i="22"/>
  <c r="CD131" i="4"/>
  <c r="J36" i="22"/>
  <c r="I36" i="22"/>
  <c r="H36" i="22"/>
  <c r="G36" i="22"/>
  <c r="E36" i="22"/>
  <c r="D36" i="22"/>
  <c r="EL131" i="3"/>
  <c r="EM131" i="3"/>
  <c r="EN131" i="3"/>
  <c r="R35" i="22"/>
  <c r="E35" i="22"/>
  <c r="D35" i="22"/>
  <c r="R34" i="22"/>
  <c r="Z131" i="4"/>
  <c r="AF131" i="4"/>
  <c r="AB131" i="4"/>
  <c r="AC131" i="4"/>
  <c r="AD131" i="4"/>
  <c r="AE131" i="4"/>
  <c r="BJ131" i="4"/>
  <c r="L34" i="22"/>
  <c r="BS131" i="4"/>
  <c r="N131" i="4"/>
  <c r="E131" i="4"/>
  <c r="K34" i="22"/>
  <c r="AJ133" i="3"/>
  <c r="D131" i="4"/>
  <c r="CC131" i="4"/>
  <c r="J34" i="22"/>
  <c r="I34" i="22"/>
  <c r="H34" i="22"/>
  <c r="G34" i="22"/>
  <c r="E34" i="22"/>
  <c r="D34" i="22"/>
  <c r="R33" i="22"/>
  <c r="E33" i="22"/>
  <c r="D33" i="22"/>
  <c r="R131" i="4"/>
  <c r="X131" i="4"/>
  <c r="T131" i="4"/>
  <c r="U131" i="4"/>
  <c r="V131" i="4"/>
  <c r="W131" i="4"/>
  <c r="BH131" i="4"/>
  <c r="L32" i="22"/>
  <c r="BQ131" i="4"/>
  <c r="M131" i="4"/>
  <c r="V133" i="3"/>
  <c r="B131" i="4"/>
  <c r="C131" i="4"/>
  <c r="K32" i="22"/>
  <c r="CB131" i="4"/>
  <c r="J32" i="22"/>
  <c r="I32" i="22"/>
  <c r="H32" i="22"/>
  <c r="G32" i="22"/>
  <c r="E32" i="22"/>
  <c r="D32" i="22"/>
  <c r="EK131" i="3"/>
  <c r="R31" i="22"/>
  <c r="E31" i="22"/>
  <c r="E30" i="22"/>
  <c r="R29" i="22"/>
  <c r="E29" i="22"/>
  <c r="D27" i="22"/>
  <c r="P27" i="22"/>
  <c r="G27" i="22"/>
  <c r="AX130" i="4"/>
  <c r="BD130" i="4"/>
  <c r="AZ130" i="4"/>
  <c r="BA130" i="4"/>
  <c r="BB130" i="4"/>
  <c r="BC130" i="4"/>
  <c r="BP130" i="4"/>
  <c r="L22" i="22"/>
  <c r="BY130" i="4"/>
  <c r="Q130" i="4"/>
  <c r="BZ131" i="3"/>
  <c r="J130" i="4"/>
  <c r="K130" i="4"/>
  <c r="K22" i="22"/>
  <c r="A130" i="4"/>
  <c r="CF130" i="4"/>
  <c r="J22" i="22"/>
  <c r="I22" i="22"/>
  <c r="E22" i="22"/>
  <c r="D22" i="22"/>
  <c r="DT130" i="3"/>
  <c r="EO130" i="3"/>
  <c r="DU130" i="3"/>
  <c r="EP130" i="3"/>
  <c r="EQ130" i="3"/>
  <c r="R21" i="22"/>
  <c r="E21" i="22"/>
  <c r="D21" i="22"/>
  <c r="R20" i="22"/>
  <c r="AP130" i="4"/>
  <c r="AV130" i="4"/>
  <c r="AR130" i="4"/>
  <c r="AS130" i="4"/>
  <c r="AT130" i="4"/>
  <c r="AU130" i="4"/>
  <c r="BN130" i="4"/>
  <c r="L20" i="22"/>
  <c r="BW130" i="4"/>
  <c r="P130" i="4"/>
  <c r="I130" i="4"/>
  <c r="K20" i="22"/>
  <c r="BL131" i="3"/>
  <c r="H130" i="4"/>
  <c r="CE130" i="4"/>
  <c r="J20" i="22"/>
  <c r="I20" i="22"/>
  <c r="E20" i="22"/>
  <c r="D20" i="22"/>
  <c r="R19" i="22"/>
  <c r="E19" i="22"/>
  <c r="D19" i="22"/>
  <c r="AH130" i="4"/>
  <c r="AN130" i="4"/>
  <c r="AJ130" i="4"/>
  <c r="AK130" i="4"/>
  <c r="AL130" i="4"/>
  <c r="AM130" i="4"/>
  <c r="BL130" i="4"/>
  <c r="L18" i="22"/>
  <c r="BU130" i="4"/>
  <c r="O130" i="4"/>
  <c r="AX131" i="3"/>
  <c r="F130" i="4"/>
  <c r="G130" i="4"/>
  <c r="K18" i="22"/>
  <c r="CD130" i="4"/>
  <c r="J18" i="22"/>
  <c r="I18" i="22"/>
  <c r="E18" i="22"/>
  <c r="D18" i="22"/>
  <c r="EL130" i="3"/>
  <c r="EM130" i="3"/>
  <c r="EN130" i="3"/>
  <c r="R17" i="22"/>
  <c r="E17" i="22"/>
  <c r="D17" i="22"/>
  <c r="R16" i="22"/>
  <c r="Z130" i="4"/>
  <c r="AF130" i="4"/>
  <c r="AB130" i="4"/>
  <c r="AC130" i="4"/>
  <c r="AD130" i="4"/>
  <c r="AE130" i="4"/>
  <c r="BJ130" i="4"/>
  <c r="L16" i="22"/>
  <c r="BS130" i="4"/>
  <c r="N130" i="4"/>
  <c r="E130" i="4"/>
  <c r="K16" i="22"/>
  <c r="AJ131" i="3"/>
  <c r="D130" i="4"/>
  <c r="CC130" i="4"/>
  <c r="J16" i="22"/>
  <c r="I16" i="22"/>
  <c r="E16" i="22"/>
  <c r="D16" i="22"/>
  <c r="R15" i="22"/>
  <c r="E15" i="22"/>
  <c r="D15" i="22"/>
  <c r="R130" i="4"/>
  <c r="X130" i="4"/>
  <c r="T130" i="4"/>
  <c r="U130" i="4"/>
  <c r="V130" i="4"/>
  <c r="W130" i="4"/>
  <c r="BH130" i="4"/>
  <c r="L14" i="22"/>
  <c r="BQ130" i="4"/>
  <c r="M130" i="4"/>
  <c r="V131" i="3"/>
  <c r="B130" i="4"/>
  <c r="C130" i="4"/>
  <c r="K14" i="22"/>
  <c r="CB130" i="4"/>
  <c r="J14" i="22"/>
  <c r="I14" i="22"/>
  <c r="E14" i="22"/>
  <c r="D14" i="22"/>
  <c r="EK130" i="3"/>
  <c r="R13" i="22"/>
  <c r="E13" i="22"/>
  <c r="E12" i="22"/>
  <c r="R11" i="22"/>
  <c r="E11" i="22"/>
  <c r="D9" i="22"/>
  <c r="P9" i="22"/>
  <c r="G9" i="22"/>
  <c r="B5" i="22"/>
  <c r="B2" i="22"/>
  <c r="AX126" i="4"/>
  <c r="BD126" i="4"/>
  <c r="AZ126" i="4"/>
  <c r="BA126" i="4"/>
  <c r="BB126" i="4"/>
  <c r="BC126" i="4"/>
  <c r="BP126" i="4"/>
  <c r="L112" i="21"/>
  <c r="BY126" i="4"/>
  <c r="Q126" i="4"/>
  <c r="BZ125" i="3"/>
  <c r="J126" i="4"/>
  <c r="K126" i="4"/>
  <c r="K112" i="21"/>
  <c r="A126" i="4"/>
  <c r="CF126" i="4"/>
  <c r="J112" i="21"/>
  <c r="I112" i="21"/>
  <c r="H22" i="21"/>
  <c r="H112" i="21"/>
  <c r="G112" i="21"/>
  <c r="E112" i="21"/>
  <c r="D112" i="21"/>
  <c r="DT126" i="3"/>
  <c r="EO126" i="3"/>
  <c r="DU126" i="3"/>
  <c r="EP126" i="3"/>
  <c r="EQ126" i="3"/>
  <c r="R111" i="21"/>
  <c r="E111" i="21"/>
  <c r="D111" i="21"/>
  <c r="R110" i="21"/>
  <c r="AP126" i="4"/>
  <c r="AV126" i="4"/>
  <c r="AR126" i="4"/>
  <c r="AS126" i="4"/>
  <c r="AT126" i="4"/>
  <c r="AU126" i="4"/>
  <c r="BN126" i="4"/>
  <c r="L110" i="21"/>
  <c r="BW126" i="4"/>
  <c r="P126" i="4"/>
  <c r="I126" i="4"/>
  <c r="K110" i="21"/>
  <c r="BL123" i="3"/>
  <c r="H126" i="4"/>
  <c r="CE126" i="4"/>
  <c r="J110" i="21"/>
  <c r="I110" i="21"/>
  <c r="H20" i="21"/>
  <c r="H110" i="21"/>
  <c r="G110" i="21"/>
  <c r="E110" i="21"/>
  <c r="D110" i="21"/>
  <c r="R109" i="21"/>
  <c r="E109" i="21"/>
  <c r="D109" i="21"/>
  <c r="AH126" i="4"/>
  <c r="AN126" i="4"/>
  <c r="AJ126" i="4"/>
  <c r="AK126" i="4"/>
  <c r="AL126" i="4"/>
  <c r="AM126" i="4"/>
  <c r="BL126" i="4"/>
  <c r="L108" i="21"/>
  <c r="BU126" i="4"/>
  <c r="O126" i="4"/>
  <c r="G126" i="4"/>
  <c r="K108" i="21"/>
  <c r="AX125" i="3"/>
  <c r="F126" i="4"/>
  <c r="CD126" i="4"/>
  <c r="J108" i="21"/>
  <c r="I108" i="21"/>
  <c r="H18" i="21"/>
  <c r="H108" i="21"/>
  <c r="G108" i="21"/>
  <c r="E108" i="21"/>
  <c r="D108" i="21"/>
  <c r="EL126" i="3"/>
  <c r="EM126" i="3"/>
  <c r="EN126" i="3"/>
  <c r="R107" i="21"/>
  <c r="E107" i="21"/>
  <c r="D107" i="21"/>
  <c r="R106" i="21"/>
  <c r="Z126" i="4"/>
  <c r="AF126" i="4"/>
  <c r="AB126" i="4"/>
  <c r="AC126" i="4"/>
  <c r="AD126" i="4"/>
  <c r="AE126" i="4"/>
  <c r="BJ126" i="4"/>
  <c r="L106" i="21"/>
  <c r="BS126" i="4"/>
  <c r="N126" i="4"/>
  <c r="AJ125" i="3"/>
  <c r="D126" i="4"/>
  <c r="E126" i="4"/>
  <c r="K106" i="21"/>
  <c r="CC126" i="4"/>
  <c r="J106" i="21"/>
  <c r="I106" i="21"/>
  <c r="H16" i="21"/>
  <c r="H106" i="21"/>
  <c r="G106" i="21"/>
  <c r="E106" i="21"/>
  <c r="D106" i="21"/>
  <c r="R105" i="21"/>
  <c r="E105" i="21"/>
  <c r="D105" i="21"/>
  <c r="R126" i="4"/>
  <c r="X126" i="4"/>
  <c r="T126" i="4"/>
  <c r="U126" i="4"/>
  <c r="V126" i="4"/>
  <c r="W126" i="4"/>
  <c r="BH126" i="4"/>
  <c r="L104" i="21"/>
  <c r="BQ126" i="4"/>
  <c r="M126" i="4"/>
  <c r="C126" i="4"/>
  <c r="K104" i="21"/>
  <c r="V121" i="3"/>
  <c r="B126" i="4"/>
  <c r="CB126" i="4"/>
  <c r="J104" i="21"/>
  <c r="I104" i="21"/>
  <c r="H14" i="21"/>
  <c r="H104" i="21"/>
  <c r="G104" i="21"/>
  <c r="E104" i="21"/>
  <c r="D104" i="21"/>
  <c r="EK126" i="3"/>
  <c r="R103" i="21"/>
  <c r="FS121" i="3"/>
  <c r="FU121" i="3"/>
  <c r="FV121" i="3"/>
  <c r="FW121" i="3"/>
  <c r="FS122" i="3"/>
  <c r="FU122" i="3"/>
  <c r="FV122" i="3"/>
  <c r="FW122" i="3"/>
  <c r="FS123" i="3"/>
  <c r="FU123" i="3"/>
  <c r="FV123" i="3"/>
  <c r="FW123" i="3"/>
  <c r="FS124" i="3"/>
  <c r="FU124" i="3"/>
  <c r="FV124" i="3"/>
  <c r="FW124" i="3"/>
  <c r="FS125" i="3"/>
  <c r="FU125" i="3"/>
  <c r="FV125" i="3"/>
  <c r="FW125" i="3"/>
  <c r="FS126" i="3"/>
  <c r="FU126" i="3"/>
  <c r="FV126" i="3"/>
  <c r="FW126" i="3"/>
  <c r="FX121" i="3"/>
  <c r="FY121" i="3"/>
  <c r="FX122" i="3"/>
  <c r="FY122" i="3"/>
  <c r="FX123" i="3"/>
  <c r="FY123" i="3"/>
  <c r="FX124" i="3"/>
  <c r="FY124" i="3"/>
  <c r="FZ121" i="3"/>
  <c r="FZ122" i="3"/>
  <c r="FZ123" i="3"/>
  <c r="FZ124" i="3"/>
  <c r="FX125" i="3"/>
  <c r="FY125" i="3"/>
  <c r="FZ125" i="3"/>
  <c r="FX126" i="3"/>
  <c r="FY126" i="3"/>
  <c r="FZ126" i="3"/>
  <c r="E103" i="21"/>
  <c r="E102" i="21"/>
  <c r="R101" i="21"/>
  <c r="E101" i="21"/>
  <c r="D99" i="21"/>
  <c r="P99" i="21"/>
  <c r="G99" i="21"/>
  <c r="AX125" i="4"/>
  <c r="BD125" i="4"/>
  <c r="AZ125" i="4"/>
  <c r="BA125" i="4"/>
  <c r="BB125" i="4"/>
  <c r="BC125" i="4"/>
  <c r="BP125" i="4"/>
  <c r="L94" i="21"/>
  <c r="BY125" i="4"/>
  <c r="Q125" i="4"/>
  <c r="BZ123" i="3"/>
  <c r="J125" i="4"/>
  <c r="K125" i="4"/>
  <c r="K94" i="21"/>
  <c r="A125" i="4"/>
  <c r="CF125" i="4"/>
  <c r="J94" i="21"/>
  <c r="I94" i="21"/>
  <c r="H94" i="21"/>
  <c r="G94" i="21"/>
  <c r="E94" i="21"/>
  <c r="D94" i="21"/>
  <c r="DT125" i="3"/>
  <c r="EO125" i="3"/>
  <c r="DU125" i="3"/>
  <c r="EP125" i="3"/>
  <c r="EQ125" i="3"/>
  <c r="R93" i="21"/>
  <c r="E93" i="21"/>
  <c r="D93" i="21"/>
  <c r="R92" i="21"/>
  <c r="AP125" i="4"/>
  <c r="AV125" i="4"/>
  <c r="AR125" i="4"/>
  <c r="AS125" i="4"/>
  <c r="AT125" i="4"/>
  <c r="AU125" i="4"/>
  <c r="BN125" i="4"/>
  <c r="L92" i="21"/>
  <c r="BW125" i="4"/>
  <c r="P125" i="4"/>
  <c r="I125" i="4"/>
  <c r="K92" i="21"/>
  <c r="BL126" i="3"/>
  <c r="H125" i="4"/>
  <c r="CE125" i="4"/>
  <c r="J92" i="21"/>
  <c r="I92" i="21"/>
  <c r="H92" i="21"/>
  <c r="G92" i="21"/>
  <c r="E92" i="21"/>
  <c r="D92" i="21"/>
  <c r="R91" i="21"/>
  <c r="E91" i="21"/>
  <c r="D91" i="21"/>
  <c r="AH125" i="4"/>
  <c r="AN125" i="4"/>
  <c r="AJ125" i="4"/>
  <c r="AK125" i="4"/>
  <c r="AL125" i="4"/>
  <c r="AM125" i="4"/>
  <c r="BL125" i="4"/>
  <c r="L90" i="21"/>
  <c r="BU125" i="4"/>
  <c r="O125" i="4"/>
  <c r="AX126" i="3"/>
  <c r="F125" i="4"/>
  <c r="G125" i="4"/>
  <c r="K90" i="21"/>
  <c r="CD125" i="4"/>
  <c r="J90" i="21"/>
  <c r="I90" i="21"/>
  <c r="H90" i="21"/>
  <c r="G90" i="21"/>
  <c r="E90" i="21"/>
  <c r="D90" i="21"/>
  <c r="EL125" i="3"/>
  <c r="EM125" i="3"/>
  <c r="EN125" i="3"/>
  <c r="R89" i="21"/>
  <c r="E89" i="21"/>
  <c r="D89" i="21"/>
  <c r="R88" i="21"/>
  <c r="Z125" i="4"/>
  <c r="AF125" i="4"/>
  <c r="AB125" i="4"/>
  <c r="AC125" i="4"/>
  <c r="AD125" i="4"/>
  <c r="AE125" i="4"/>
  <c r="BJ125" i="4"/>
  <c r="L88" i="21"/>
  <c r="BS125" i="4"/>
  <c r="N125" i="4"/>
  <c r="AJ121" i="3"/>
  <c r="D125" i="4"/>
  <c r="E125" i="4"/>
  <c r="K88" i="21"/>
  <c r="CC125" i="4"/>
  <c r="J88" i="21"/>
  <c r="I88" i="21"/>
  <c r="H88" i="21"/>
  <c r="G88" i="21"/>
  <c r="E88" i="21"/>
  <c r="D88" i="21"/>
  <c r="R87" i="21"/>
  <c r="E87" i="21"/>
  <c r="D87" i="21"/>
  <c r="R125" i="4"/>
  <c r="X125" i="4"/>
  <c r="T125" i="4"/>
  <c r="U125" i="4"/>
  <c r="V125" i="4"/>
  <c r="W125" i="4"/>
  <c r="BH125" i="4"/>
  <c r="L86" i="21"/>
  <c r="BQ125" i="4"/>
  <c r="M125" i="4"/>
  <c r="C125" i="4"/>
  <c r="K86" i="21"/>
  <c r="V123" i="3"/>
  <c r="B125" i="4"/>
  <c r="CB125" i="4"/>
  <c r="J86" i="21"/>
  <c r="I86" i="21"/>
  <c r="H86" i="21"/>
  <c r="G86" i="21"/>
  <c r="E86" i="21"/>
  <c r="D86" i="21"/>
  <c r="EK125" i="3"/>
  <c r="R85" i="21"/>
  <c r="E85" i="21"/>
  <c r="E84" i="21"/>
  <c r="R83" i="21"/>
  <c r="E83" i="21"/>
  <c r="D81" i="21"/>
  <c r="P81" i="21"/>
  <c r="G81" i="21"/>
  <c r="AX124" i="4"/>
  <c r="BD124" i="4"/>
  <c r="AZ124" i="4"/>
  <c r="BA124" i="4"/>
  <c r="BB124" i="4"/>
  <c r="BC124" i="4"/>
  <c r="BP124" i="4"/>
  <c r="L76" i="21"/>
  <c r="BY124" i="4"/>
  <c r="Q124" i="4"/>
  <c r="A124" i="4"/>
  <c r="K124" i="4"/>
  <c r="K76" i="21"/>
  <c r="BZ126" i="3"/>
  <c r="J124" i="4"/>
  <c r="CF124" i="4"/>
  <c r="J76" i="21"/>
  <c r="I76" i="21"/>
  <c r="H76" i="21"/>
  <c r="G76" i="21"/>
  <c r="E76" i="21"/>
  <c r="D76" i="21"/>
  <c r="DT124" i="3"/>
  <c r="EO124" i="3"/>
  <c r="DU124" i="3"/>
  <c r="EP124" i="3"/>
  <c r="EQ124" i="3"/>
  <c r="R75" i="21"/>
  <c r="E75" i="21"/>
  <c r="D75" i="21"/>
  <c r="R74" i="21"/>
  <c r="AP124" i="4"/>
  <c r="AV124" i="4"/>
  <c r="AR124" i="4"/>
  <c r="AS124" i="4"/>
  <c r="AT124" i="4"/>
  <c r="AU124" i="4"/>
  <c r="BN124" i="4"/>
  <c r="L74" i="21"/>
  <c r="BW124" i="4"/>
  <c r="P124" i="4"/>
  <c r="BL125" i="3"/>
  <c r="H124" i="4"/>
  <c r="I124" i="4"/>
  <c r="K74" i="21"/>
  <c r="CE124" i="4"/>
  <c r="J74" i="21"/>
  <c r="I74" i="21"/>
  <c r="H74" i="21"/>
  <c r="G74" i="21"/>
  <c r="E74" i="21"/>
  <c r="D74" i="21"/>
  <c r="R73" i="21"/>
  <c r="E73" i="21"/>
  <c r="D73" i="21"/>
  <c r="AH124" i="4"/>
  <c r="AN124" i="4"/>
  <c r="AJ124" i="4"/>
  <c r="AK124" i="4"/>
  <c r="AL124" i="4"/>
  <c r="AM124" i="4"/>
  <c r="BL124" i="4"/>
  <c r="L72" i="21"/>
  <c r="BU124" i="4"/>
  <c r="O124" i="4"/>
  <c r="G124" i="4"/>
  <c r="K72" i="21"/>
  <c r="AX121" i="3"/>
  <c r="F124" i="4"/>
  <c r="CD124" i="4"/>
  <c r="J72" i="21"/>
  <c r="I72" i="21"/>
  <c r="H72" i="21"/>
  <c r="G72" i="21"/>
  <c r="E72" i="21"/>
  <c r="D72" i="21"/>
  <c r="EL124" i="3"/>
  <c r="EM124" i="3"/>
  <c r="EN124" i="3"/>
  <c r="R71" i="21"/>
  <c r="E71" i="21"/>
  <c r="D71" i="21"/>
  <c r="R70" i="21"/>
  <c r="Z124" i="4"/>
  <c r="AF124" i="4"/>
  <c r="AB124" i="4"/>
  <c r="AC124" i="4"/>
  <c r="AD124" i="4"/>
  <c r="AE124" i="4"/>
  <c r="BJ124" i="4"/>
  <c r="L70" i="21"/>
  <c r="BS124" i="4"/>
  <c r="N124" i="4"/>
  <c r="AJ123" i="3"/>
  <c r="D124" i="4"/>
  <c r="E124" i="4"/>
  <c r="K70" i="21"/>
  <c r="CC124" i="4"/>
  <c r="J70" i="21"/>
  <c r="I70" i="21"/>
  <c r="H70" i="21"/>
  <c r="G70" i="21"/>
  <c r="E70" i="21"/>
  <c r="D70" i="21"/>
  <c r="R69" i="21"/>
  <c r="E69" i="21"/>
  <c r="D69" i="21"/>
  <c r="R124" i="4"/>
  <c r="X124" i="4"/>
  <c r="T124" i="4"/>
  <c r="U124" i="4"/>
  <c r="V124" i="4"/>
  <c r="W124" i="4"/>
  <c r="BH124" i="4"/>
  <c r="L68" i="21"/>
  <c r="BQ124" i="4"/>
  <c r="M124" i="4"/>
  <c r="C124" i="4"/>
  <c r="K68" i="21"/>
  <c r="V125" i="3"/>
  <c r="B124" i="4"/>
  <c r="CB124" i="4"/>
  <c r="J68" i="21"/>
  <c r="I68" i="21"/>
  <c r="H68" i="21"/>
  <c r="G68" i="21"/>
  <c r="E68" i="21"/>
  <c r="D68" i="21"/>
  <c r="EK124" i="3"/>
  <c r="R67" i="21"/>
  <c r="E67" i="21"/>
  <c r="E66" i="21"/>
  <c r="R65" i="21"/>
  <c r="E65" i="21"/>
  <c r="D63" i="21"/>
  <c r="P63" i="21"/>
  <c r="G63" i="21"/>
  <c r="AX123" i="4"/>
  <c r="BD123" i="4"/>
  <c r="AZ123" i="4"/>
  <c r="BA123" i="4"/>
  <c r="BB123" i="4"/>
  <c r="BC123" i="4"/>
  <c r="BP123" i="4"/>
  <c r="L58" i="21"/>
  <c r="BY123" i="4"/>
  <c r="Q123" i="4"/>
  <c r="A123" i="4"/>
  <c r="K123" i="4"/>
  <c r="K58" i="21"/>
  <c r="BZ124" i="3"/>
  <c r="J123" i="4"/>
  <c r="CF123" i="4"/>
  <c r="J58" i="21"/>
  <c r="I58" i="21"/>
  <c r="H58" i="21"/>
  <c r="G58" i="21"/>
  <c r="E58" i="21"/>
  <c r="D58" i="21"/>
  <c r="DT123" i="3"/>
  <c r="EO123" i="3"/>
  <c r="DU123" i="3"/>
  <c r="EP123" i="3"/>
  <c r="EQ123" i="3"/>
  <c r="R57" i="21"/>
  <c r="E57" i="21"/>
  <c r="D57" i="21"/>
  <c r="R56" i="21"/>
  <c r="AP123" i="4"/>
  <c r="AV123" i="4"/>
  <c r="AR123" i="4"/>
  <c r="AS123" i="4"/>
  <c r="AT123" i="4"/>
  <c r="AU123" i="4"/>
  <c r="BN123" i="4"/>
  <c r="L56" i="21"/>
  <c r="BW123" i="4"/>
  <c r="P123" i="4"/>
  <c r="BL121" i="3"/>
  <c r="H123" i="4"/>
  <c r="I123" i="4"/>
  <c r="K56" i="21"/>
  <c r="CE123" i="4"/>
  <c r="J56" i="21"/>
  <c r="I56" i="21"/>
  <c r="H56" i="21"/>
  <c r="G56" i="21"/>
  <c r="E56" i="21"/>
  <c r="D56" i="21"/>
  <c r="R55" i="21"/>
  <c r="E55" i="21"/>
  <c r="D55" i="21"/>
  <c r="AH123" i="4"/>
  <c r="AN123" i="4"/>
  <c r="AJ123" i="4"/>
  <c r="AK123" i="4"/>
  <c r="AL123" i="4"/>
  <c r="AM123" i="4"/>
  <c r="BL123" i="4"/>
  <c r="L54" i="21"/>
  <c r="BU123" i="4"/>
  <c r="O123" i="4"/>
  <c r="G123" i="4"/>
  <c r="K54" i="21"/>
  <c r="AX123" i="3"/>
  <c r="F123" i="4"/>
  <c r="CD123" i="4"/>
  <c r="J54" i="21"/>
  <c r="I54" i="21"/>
  <c r="H54" i="21"/>
  <c r="G54" i="21"/>
  <c r="E54" i="21"/>
  <c r="D54" i="21"/>
  <c r="EL123" i="3"/>
  <c r="EM123" i="3"/>
  <c r="EN123" i="3"/>
  <c r="R53" i="21"/>
  <c r="E53" i="21"/>
  <c r="D53" i="21"/>
  <c r="R52" i="21"/>
  <c r="Z123" i="4"/>
  <c r="AF123" i="4"/>
  <c r="AB123" i="4"/>
  <c r="AC123" i="4"/>
  <c r="AD123" i="4"/>
  <c r="AE123" i="4"/>
  <c r="BJ123" i="4"/>
  <c r="L52" i="21"/>
  <c r="BS123" i="4"/>
  <c r="N123" i="4"/>
  <c r="E123" i="4"/>
  <c r="K52" i="21"/>
  <c r="AJ126" i="3"/>
  <c r="D123" i="4"/>
  <c r="CC123" i="4"/>
  <c r="J52" i="21"/>
  <c r="I52" i="21"/>
  <c r="H52" i="21"/>
  <c r="G52" i="21"/>
  <c r="E52" i="21"/>
  <c r="D52" i="21"/>
  <c r="R51" i="21"/>
  <c r="E51" i="21"/>
  <c r="D51" i="21"/>
  <c r="R123" i="4"/>
  <c r="X123" i="4"/>
  <c r="T123" i="4"/>
  <c r="U123" i="4"/>
  <c r="V123" i="4"/>
  <c r="W123" i="4"/>
  <c r="BH123" i="4"/>
  <c r="L50" i="21"/>
  <c r="BQ123" i="4"/>
  <c r="M123" i="4"/>
  <c r="V126" i="3"/>
  <c r="B123" i="4"/>
  <c r="C123" i="4"/>
  <c r="K50" i="21"/>
  <c r="CB123" i="4"/>
  <c r="J50" i="21"/>
  <c r="I50" i="21"/>
  <c r="H50" i="21"/>
  <c r="G50" i="21"/>
  <c r="E50" i="21"/>
  <c r="D50" i="21"/>
  <c r="EK123" i="3"/>
  <c r="R49" i="21"/>
  <c r="E49" i="21"/>
  <c r="E48" i="21"/>
  <c r="R47" i="21"/>
  <c r="E47" i="21"/>
  <c r="D45" i="21"/>
  <c r="P45" i="21"/>
  <c r="G45" i="21"/>
  <c r="AX122" i="4"/>
  <c r="BD122" i="4"/>
  <c r="AZ122" i="4"/>
  <c r="BA122" i="4"/>
  <c r="BB122" i="4"/>
  <c r="BC122" i="4"/>
  <c r="BP122" i="4"/>
  <c r="L40" i="21"/>
  <c r="BY122" i="4"/>
  <c r="Q122" i="4"/>
  <c r="A122" i="4"/>
  <c r="K122" i="4"/>
  <c r="K40" i="21"/>
  <c r="BZ121" i="3"/>
  <c r="J122" i="4"/>
  <c r="CF122" i="4"/>
  <c r="J40" i="21"/>
  <c r="I40" i="21"/>
  <c r="H40" i="21"/>
  <c r="G40" i="21"/>
  <c r="E40" i="21"/>
  <c r="D40" i="21"/>
  <c r="DT122" i="3"/>
  <c r="EO122" i="3"/>
  <c r="DU122" i="3"/>
  <c r="EP122" i="3"/>
  <c r="EQ122" i="3"/>
  <c r="R39" i="21"/>
  <c r="E39" i="21"/>
  <c r="D39" i="21"/>
  <c r="R38" i="21"/>
  <c r="AP122" i="4"/>
  <c r="AV122" i="4"/>
  <c r="AR122" i="4"/>
  <c r="AS122" i="4"/>
  <c r="AT122" i="4"/>
  <c r="AU122" i="4"/>
  <c r="BN122" i="4"/>
  <c r="L38" i="21"/>
  <c r="BW122" i="4"/>
  <c r="P122" i="4"/>
  <c r="BL124" i="3"/>
  <c r="H122" i="4"/>
  <c r="I122" i="4"/>
  <c r="K38" i="21"/>
  <c r="CE122" i="4"/>
  <c r="J38" i="21"/>
  <c r="I38" i="21"/>
  <c r="H38" i="21"/>
  <c r="G38" i="21"/>
  <c r="E38" i="21"/>
  <c r="D38" i="21"/>
  <c r="R37" i="21"/>
  <c r="E37" i="21"/>
  <c r="D37" i="21"/>
  <c r="AH122" i="4"/>
  <c r="AN122" i="4"/>
  <c r="AJ122" i="4"/>
  <c r="AK122" i="4"/>
  <c r="AL122" i="4"/>
  <c r="AM122" i="4"/>
  <c r="BL122" i="4"/>
  <c r="L36" i="21"/>
  <c r="BU122" i="4"/>
  <c r="O122" i="4"/>
  <c r="AX124" i="3"/>
  <c r="F122" i="4"/>
  <c r="G122" i="4"/>
  <c r="K36" i="21"/>
  <c r="CD122" i="4"/>
  <c r="J36" i="21"/>
  <c r="I36" i="21"/>
  <c r="H36" i="21"/>
  <c r="G36" i="21"/>
  <c r="E36" i="21"/>
  <c r="D36" i="21"/>
  <c r="EL122" i="3"/>
  <c r="EM122" i="3"/>
  <c r="EN122" i="3"/>
  <c r="R35" i="21"/>
  <c r="E35" i="21"/>
  <c r="D35" i="21"/>
  <c r="R34" i="21"/>
  <c r="Z122" i="4"/>
  <c r="AF122" i="4"/>
  <c r="AB122" i="4"/>
  <c r="AC122" i="4"/>
  <c r="AD122" i="4"/>
  <c r="AE122" i="4"/>
  <c r="BJ122" i="4"/>
  <c r="L34" i="21"/>
  <c r="BS122" i="4"/>
  <c r="N122" i="4"/>
  <c r="E122" i="4"/>
  <c r="K34" i="21"/>
  <c r="AJ124" i="3"/>
  <c r="D122" i="4"/>
  <c r="CC122" i="4"/>
  <c r="J34" i="21"/>
  <c r="I34" i="21"/>
  <c r="H34" i="21"/>
  <c r="G34" i="21"/>
  <c r="E34" i="21"/>
  <c r="D34" i="21"/>
  <c r="R33" i="21"/>
  <c r="E33" i="21"/>
  <c r="D33" i="21"/>
  <c r="R122" i="4"/>
  <c r="X122" i="4"/>
  <c r="T122" i="4"/>
  <c r="U122" i="4"/>
  <c r="V122" i="4"/>
  <c r="W122" i="4"/>
  <c r="BH122" i="4"/>
  <c r="L32" i="21"/>
  <c r="BQ122" i="4"/>
  <c r="M122" i="4"/>
  <c r="V124" i="3"/>
  <c r="B122" i="4"/>
  <c r="C122" i="4"/>
  <c r="K32" i="21"/>
  <c r="CB122" i="4"/>
  <c r="J32" i="21"/>
  <c r="I32" i="21"/>
  <c r="H32" i="21"/>
  <c r="G32" i="21"/>
  <c r="E32" i="21"/>
  <c r="D32" i="21"/>
  <c r="EK122" i="3"/>
  <c r="R31" i="21"/>
  <c r="E31" i="21"/>
  <c r="E30" i="21"/>
  <c r="R29" i="21"/>
  <c r="E29" i="21"/>
  <c r="D27" i="21"/>
  <c r="P27" i="21"/>
  <c r="G27" i="21"/>
  <c r="AX121" i="4"/>
  <c r="BD121" i="4"/>
  <c r="AZ121" i="4"/>
  <c r="BA121" i="4"/>
  <c r="BB121" i="4"/>
  <c r="BC121" i="4"/>
  <c r="BP121" i="4"/>
  <c r="L22" i="21"/>
  <c r="BY121" i="4"/>
  <c r="Q121" i="4"/>
  <c r="BZ122" i="3"/>
  <c r="J121" i="4"/>
  <c r="K121" i="4"/>
  <c r="K22" i="21"/>
  <c r="A121" i="4"/>
  <c r="CF121" i="4"/>
  <c r="J22" i="21"/>
  <c r="I22" i="21"/>
  <c r="E22" i="21"/>
  <c r="D22" i="21"/>
  <c r="DT121" i="3"/>
  <c r="EO121" i="3"/>
  <c r="DU121" i="3"/>
  <c r="EP121" i="3"/>
  <c r="EQ121" i="3"/>
  <c r="R21" i="21"/>
  <c r="E21" i="21"/>
  <c r="D21" i="21"/>
  <c r="R20" i="21"/>
  <c r="AP121" i="4"/>
  <c r="AV121" i="4"/>
  <c r="AR121" i="4"/>
  <c r="AS121" i="4"/>
  <c r="AT121" i="4"/>
  <c r="AU121" i="4"/>
  <c r="BN121" i="4"/>
  <c r="L20" i="21"/>
  <c r="BW121" i="4"/>
  <c r="P121" i="4"/>
  <c r="I121" i="4"/>
  <c r="K20" i="21"/>
  <c r="BL122" i="3"/>
  <c r="H121" i="4"/>
  <c r="CE121" i="4"/>
  <c r="J20" i="21"/>
  <c r="I20" i="21"/>
  <c r="E20" i="21"/>
  <c r="D20" i="21"/>
  <c r="R19" i="21"/>
  <c r="E19" i="21"/>
  <c r="D19" i="21"/>
  <c r="AH121" i="4"/>
  <c r="AN121" i="4"/>
  <c r="AJ121" i="4"/>
  <c r="AK121" i="4"/>
  <c r="AL121" i="4"/>
  <c r="AM121" i="4"/>
  <c r="BL121" i="4"/>
  <c r="L18" i="21"/>
  <c r="BU121" i="4"/>
  <c r="O121" i="4"/>
  <c r="AX122" i="3"/>
  <c r="F121" i="4"/>
  <c r="G121" i="4"/>
  <c r="K18" i="21"/>
  <c r="CD121" i="4"/>
  <c r="J18" i="21"/>
  <c r="I18" i="21"/>
  <c r="E18" i="21"/>
  <c r="D18" i="21"/>
  <c r="EL121" i="3"/>
  <c r="EM121" i="3"/>
  <c r="EN121" i="3"/>
  <c r="R17" i="21"/>
  <c r="E17" i="21"/>
  <c r="D17" i="21"/>
  <c r="R16" i="21"/>
  <c r="Z121" i="4"/>
  <c r="AF121" i="4"/>
  <c r="AB121" i="4"/>
  <c r="AC121" i="4"/>
  <c r="AD121" i="4"/>
  <c r="AE121" i="4"/>
  <c r="BJ121" i="4"/>
  <c r="L16" i="21"/>
  <c r="BS121" i="4"/>
  <c r="N121" i="4"/>
  <c r="E121" i="4"/>
  <c r="K16" i="21"/>
  <c r="AJ122" i="3"/>
  <c r="D121" i="4"/>
  <c r="CC121" i="4"/>
  <c r="J16" i="21"/>
  <c r="I16" i="21"/>
  <c r="E16" i="21"/>
  <c r="D16" i="21"/>
  <c r="R15" i="21"/>
  <c r="E15" i="21"/>
  <c r="D15" i="21"/>
  <c r="R121" i="4"/>
  <c r="X121" i="4"/>
  <c r="T121" i="4"/>
  <c r="U121" i="4"/>
  <c r="V121" i="4"/>
  <c r="W121" i="4"/>
  <c r="BH121" i="4"/>
  <c r="L14" i="21"/>
  <c r="BQ121" i="4"/>
  <c r="M121" i="4"/>
  <c r="V122" i="3"/>
  <c r="B121" i="4"/>
  <c r="C121" i="4"/>
  <c r="K14" i="21"/>
  <c r="CB121" i="4"/>
  <c r="J14" i="21"/>
  <c r="I14" i="21"/>
  <c r="E14" i="21"/>
  <c r="D14" i="21"/>
  <c r="EK121" i="3"/>
  <c r="R13" i="21"/>
  <c r="E13" i="21"/>
  <c r="E12" i="21"/>
  <c r="R11" i="21"/>
  <c r="E11" i="21"/>
  <c r="D9" i="21"/>
  <c r="P9" i="21"/>
  <c r="G9" i="21"/>
  <c r="B5" i="21"/>
  <c r="B2" i="21"/>
  <c r="AX117" i="4"/>
  <c r="BD117" i="4"/>
  <c r="AZ117" i="4"/>
  <c r="BA117" i="4"/>
  <c r="BB117" i="4"/>
  <c r="BC117" i="4"/>
  <c r="BE117" i="4"/>
  <c r="BP117" i="4"/>
  <c r="L112" i="19"/>
  <c r="BY117" i="4"/>
  <c r="K117" i="4"/>
  <c r="K112" i="19"/>
  <c r="BO117" i="4"/>
  <c r="A117" i="4"/>
  <c r="BZ116" i="3"/>
  <c r="J117" i="4"/>
  <c r="BZ117" i="4"/>
  <c r="CF117" i="4"/>
  <c r="J112" i="19"/>
  <c r="I112" i="19"/>
  <c r="H22" i="19"/>
  <c r="H112" i="19"/>
  <c r="G112" i="19"/>
  <c r="E112" i="19"/>
  <c r="D112" i="19"/>
  <c r="R111" i="19"/>
  <c r="E111" i="19"/>
  <c r="D111" i="19"/>
  <c r="R110" i="19"/>
  <c r="AP117" i="4"/>
  <c r="AV117" i="4"/>
  <c r="AR117" i="4"/>
  <c r="AS117" i="4"/>
  <c r="AT117" i="4"/>
  <c r="AU117" i="4"/>
  <c r="BN117" i="4"/>
  <c r="L110" i="19"/>
  <c r="BW117" i="4"/>
  <c r="I117" i="4"/>
  <c r="K110" i="19"/>
  <c r="BM117" i="4"/>
  <c r="BL114" i="3"/>
  <c r="H117" i="4"/>
  <c r="BX117" i="4"/>
  <c r="CE117" i="4"/>
  <c r="J110" i="19"/>
  <c r="I110" i="19"/>
  <c r="H20" i="19"/>
  <c r="H110" i="19"/>
  <c r="G110" i="19"/>
  <c r="E110" i="19"/>
  <c r="D110" i="19"/>
  <c r="R109" i="19"/>
  <c r="E109" i="19"/>
  <c r="D109" i="19"/>
  <c r="AH117" i="4"/>
  <c r="AN117" i="4"/>
  <c r="AJ117" i="4"/>
  <c r="AK117" i="4"/>
  <c r="AL117" i="4"/>
  <c r="AM117" i="4"/>
  <c r="AO117" i="4"/>
  <c r="BL117" i="4"/>
  <c r="L108" i="19"/>
  <c r="BU117" i="4"/>
  <c r="G117" i="4"/>
  <c r="K108" i="19"/>
  <c r="BK117" i="4"/>
  <c r="AX116" i="3"/>
  <c r="F117" i="4"/>
  <c r="BV117" i="4"/>
  <c r="CD117" i="4"/>
  <c r="J108" i="19"/>
  <c r="I108" i="19"/>
  <c r="H18" i="19"/>
  <c r="H108" i="19"/>
  <c r="G108" i="19"/>
  <c r="E108" i="19"/>
  <c r="D108" i="19"/>
  <c r="R107" i="19"/>
  <c r="E107" i="19"/>
  <c r="D107" i="19"/>
  <c r="R106" i="19"/>
  <c r="Z117" i="4"/>
  <c r="AA117" i="4"/>
  <c r="BJ117" i="4"/>
  <c r="L106" i="19"/>
  <c r="BS117" i="4"/>
  <c r="E117" i="4"/>
  <c r="K106" i="19"/>
  <c r="BI117" i="4"/>
  <c r="AJ116" i="3"/>
  <c r="D117" i="4"/>
  <c r="BT117" i="4"/>
  <c r="CC117" i="4"/>
  <c r="J106" i="19"/>
  <c r="I106" i="19"/>
  <c r="H16" i="19"/>
  <c r="H106" i="19"/>
  <c r="G106" i="19"/>
  <c r="E106" i="19"/>
  <c r="D106" i="19"/>
  <c r="R105" i="19"/>
  <c r="E105" i="19"/>
  <c r="D105" i="19"/>
  <c r="R117" i="4"/>
  <c r="X117" i="4"/>
  <c r="T117" i="4"/>
  <c r="U117" i="4"/>
  <c r="V117" i="4"/>
  <c r="W117" i="4"/>
  <c r="BH117" i="4"/>
  <c r="L104" i="19"/>
  <c r="BQ117" i="4"/>
  <c r="C117" i="4"/>
  <c r="K104" i="19"/>
  <c r="BG117" i="4"/>
  <c r="V112" i="3"/>
  <c r="B117" i="4"/>
  <c r="BR117" i="4"/>
  <c r="CB117" i="4"/>
  <c r="J104" i="19"/>
  <c r="I104" i="19"/>
  <c r="H14" i="19"/>
  <c r="H104" i="19"/>
  <c r="G104" i="19"/>
  <c r="E104" i="19"/>
  <c r="D104" i="19"/>
  <c r="R103" i="19"/>
  <c r="FS112" i="3"/>
  <c r="FU112" i="3"/>
  <c r="FV112" i="3"/>
  <c r="FW112" i="3"/>
  <c r="FS113" i="3"/>
  <c r="FU113" i="3"/>
  <c r="FV113" i="3"/>
  <c r="FW113" i="3"/>
  <c r="FS114" i="3"/>
  <c r="FU114" i="3"/>
  <c r="FV114" i="3"/>
  <c r="FW114" i="3"/>
  <c r="FS115" i="3"/>
  <c r="FU115" i="3"/>
  <c r="FV115" i="3"/>
  <c r="FW115" i="3"/>
  <c r="FS116" i="3"/>
  <c r="FU116" i="3"/>
  <c r="FV116" i="3"/>
  <c r="FW116" i="3"/>
  <c r="FS117" i="3"/>
  <c r="FU117" i="3"/>
  <c r="FV117" i="3"/>
  <c r="FW117" i="3"/>
  <c r="FX112" i="3"/>
  <c r="FY112" i="3"/>
  <c r="FX113" i="3"/>
  <c r="FY113" i="3"/>
  <c r="FX114" i="3"/>
  <c r="FY114" i="3"/>
  <c r="FX115" i="3"/>
  <c r="FY115" i="3"/>
  <c r="FZ112" i="3"/>
  <c r="FZ113" i="3"/>
  <c r="FZ114" i="3"/>
  <c r="FZ115" i="3"/>
  <c r="FX116" i="3"/>
  <c r="FY116" i="3"/>
  <c r="FZ116" i="3"/>
  <c r="FX117" i="3"/>
  <c r="FY117" i="3"/>
  <c r="FZ117" i="3"/>
  <c r="E103" i="19"/>
  <c r="E102" i="19"/>
  <c r="R101" i="19"/>
  <c r="E101" i="19"/>
  <c r="D99" i="19"/>
  <c r="P99" i="19"/>
  <c r="G99" i="19"/>
  <c r="AX116" i="4"/>
  <c r="BD116" i="4"/>
  <c r="AZ116" i="4"/>
  <c r="BA116" i="4"/>
  <c r="BB116" i="4"/>
  <c r="BC116" i="4"/>
  <c r="BP116" i="4"/>
  <c r="L94" i="19"/>
  <c r="BY116" i="4"/>
  <c r="K116" i="4"/>
  <c r="K94" i="19"/>
  <c r="BO116" i="4"/>
  <c r="A116" i="4"/>
  <c r="BZ114" i="3"/>
  <c r="J116" i="4"/>
  <c r="BZ116" i="4"/>
  <c r="CF116" i="4"/>
  <c r="J94" i="19"/>
  <c r="I94" i="19"/>
  <c r="H94" i="19"/>
  <c r="G94" i="19"/>
  <c r="E94" i="19"/>
  <c r="D94" i="19"/>
  <c r="R93" i="19"/>
  <c r="E93" i="19"/>
  <c r="D93" i="19"/>
  <c r="R92" i="19"/>
  <c r="AP116" i="4"/>
  <c r="AV116" i="4"/>
  <c r="AR116" i="4"/>
  <c r="AS116" i="4"/>
  <c r="AT116" i="4"/>
  <c r="AU116" i="4"/>
  <c r="BN116" i="4"/>
  <c r="L92" i="19"/>
  <c r="BW116" i="4"/>
  <c r="I116" i="4"/>
  <c r="K92" i="19"/>
  <c r="BM116" i="4"/>
  <c r="BL117" i="3"/>
  <c r="H116" i="4"/>
  <c r="BX116" i="4"/>
  <c r="CE116" i="4"/>
  <c r="J92" i="19"/>
  <c r="I92" i="19"/>
  <c r="H92" i="19"/>
  <c r="G92" i="19"/>
  <c r="E92" i="19"/>
  <c r="D92" i="19"/>
  <c r="R91" i="19"/>
  <c r="E91" i="19"/>
  <c r="D91" i="19"/>
  <c r="AH116" i="4"/>
  <c r="AN116" i="4"/>
  <c r="AJ116" i="4"/>
  <c r="AK116" i="4"/>
  <c r="AL116" i="4"/>
  <c r="AM116" i="4"/>
  <c r="AO116" i="4"/>
  <c r="BL116" i="4"/>
  <c r="L90" i="19"/>
  <c r="BU116" i="4"/>
  <c r="G116" i="4"/>
  <c r="K90" i="19"/>
  <c r="BK116" i="4"/>
  <c r="AX117" i="3"/>
  <c r="F116" i="4"/>
  <c r="BV116" i="4"/>
  <c r="CD116" i="4"/>
  <c r="J90" i="19"/>
  <c r="I90" i="19"/>
  <c r="H90" i="19"/>
  <c r="G90" i="19"/>
  <c r="E90" i="19"/>
  <c r="D90" i="19"/>
  <c r="R89" i="19"/>
  <c r="E89" i="19"/>
  <c r="D89" i="19"/>
  <c r="R88" i="19"/>
  <c r="Z116" i="4"/>
  <c r="AF116" i="4"/>
  <c r="AB116" i="4"/>
  <c r="AC116" i="4"/>
  <c r="AD116" i="4"/>
  <c r="AE116" i="4"/>
  <c r="BJ116" i="4"/>
  <c r="L88" i="19"/>
  <c r="BS116" i="4"/>
  <c r="E116" i="4"/>
  <c r="K88" i="19"/>
  <c r="BI116" i="4"/>
  <c r="AJ112" i="3"/>
  <c r="D116" i="4"/>
  <c r="BT116" i="4"/>
  <c r="CC116" i="4"/>
  <c r="J88" i="19"/>
  <c r="I88" i="19"/>
  <c r="H88" i="19"/>
  <c r="G88" i="19"/>
  <c r="E88" i="19"/>
  <c r="D88" i="19"/>
  <c r="R87" i="19"/>
  <c r="E87" i="19"/>
  <c r="D87" i="19"/>
  <c r="R116" i="4"/>
  <c r="X116" i="4"/>
  <c r="T116" i="4"/>
  <c r="U116" i="4"/>
  <c r="V116" i="4"/>
  <c r="W116" i="4"/>
  <c r="BH116" i="4"/>
  <c r="L86" i="19"/>
  <c r="BQ116" i="4"/>
  <c r="C116" i="4"/>
  <c r="K86" i="19"/>
  <c r="BG116" i="4"/>
  <c r="V114" i="3"/>
  <c r="B116" i="4"/>
  <c r="BR116" i="4"/>
  <c r="CB116" i="4"/>
  <c r="J86" i="19"/>
  <c r="I86" i="19"/>
  <c r="H86" i="19"/>
  <c r="G86" i="19"/>
  <c r="E86" i="19"/>
  <c r="D86" i="19"/>
  <c r="R85" i="19"/>
  <c r="E85" i="19"/>
  <c r="E84" i="19"/>
  <c r="R83" i="19"/>
  <c r="E83" i="19"/>
  <c r="D81" i="19"/>
  <c r="P81" i="19"/>
  <c r="G81" i="19"/>
  <c r="AX115" i="4"/>
  <c r="BD115" i="4"/>
  <c r="AZ115" i="4"/>
  <c r="BA115" i="4"/>
  <c r="BB115" i="4"/>
  <c r="BC115" i="4"/>
  <c r="BE115" i="4"/>
  <c r="BP115" i="4"/>
  <c r="L76" i="19"/>
  <c r="BY115" i="4"/>
  <c r="K115" i="4"/>
  <c r="K76" i="19"/>
  <c r="BO115" i="4"/>
  <c r="A115" i="4"/>
  <c r="BZ117" i="3"/>
  <c r="J115" i="4"/>
  <c r="BZ115" i="4"/>
  <c r="CF115" i="4"/>
  <c r="J76" i="19"/>
  <c r="I76" i="19"/>
  <c r="H76" i="19"/>
  <c r="G76" i="19"/>
  <c r="E76" i="19"/>
  <c r="D76" i="19"/>
  <c r="R75" i="19"/>
  <c r="E75" i="19"/>
  <c r="D75" i="19"/>
  <c r="R74" i="19"/>
  <c r="AP115" i="4"/>
  <c r="AV115" i="4"/>
  <c r="AR115" i="4"/>
  <c r="AS115" i="4"/>
  <c r="AT115" i="4"/>
  <c r="AU115" i="4"/>
  <c r="BN115" i="4"/>
  <c r="L74" i="19"/>
  <c r="BW115" i="4"/>
  <c r="I115" i="4"/>
  <c r="K74" i="19"/>
  <c r="BM115" i="4"/>
  <c r="BL116" i="3"/>
  <c r="H115" i="4"/>
  <c r="BX115" i="4"/>
  <c r="CE115" i="4"/>
  <c r="J74" i="19"/>
  <c r="I74" i="19"/>
  <c r="H74" i="19"/>
  <c r="G74" i="19"/>
  <c r="E74" i="19"/>
  <c r="D74" i="19"/>
  <c r="R73" i="19"/>
  <c r="E73" i="19"/>
  <c r="D73" i="19"/>
  <c r="AH115" i="4"/>
  <c r="AN115" i="4"/>
  <c r="AJ115" i="4"/>
  <c r="AK115" i="4"/>
  <c r="AL115" i="4"/>
  <c r="AM115" i="4"/>
  <c r="BL115" i="4"/>
  <c r="L72" i="19"/>
  <c r="BU115" i="4"/>
  <c r="G115" i="4"/>
  <c r="K72" i="19"/>
  <c r="BK115" i="4"/>
  <c r="AX112" i="3"/>
  <c r="F115" i="4"/>
  <c r="BV115" i="4"/>
  <c r="CD115" i="4"/>
  <c r="J72" i="19"/>
  <c r="I72" i="19"/>
  <c r="H72" i="19"/>
  <c r="G72" i="19"/>
  <c r="E72" i="19"/>
  <c r="D72" i="19"/>
  <c r="R71" i="19"/>
  <c r="E71" i="19"/>
  <c r="D71" i="19"/>
  <c r="R70" i="19"/>
  <c r="Z115" i="4"/>
  <c r="AF115" i="4"/>
  <c r="AB115" i="4"/>
  <c r="AC115" i="4"/>
  <c r="AD115" i="4"/>
  <c r="AE115" i="4"/>
  <c r="BJ115" i="4"/>
  <c r="L70" i="19"/>
  <c r="BS115" i="4"/>
  <c r="E115" i="4"/>
  <c r="K70" i="19"/>
  <c r="BI115" i="4"/>
  <c r="AJ114" i="3"/>
  <c r="D115" i="4"/>
  <c r="BT115" i="4"/>
  <c r="CC115" i="4"/>
  <c r="J70" i="19"/>
  <c r="I70" i="19"/>
  <c r="H70" i="19"/>
  <c r="G70" i="19"/>
  <c r="E70" i="19"/>
  <c r="D70" i="19"/>
  <c r="R69" i="19"/>
  <c r="E69" i="19"/>
  <c r="D69" i="19"/>
  <c r="R115" i="4"/>
  <c r="X115" i="4"/>
  <c r="T115" i="4"/>
  <c r="U115" i="4"/>
  <c r="V115" i="4"/>
  <c r="W115" i="4"/>
  <c r="BH115" i="4"/>
  <c r="L68" i="19"/>
  <c r="BQ115" i="4"/>
  <c r="C115" i="4"/>
  <c r="K68" i="19"/>
  <c r="BG115" i="4"/>
  <c r="V116" i="3"/>
  <c r="B115" i="4"/>
  <c r="BR115" i="4"/>
  <c r="CB115" i="4"/>
  <c r="J68" i="19"/>
  <c r="I68" i="19"/>
  <c r="H68" i="19"/>
  <c r="G68" i="19"/>
  <c r="E68" i="19"/>
  <c r="D68" i="19"/>
  <c r="R67" i="19"/>
  <c r="E67" i="19"/>
  <c r="E66" i="19"/>
  <c r="R65" i="19"/>
  <c r="E65" i="19"/>
  <c r="D63" i="19"/>
  <c r="P63" i="19"/>
  <c r="G63" i="19"/>
  <c r="AX114" i="4"/>
  <c r="BD114" i="4"/>
  <c r="AZ114" i="4"/>
  <c r="BA114" i="4"/>
  <c r="BB114" i="4"/>
  <c r="BC114" i="4"/>
  <c r="BP114" i="4"/>
  <c r="L58" i="19"/>
  <c r="BY114" i="4"/>
  <c r="K114" i="4"/>
  <c r="K58" i="19"/>
  <c r="BO114" i="4"/>
  <c r="A114" i="4"/>
  <c r="BZ115" i="3"/>
  <c r="J114" i="4"/>
  <c r="BZ114" i="4"/>
  <c r="CF114" i="4"/>
  <c r="J58" i="19"/>
  <c r="I58" i="19"/>
  <c r="H58" i="19"/>
  <c r="G58" i="19"/>
  <c r="E58" i="19"/>
  <c r="D58" i="19"/>
  <c r="R57" i="19"/>
  <c r="E57" i="19"/>
  <c r="D57" i="19"/>
  <c r="R56" i="19"/>
  <c r="AP114" i="4"/>
  <c r="AV114" i="4"/>
  <c r="AR114" i="4"/>
  <c r="AS114" i="4"/>
  <c r="AT114" i="4"/>
  <c r="AU114" i="4"/>
  <c r="BN114" i="4"/>
  <c r="L56" i="19"/>
  <c r="BW114" i="4"/>
  <c r="I114" i="4"/>
  <c r="K56" i="19"/>
  <c r="BM114" i="4"/>
  <c r="BL112" i="3"/>
  <c r="H114" i="4"/>
  <c r="BX114" i="4"/>
  <c r="CE114" i="4"/>
  <c r="J56" i="19"/>
  <c r="I56" i="19"/>
  <c r="H56" i="19"/>
  <c r="G56" i="19"/>
  <c r="E56" i="19"/>
  <c r="D56" i="19"/>
  <c r="R55" i="19"/>
  <c r="E55" i="19"/>
  <c r="D55" i="19"/>
  <c r="AH114" i="4"/>
  <c r="AN114" i="4"/>
  <c r="AJ114" i="4"/>
  <c r="AK114" i="4"/>
  <c r="AL114" i="4"/>
  <c r="AM114" i="4"/>
  <c r="BL114" i="4"/>
  <c r="L54" i="19"/>
  <c r="BU114" i="4"/>
  <c r="G114" i="4"/>
  <c r="K54" i="19"/>
  <c r="BK114" i="4"/>
  <c r="AX114" i="3"/>
  <c r="F114" i="4"/>
  <c r="BV114" i="4"/>
  <c r="CD114" i="4"/>
  <c r="J54" i="19"/>
  <c r="I54" i="19"/>
  <c r="H54" i="19"/>
  <c r="G54" i="19"/>
  <c r="E54" i="19"/>
  <c r="D54" i="19"/>
  <c r="R53" i="19"/>
  <c r="E53" i="19"/>
  <c r="D53" i="19"/>
  <c r="R52" i="19"/>
  <c r="Z114" i="4"/>
  <c r="AA114" i="4"/>
  <c r="BJ114" i="4"/>
  <c r="L52" i="19"/>
  <c r="BS114" i="4"/>
  <c r="E114" i="4"/>
  <c r="K52" i="19"/>
  <c r="BI114" i="4"/>
  <c r="AJ117" i="3"/>
  <c r="D114" i="4"/>
  <c r="BT114" i="4"/>
  <c r="CC114" i="4"/>
  <c r="J52" i="19"/>
  <c r="I52" i="19"/>
  <c r="H52" i="19"/>
  <c r="G52" i="19"/>
  <c r="E52" i="19"/>
  <c r="D52" i="19"/>
  <c r="R51" i="19"/>
  <c r="E51" i="19"/>
  <c r="D51" i="19"/>
  <c r="R114" i="4"/>
  <c r="X114" i="4"/>
  <c r="T114" i="4"/>
  <c r="U114" i="4"/>
  <c r="V114" i="4"/>
  <c r="W114" i="4"/>
  <c r="BH114" i="4"/>
  <c r="L50" i="19"/>
  <c r="BQ114" i="4"/>
  <c r="C114" i="4"/>
  <c r="K50" i="19"/>
  <c r="BG114" i="4"/>
  <c r="V117" i="3"/>
  <c r="B114" i="4"/>
  <c r="BR114" i="4"/>
  <c r="CB114" i="4"/>
  <c r="J50" i="19"/>
  <c r="I50" i="19"/>
  <c r="H50" i="19"/>
  <c r="G50" i="19"/>
  <c r="E50" i="19"/>
  <c r="D50" i="19"/>
  <c r="R49" i="19"/>
  <c r="E49" i="19"/>
  <c r="E48" i="19"/>
  <c r="R47" i="19"/>
  <c r="E47" i="19"/>
  <c r="D45" i="19"/>
  <c r="P45" i="19"/>
  <c r="G45" i="19"/>
  <c r="AX113" i="4"/>
  <c r="AY113" i="4"/>
  <c r="BP113" i="4"/>
  <c r="L40" i="19"/>
  <c r="BY113" i="4"/>
  <c r="K113" i="4"/>
  <c r="K40" i="19"/>
  <c r="BO113" i="4"/>
  <c r="A113" i="4"/>
  <c r="BZ112" i="3"/>
  <c r="J113" i="4"/>
  <c r="BZ113" i="4"/>
  <c r="CF113" i="4"/>
  <c r="J40" i="19"/>
  <c r="I40" i="19"/>
  <c r="H40" i="19"/>
  <c r="G40" i="19"/>
  <c r="E40" i="19"/>
  <c r="D40" i="19"/>
  <c r="R39" i="19"/>
  <c r="E39" i="19"/>
  <c r="D39" i="19"/>
  <c r="R38" i="19"/>
  <c r="AP113" i="4"/>
  <c r="AV113" i="4"/>
  <c r="AR113" i="4"/>
  <c r="AS113" i="4"/>
  <c r="AT113" i="4"/>
  <c r="AU113" i="4"/>
  <c r="BN113" i="4"/>
  <c r="L38" i="19"/>
  <c r="BW113" i="4"/>
  <c r="I113" i="4"/>
  <c r="K38" i="19"/>
  <c r="BM113" i="4"/>
  <c r="BL115" i="3"/>
  <c r="H113" i="4"/>
  <c r="BX113" i="4"/>
  <c r="CE113" i="4"/>
  <c r="J38" i="19"/>
  <c r="I38" i="19"/>
  <c r="H38" i="19"/>
  <c r="G38" i="19"/>
  <c r="E38" i="19"/>
  <c r="D38" i="19"/>
  <c r="R37" i="19"/>
  <c r="E37" i="19"/>
  <c r="D37" i="19"/>
  <c r="AH113" i="4"/>
  <c r="AN113" i="4"/>
  <c r="AJ113" i="4"/>
  <c r="AK113" i="4"/>
  <c r="AL113" i="4"/>
  <c r="AM113" i="4"/>
  <c r="BL113" i="4"/>
  <c r="L36" i="19"/>
  <c r="BU113" i="4"/>
  <c r="G113" i="4"/>
  <c r="K36" i="19"/>
  <c r="BK113" i="4"/>
  <c r="AX115" i="3"/>
  <c r="F113" i="4"/>
  <c r="BV113" i="4"/>
  <c r="CD113" i="4"/>
  <c r="J36" i="19"/>
  <c r="I36" i="19"/>
  <c r="H36" i="19"/>
  <c r="G36" i="19"/>
  <c r="E36" i="19"/>
  <c r="D36" i="19"/>
  <c r="R35" i="19"/>
  <c r="E35" i="19"/>
  <c r="D35" i="19"/>
  <c r="R34" i="19"/>
  <c r="Z113" i="4"/>
  <c r="AF113" i="4"/>
  <c r="AB113" i="4"/>
  <c r="AC113" i="4"/>
  <c r="AD113" i="4"/>
  <c r="AE113" i="4"/>
  <c r="BJ113" i="4"/>
  <c r="L34" i="19"/>
  <c r="BS113" i="4"/>
  <c r="E113" i="4"/>
  <c r="K34" i="19"/>
  <c r="BI113" i="4"/>
  <c r="AJ115" i="3"/>
  <c r="D113" i="4"/>
  <c r="BT113" i="4"/>
  <c r="CC113" i="4"/>
  <c r="J34" i="19"/>
  <c r="I34" i="19"/>
  <c r="H34" i="19"/>
  <c r="G34" i="19"/>
  <c r="E34" i="19"/>
  <c r="D34" i="19"/>
  <c r="R33" i="19"/>
  <c r="E33" i="19"/>
  <c r="D33" i="19"/>
  <c r="R113" i="4"/>
  <c r="X113" i="4"/>
  <c r="T113" i="4"/>
  <c r="U113" i="4"/>
  <c r="V113" i="4"/>
  <c r="W113" i="4"/>
  <c r="BH113" i="4"/>
  <c r="L32" i="19"/>
  <c r="BQ113" i="4"/>
  <c r="C113" i="4"/>
  <c r="K32" i="19"/>
  <c r="BG113" i="4"/>
  <c r="V115" i="3"/>
  <c r="B113" i="4"/>
  <c r="BR113" i="4"/>
  <c r="CB113" i="4"/>
  <c r="J32" i="19"/>
  <c r="I32" i="19"/>
  <c r="H32" i="19"/>
  <c r="G32" i="19"/>
  <c r="E32" i="19"/>
  <c r="D32" i="19"/>
  <c r="R31" i="19"/>
  <c r="E31" i="19"/>
  <c r="E30" i="19"/>
  <c r="R29" i="19"/>
  <c r="E29" i="19"/>
  <c r="D27" i="19"/>
  <c r="P27" i="19"/>
  <c r="G27" i="19"/>
  <c r="AX112" i="4"/>
  <c r="AY112" i="4"/>
  <c r="BP112" i="4"/>
  <c r="L22" i="19"/>
  <c r="BY112" i="4"/>
  <c r="K112" i="4"/>
  <c r="K22" i="19"/>
  <c r="BO112" i="4"/>
  <c r="A112" i="4"/>
  <c r="BZ113" i="3"/>
  <c r="J112" i="4"/>
  <c r="BZ112" i="4"/>
  <c r="CF112" i="4"/>
  <c r="J22" i="19"/>
  <c r="I22" i="19"/>
  <c r="E22" i="19"/>
  <c r="D22" i="19"/>
  <c r="R21" i="19"/>
  <c r="E21" i="19"/>
  <c r="D21" i="19"/>
  <c r="R20" i="19"/>
  <c r="AP112" i="4"/>
  <c r="AV112" i="4"/>
  <c r="AR112" i="4"/>
  <c r="AS112" i="4"/>
  <c r="AT112" i="4"/>
  <c r="AU112" i="4"/>
  <c r="BN112" i="4"/>
  <c r="L20" i="19"/>
  <c r="BW112" i="4"/>
  <c r="I112" i="4"/>
  <c r="K20" i="19"/>
  <c r="BM112" i="4"/>
  <c r="BL113" i="3"/>
  <c r="H112" i="4"/>
  <c r="BX112" i="4"/>
  <c r="CE112" i="4"/>
  <c r="J20" i="19"/>
  <c r="I20" i="19"/>
  <c r="E20" i="19"/>
  <c r="D20" i="19"/>
  <c r="R19" i="19"/>
  <c r="E19" i="19"/>
  <c r="D19" i="19"/>
  <c r="AH112" i="4"/>
  <c r="AN112" i="4"/>
  <c r="AJ112" i="4"/>
  <c r="AK112" i="4"/>
  <c r="AL112" i="4"/>
  <c r="AM112" i="4"/>
  <c r="BL112" i="4"/>
  <c r="L18" i="19"/>
  <c r="BU112" i="4"/>
  <c r="G112" i="4"/>
  <c r="K18" i="19"/>
  <c r="BK112" i="4"/>
  <c r="AX113" i="3"/>
  <c r="F112" i="4"/>
  <c r="BV112" i="4"/>
  <c r="CD112" i="4"/>
  <c r="J18" i="19"/>
  <c r="I18" i="19"/>
  <c r="E18" i="19"/>
  <c r="D18" i="19"/>
  <c r="R17" i="19"/>
  <c r="E17" i="19"/>
  <c r="D17" i="19"/>
  <c r="R16" i="19"/>
  <c r="Z112" i="4"/>
  <c r="AF112" i="4"/>
  <c r="AB112" i="4"/>
  <c r="AC112" i="4"/>
  <c r="AD112" i="4"/>
  <c r="AE112" i="4"/>
  <c r="BJ112" i="4"/>
  <c r="L16" i="19"/>
  <c r="BS112" i="4"/>
  <c r="E112" i="4"/>
  <c r="K16" i="19"/>
  <c r="BI112" i="4"/>
  <c r="AJ113" i="3"/>
  <c r="D112" i="4"/>
  <c r="BT112" i="4"/>
  <c r="CC112" i="4"/>
  <c r="J16" i="19"/>
  <c r="I16" i="19"/>
  <c r="E16" i="19"/>
  <c r="D16" i="19"/>
  <c r="R15" i="19"/>
  <c r="E15" i="19"/>
  <c r="D15" i="19"/>
  <c r="R112" i="4"/>
  <c r="X112" i="4"/>
  <c r="T112" i="4"/>
  <c r="U112" i="4"/>
  <c r="V112" i="4"/>
  <c r="W112" i="4"/>
  <c r="BH112" i="4"/>
  <c r="L14" i="19"/>
  <c r="BQ112" i="4"/>
  <c r="C112" i="4"/>
  <c r="K14" i="19"/>
  <c r="BG112" i="4"/>
  <c r="V113" i="3"/>
  <c r="B112" i="4"/>
  <c r="BR112" i="4"/>
  <c r="CB112" i="4"/>
  <c r="J14" i="19"/>
  <c r="I14" i="19"/>
  <c r="E14" i="19"/>
  <c r="D14" i="19"/>
  <c r="R13" i="19"/>
  <c r="E13" i="19"/>
  <c r="E12" i="19"/>
  <c r="R11" i="19"/>
  <c r="E11" i="19"/>
  <c r="D9" i="19"/>
  <c r="P9" i="19"/>
  <c r="G9" i="19"/>
  <c r="B5" i="19"/>
  <c r="B2" i="19"/>
  <c r="AX108" i="4"/>
  <c r="BD108" i="4"/>
  <c r="AZ108" i="4"/>
  <c r="BA108" i="4"/>
  <c r="BB108" i="4"/>
  <c r="BC108" i="4"/>
  <c r="BP108" i="4"/>
  <c r="L112" i="18"/>
  <c r="BY108" i="4"/>
  <c r="Q108" i="4"/>
  <c r="BZ107" i="3"/>
  <c r="J108" i="4"/>
  <c r="K108" i="4"/>
  <c r="K112" i="18"/>
  <c r="A108" i="4"/>
  <c r="CF108" i="4"/>
  <c r="J112" i="18"/>
  <c r="I112" i="18"/>
  <c r="H22" i="18"/>
  <c r="H112" i="18"/>
  <c r="G112" i="18"/>
  <c r="E112" i="18"/>
  <c r="D112" i="18"/>
  <c r="R111" i="18"/>
  <c r="E111" i="18"/>
  <c r="D111" i="18"/>
  <c r="R110" i="18"/>
  <c r="AP108" i="4"/>
  <c r="AQ108" i="4"/>
  <c r="BN108" i="4"/>
  <c r="L110" i="18"/>
  <c r="BW108" i="4"/>
  <c r="I108" i="4"/>
  <c r="K110" i="18"/>
  <c r="BM108" i="4"/>
  <c r="BL105" i="3"/>
  <c r="H108" i="4"/>
  <c r="BX108" i="4"/>
  <c r="CE108" i="4"/>
  <c r="J110" i="18"/>
  <c r="I110" i="18"/>
  <c r="H20" i="18"/>
  <c r="H110" i="18"/>
  <c r="G110" i="18"/>
  <c r="E110" i="18"/>
  <c r="D110" i="18"/>
  <c r="R109" i="18"/>
  <c r="E109" i="18"/>
  <c r="D109" i="18"/>
  <c r="AH108" i="4"/>
  <c r="AI108" i="4"/>
  <c r="BL108" i="4"/>
  <c r="L108" i="18"/>
  <c r="BU108" i="4"/>
  <c r="G108" i="4"/>
  <c r="K108" i="18"/>
  <c r="BK108" i="4"/>
  <c r="AX107" i="3"/>
  <c r="F108" i="4"/>
  <c r="BV108" i="4"/>
  <c r="CD108" i="4"/>
  <c r="J108" i="18"/>
  <c r="I108" i="18"/>
  <c r="H18" i="18"/>
  <c r="H108" i="18"/>
  <c r="G108" i="18"/>
  <c r="E108" i="18"/>
  <c r="D108" i="18"/>
  <c r="R107" i="18"/>
  <c r="E107" i="18"/>
  <c r="D107" i="18"/>
  <c r="R106" i="18"/>
  <c r="Z108" i="4"/>
  <c r="AF108" i="4"/>
  <c r="AB108" i="4"/>
  <c r="AC108" i="4"/>
  <c r="AD108" i="4"/>
  <c r="AE108" i="4"/>
  <c r="BJ108" i="4"/>
  <c r="L106" i="18"/>
  <c r="BS108" i="4"/>
  <c r="E108" i="4"/>
  <c r="K106" i="18"/>
  <c r="BI108" i="4"/>
  <c r="AJ107" i="3"/>
  <c r="D108" i="4"/>
  <c r="BT108" i="4"/>
  <c r="CC108" i="4"/>
  <c r="J106" i="18"/>
  <c r="I106" i="18"/>
  <c r="H16" i="18"/>
  <c r="H106" i="18"/>
  <c r="G106" i="18"/>
  <c r="E106" i="18"/>
  <c r="D106" i="18"/>
  <c r="R105" i="18"/>
  <c r="E105" i="18"/>
  <c r="D105" i="18"/>
  <c r="R108" i="4"/>
  <c r="S108" i="4"/>
  <c r="BH108" i="4"/>
  <c r="L104" i="18"/>
  <c r="BQ108" i="4"/>
  <c r="C108" i="4"/>
  <c r="K104" i="18"/>
  <c r="BG108" i="4"/>
  <c r="V103" i="3"/>
  <c r="B108" i="4"/>
  <c r="BR108" i="4"/>
  <c r="CB108" i="4"/>
  <c r="J104" i="18"/>
  <c r="I104" i="18"/>
  <c r="H14" i="18"/>
  <c r="H104" i="18"/>
  <c r="G104" i="18"/>
  <c r="E104" i="18"/>
  <c r="D104" i="18"/>
  <c r="R103" i="18"/>
  <c r="FS103" i="3"/>
  <c r="FU103" i="3"/>
  <c r="FV103" i="3"/>
  <c r="FW103" i="3"/>
  <c r="FS104" i="3"/>
  <c r="FU104" i="3"/>
  <c r="FV104" i="3"/>
  <c r="FW104" i="3"/>
  <c r="FS105" i="3"/>
  <c r="FU105" i="3"/>
  <c r="FV105" i="3"/>
  <c r="FW105" i="3"/>
  <c r="FS106" i="3"/>
  <c r="FU106" i="3"/>
  <c r="FV106" i="3"/>
  <c r="FW106" i="3"/>
  <c r="FS107" i="3"/>
  <c r="FU107" i="3"/>
  <c r="FV107" i="3"/>
  <c r="FW107" i="3"/>
  <c r="FS108" i="3"/>
  <c r="FU108" i="3"/>
  <c r="FV108" i="3"/>
  <c r="FW108" i="3"/>
  <c r="FX103" i="3"/>
  <c r="FY103" i="3"/>
  <c r="FX104" i="3"/>
  <c r="FY104" i="3"/>
  <c r="FX105" i="3"/>
  <c r="FY105" i="3"/>
  <c r="FX106" i="3"/>
  <c r="FY106" i="3"/>
  <c r="FZ103" i="3"/>
  <c r="FZ104" i="3"/>
  <c r="FZ105" i="3"/>
  <c r="FZ106" i="3"/>
  <c r="FX107" i="3"/>
  <c r="FY107" i="3"/>
  <c r="FZ107" i="3"/>
  <c r="FX108" i="3"/>
  <c r="FY108" i="3"/>
  <c r="FZ108" i="3"/>
  <c r="E103" i="18"/>
  <c r="E102" i="18"/>
  <c r="R101" i="18"/>
  <c r="E101" i="18"/>
  <c r="D99" i="18"/>
  <c r="P99" i="18"/>
  <c r="G99" i="18"/>
  <c r="AX107" i="4"/>
  <c r="AY107" i="4"/>
  <c r="BP107" i="4"/>
  <c r="L94" i="18"/>
  <c r="BY107" i="4"/>
  <c r="K107" i="4"/>
  <c r="K94" i="18"/>
  <c r="BO107" i="4"/>
  <c r="A107" i="4"/>
  <c r="BZ105" i="3"/>
  <c r="J107" i="4"/>
  <c r="BZ107" i="4"/>
  <c r="CF107" i="4"/>
  <c r="J94" i="18"/>
  <c r="I94" i="18"/>
  <c r="H94" i="18"/>
  <c r="G94" i="18"/>
  <c r="E94" i="18"/>
  <c r="D94" i="18"/>
  <c r="R93" i="18"/>
  <c r="E93" i="18"/>
  <c r="D93" i="18"/>
  <c r="R92" i="18"/>
  <c r="AP107" i="4"/>
  <c r="AV107" i="4"/>
  <c r="AR107" i="4"/>
  <c r="AS107" i="4"/>
  <c r="AT107" i="4"/>
  <c r="AU107" i="4"/>
  <c r="BN107" i="4"/>
  <c r="L92" i="18"/>
  <c r="BW107" i="4"/>
  <c r="I107" i="4"/>
  <c r="K92" i="18"/>
  <c r="BM107" i="4"/>
  <c r="BL108" i="3"/>
  <c r="H107" i="4"/>
  <c r="BX107" i="4"/>
  <c r="CE107" i="4"/>
  <c r="J92" i="18"/>
  <c r="I92" i="18"/>
  <c r="H92" i="18"/>
  <c r="G92" i="18"/>
  <c r="E92" i="18"/>
  <c r="D92" i="18"/>
  <c r="R91" i="18"/>
  <c r="E91" i="18"/>
  <c r="D91" i="18"/>
  <c r="AH107" i="4"/>
  <c r="AI107" i="4"/>
  <c r="BL107" i="4"/>
  <c r="L90" i="18"/>
  <c r="BU107" i="4"/>
  <c r="G107" i="4"/>
  <c r="K90" i="18"/>
  <c r="BK107" i="4"/>
  <c r="AX108" i="3"/>
  <c r="F107" i="4"/>
  <c r="BV107" i="4"/>
  <c r="CD107" i="4"/>
  <c r="J90" i="18"/>
  <c r="I90" i="18"/>
  <c r="H90" i="18"/>
  <c r="G90" i="18"/>
  <c r="E90" i="18"/>
  <c r="D90" i="18"/>
  <c r="R89" i="18"/>
  <c r="E89" i="18"/>
  <c r="D89" i="18"/>
  <c r="R88" i="18"/>
  <c r="Z107" i="4"/>
  <c r="AF107" i="4"/>
  <c r="AB107" i="4"/>
  <c r="AC107" i="4"/>
  <c r="AD107" i="4"/>
  <c r="AE107" i="4"/>
  <c r="AG107" i="4"/>
  <c r="BJ107" i="4"/>
  <c r="L88" i="18"/>
  <c r="BS107" i="4"/>
  <c r="E107" i="4"/>
  <c r="K88" i="18"/>
  <c r="BI107" i="4"/>
  <c r="AJ103" i="3"/>
  <c r="D107" i="4"/>
  <c r="BT107" i="4"/>
  <c r="CC107" i="4"/>
  <c r="J88" i="18"/>
  <c r="I88" i="18"/>
  <c r="H88" i="18"/>
  <c r="G88" i="18"/>
  <c r="E88" i="18"/>
  <c r="D88" i="18"/>
  <c r="R87" i="18"/>
  <c r="E87" i="18"/>
  <c r="D87" i="18"/>
  <c r="R107" i="4"/>
  <c r="X107" i="4"/>
  <c r="T107" i="4"/>
  <c r="U107" i="4"/>
  <c r="V107" i="4"/>
  <c r="W107" i="4"/>
  <c r="BH107" i="4"/>
  <c r="L86" i="18"/>
  <c r="BQ107" i="4"/>
  <c r="C107" i="4"/>
  <c r="K86" i="18"/>
  <c r="BG107" i="4"/>
  <c r="V105" i="3"/>
  <c r="B107" i="4"/>
  <c r="BR107" i="4"/>
  <c r="CB107" i="4"/>
  <c r="J86" i="18"/>
  <c r="I86" i="18"/>
  <c r="H86" i="18"/>
  <c r="G86" i="18"/>
  <c r="E86" i="18"/>
  <c r="D86" i="18"/>
  <c r="R85" i="18"/>
  <c r="E85" i="18"/>
  <c r="E84" i="18"/>
  <c r="R83" i="18"/>
  <c r="E83" i="18"/>
  <c r="D81" i="18"/>
  <c r="P81" i="18"/>
  <c r="G81" i="18"/>
  <c r="AX106" i="4"/>
  <c r="BD106" i="4"/>
  <c r="AZ106" i="4"/>
  <c r="BA106" i="4"/>
  <c r="BB106" i="4"/>
  <c r="BC106" i="4"/>
  <c r="BP106" i="4"/>
  <c r="L76" i="18"/>
  <c r="BY106" i="4"/>
  <c r="Q106" i="4"/>
  <c r="A106" i="4"/>
  <c r="K106" i="4"/>
  <c r="K76" i="18"/>
  <c r="BZ108" i="3"/>
  <c r="J106" i="4"/>
  <c r="CF106" i="4"/>
  <c r="J76" i="18"/>
  <c r="I76" i="18"/>
  <c r="H76" i="18"/>
  <c r="G76" i="18"/>
  <c r="E76" i="18"/>
  <c r="D76" i="18"/>
  <c r="R75" i="18"/>
  <c r="E75" i="18"/>
  <c r="D75" i="18"/>
  <c r="R74" i="18"/>
  <c r="AP106" i="4"/>
  <c r="AV106" i="4"/>
  <c r="AR106" i="4"/>
  <c r="AS106" i="4"/>
  <c r="AT106" i="4"/>
  <c r="AU106" i="4"/>
  <c r="BN106" i="4"/>
  <c r="L74" i="18"/>
  <c r="BW106" i="4"/>
  <c r="I106" i="4"/>
  <c r="K74" i="18"/>
  <c r="BM106" i="4"/>
  <c r="BL107" i="3"/>
  <c r="H106" i="4"/>
  <c r="BX106" i="4"/>
  <c r="CE106" i="4"/>
  <c r="J74" i="18"/>
  <c r="I74" i="18"/>
  <c r="H74" i="18"/>
  <c r="G74" i="18"/>
  <c r="E74" i="18"/>
  <c r="D74" i="18"/>
  <c r="R73" i="18"/>
  <c r="E73" i="18"/>
  <c r="D73" i="18"/>
  <c r="AH106" i="4"/>
  <c r="AN106" i="4"/>
  <c r="AJ106" i="4"/>
  <c r="AK106" i="4"/>
  <c r="AL106" i="4"/>
  <c r="AM106" i="4"/>
  <c r="BL106" i="4"/>
  <c r="L72" i="18"/>
  <c r="BU106" i="4"/>
  <c r="G106" i="4"/>
  <c r="K72" i="18"/>
  <c r="BK106" i="4"/>
  <c r="AX103" i="3"/>
  <c r="F106" i="4"/>
  <c r="BV106" i="4"/>
  <c r="CD106" i="4"/>
  <c r="J72" i="18"/>
  <c r="I72" i="18"/>
  <c r="H72" i="18"/>
  <c r="G72" i="18"/>
  <c r="E72" i="18"/>
  <c r="D72" i="18"/>
  <c r="R71" i="18"/>
  <c r="E71" i="18"/>
  <c r="D71" i="18"/>
  <c r="R70" i="18"/>
  <c r="Z106" i="4"/>
  <c r="AF106" i="4"/>
  <c r="AB106" i="4"/>
  <c r="AC106" i="4"/>
  <c r="AD106" i="4"/>
  <c r="AE106" i="4"/>
  <c r="AG106" i="4"/>
  <c r="BJ106" i="4"/>
  <c r="L70" i="18"/>
  <c r="BS106" i="4"/>
  <c r="E106" i="4"/>
  <c r="K70" i="18"/>
  <c r="BI106" i="4"/>
  <c r="AJ105" i="3"/>
  <c r="D106" i="4"/>
  <c r="BT106" i="4"/>
  <c r="CC106" i="4"/>
  <c r="J70" i="18"/>
  <c r="I70" i="18"/>
  <c r="H70" i="18"/>
  <c r="G70" i="18"/>
  <c r="E70" i="18"/>
  <c r="D70" i="18"/>
  <c r="R69" i="18"/>
  <c r="E69" i="18"/>
  <c r="D69" i="18"/>
  <c r="R106" i="4"/>
  <c r="X106" i="4"/>
  <c r="T106" i="4"/>
  <c r="U106" i="4"/>
  <c r="V106" i="4"/>
  <c r="W106" i="4"/>
  <c r="BH106" i="4"/>
  <c r="L68" i="18"/>
  <c r="BQ106" i="4"/>
  <c r="C106" i="4"/>
  <c r="K68" i="18"/>
  <c r="BG106" i="4"/>
  <c r="V107" i="3"/>
  <c r="B106" i="4"/>
  <c r="BR106" i="4"/>
  <c r="CB106" i="4"/>
  <c r="J68" i="18"/>
  <c r="I68" i="18"/>
  <c r="H68" i="18"/>
  <c r="G68" i="18"/>
  <c r="E68" i="18"/>
  <c r="D68" i="18"/>
  <c r="R67" i="18"/>
  <c r="E67" i="18"/>
  <c r="E66" i="18"/>
  <c r="R65" i="18"/>
  <c r="E65" i="18"/>
  <c r="D63" i="18"/>
  <c r="P63" i="18"/>
  <c r="G63" i="18"/>
  <c r="AX105" i="4"/>
  <c r="AY105" i="4"/>
  <c r="BP105" i="4"/>
  <c r="L58" i="18"/>
  <c r="BY105" i="4"/>
  <c r="K105" i="4"/>
  <c r="K58" i="18"/>
  <c r="BO105" i="4"/>
  <c r="A105" i="4"/>
  <c r="BZ106" i="3"/>
  <c r="J105" i="4"/>
  <c r="BZ105" i="4"/>
  <c r="CF105" i="4"/>
  <c r="J58" i="18"/>
  <c r="I58" i="18"/>
  <c r="H58" i="18"/>
  <c r="G58" i="18"/>
  <c r="E58" i="18"/>
  <c r="D58" i="18"/>
  <c r="R57" i="18"/>
  <c r="E57" i="18"/>
  <c r="D57" i="18"/>
  <c r="R56" i="18"/>
  <c r="AP105" i="4"/>
  <c r="AV105" i="4"/>
  <c r="AR105" i="4"/>
  <c r="AS105" i="4"/>
  <c r="AT105" i="4"/>
  <c r="AU105" i="4"/>
  <c r="BN105" i="4"/>
  <c r="L56" i="18"/>
  <c r="BW105" i="4"/>
  <c r="I105" i="4"/>
  <c r="K56" i="18"/>
  <c r="BM105" i="4"/>
  <c r="BL103" i="3"/>
  <c r="H105" i="4"/>
  <c r="BX105" i="4"/>
  <c r="CE105" i="4"/>
  <c r="J56" i="18"/>
  <c r="I56" i="18"/>
  <c r="H56" i="18"/>
  <c r="G56" i="18"/>
  <c r="E56" i="18"/>
  <c r="D56" i="18"/>
  <c r="R55" i="18"/>
  <c r="E55" i="18"/>
  <c r="D55" i="18"/>
  <c r="AH105" i="4"/>
  <c r="AN105" i="4"/>
  <c r="AJ105" i="4"/>
  <c r="AK105" i="4"/>
  <c r="AL105" i="4"/>
  <c r="AM105" i="4"/>
  <c r="BL105" i="4"/>
  <c r="L54" i="18"/>
  <c r="BU105" i="4"/>
  <c r="G105" i="4"/>
  <c r="K54" i="18"/>
  <c r="BK105" i="4"/>
  <c r="AX105" i="3"/>
  <c r="F105" i="4"/>
  <c r="BV105" i="4"/>
  <c r="CD105" i="4"/>
  <c r="J54" i="18"/>
  <c r="I54" i="18"/>
  <c r="H54" i="18"/>
  <c r="G54" i="18"/>
  <c r="E54" i="18"/>
  <c r="D54" i="18"/>
  <c r="R53" i="18"/>
  <c r="E53" i="18"/>
  <c r="D53" i="18"/>
  <c r="R52" i="18"/>
  <c r="Z105" i="4"/>
  <c r="AF105" i="4"/>
  <c r="AB105" i="4"/>
  <c r="AC105" i="4"/>
  <c r="AD105" i="4"/>
  <c r="AE105" i="4"/>
  <c r="BJ105" i="4"/>
  <c r="L52" i="18"/>
  <c r="BS105" i="4"/>
  <c r="E105" i="4"/>
  <c r="K52" i="18"/>
  <c r="BI105" i="4"/>
  <c r="AJ108" i="3"/>
  <c r="D105" i="4"/>
  <c r="BT105" i="4"/>
  <c r="CC105" i="4"/>
  <c r="J52" i="18"/>
  <c r="I52" i="18"/>
  <c r="H52" i="18"/>
  <c r="G52" i="18"/>
  <c r="E52" i="18"/>
  <c r="D52" i="18"/>
  <c r="R51" i="18"/>
  <c r="E51" i="18"/>
  <c r="D51" i="18"/>
  <c r="R105" i="4"/>
  <c r="X105" i="4"/>
  <c r="T105" i="4"/>
  <c r="U105" i="4"/>
  <c r="V105" i="4"/>
  <c r="W105" i="4"/>
  <c r="BH105" i="4"/>
  <c r="L50" i="18"/>
  <c r="BQ105" i="4"/>
  <c r="C105" i="4"/>
  <c r="K50" i="18"/>
  <c r="BG105" i="4"/>
  <c r="V108" i="3"/>
  <c r="B105" i="4"/>
  <c r="BR105" i="4"/>
  <c r="CB105" i="4"/>
  <c r="J50" i="18"/>
  <c r="I50" i="18"/>
  <c r="H50" i="18"/>
  <c r="G50" i="18"/>
  <c r="E50" i="18"/>
  <c r="D50" i="18"/>
  <c r="R49" i="18"/>
  <c r="E49" i="18"/>
  <c r="E48" i="18"/>
  <c r="R47" i="18"/>
  <c r="E47" i="18"/>
  <c r="D45" i="18"/>
  <c r="P45" i="18"/>
  <c r="G45" i="18"/>
  <c r="AX104" i="4"/>
  <c r="AY104" i="4"/>
  <c r="BP104" i="4"/>
  <c r="L40" i="18"/>
  <c r="BY104" i="4"/>
  <c r="K104" i="4"/>
  <c r="K40" i="18"/>
  <c r="BO104" i="4"/>
  <c r="A104" i="4"/>
  <c r="BZ103" i="3"/>
  <c r="J104" i="4"/>
  <c r="BZ104" i="4"/>
  <c r="CF104" i="4"/>
  <c r="J40" i="18"/>
  <c r="I40" i="18"/>
  <c r="H40" i="18"/>
  <c r="G40" i="18"/>
  <c r="E40" i="18"/>
  <c r="D40" i="18"/>
  <c r="R39" i="18"/>
  <c r="E39" i="18"/>
  <c r="D39" i="18"/>
  <c r="R38" i="18"/>
  <c r="AP104" i="4"/>
  <c r="AQ104" i="4"/>
  <c r="BN104" i="4"/>
  <c r="L38" i="18"/>
  <c r="BW104" i="4"/>
  <c r="I104" i="4"/>
  <c r="K38" i="18"/>
  <c r="BM104" i="4"/>
  <c r="BL106" i="3"/>
  <c r="H104" i="4"/>
  <c r="BX104" i="4"/>
  <c r="CE104" i="4"/>
  <c r="J38" i="18"/>
  <c r="I38" i="18"/>
  <c r="H38" i="18"/>
  <c r="G38" i="18"/>
  <c r="E38" i="18"/>
  <c r="D38" i="18"/>
  <c r="R37" i="18"/>
  <c r="E37" i="18"/>
  <c r="D37" i="18"/>
  <c r="AH104" i="4"/>
  <c r="AN104" i="4"/>
  <c r="AJ104" i="4"/>
  <c r="AK104" i="4"/>
  <c r="AL104" i="4"/>
  <c r="AM104" i="4"/>
  <c r="BL104" i="4"/>
  <c r="L36" i="18"/>
  <c r="BU104" i="4"/>
  <c r="G104" i="4"/>
  <c r="K36" i="18"/>
  <c r="BK104" i="4"/>
  <c r="AX106" i="3"/>
  <c r="F104" i="4"/>
  <c r="BV104" i="4"/>
  <c r="CD104" i="4"/>
  <c r="J36" i="18"/>
  <c r="I36" i="18"/>
  <c r="H36" i="18"/>
  <c r="G36" i="18"/>
  <c r="E36" i="18"/>
  <c r="D36" i="18"/>
  <c r="R35" i="18"/>
  <c r="E35" i="18"/>
  <c r="D35" i="18"/>
  <c r="R34" i="18"/>
  <c r="Z104" i="4"/>
  <c r="AF104" i="4"/>
  <c r="AB104" i="4"/>
  <c r="AC104" i="4"/>
  <c r="AD104" i="4"/>
  <c r="AE104" i="4"/>
  <c r="AG104" i="4"/>
  <c r="BJ104" i="4"/>
  <c r="L34" i="18"/>
  <c r="BS104" i="4"/>
  <c r="E104" i="4"/>
  <c r="K34" i="18"/>
  <c r="BI104" i="4"/>
  <c r="AJ106" i="3"/>
  <c r="D104" i="4"/>
  <c r="BT104" i="4"/>
  <c r="CC104" i="4"/>
  <c r="J34" i="18"/>
  <c r="I34" i="18"/>
  <c r="H34" i="18"/>
  <c r="G34" i="18"/>
  <c r="E34" i="18"/>
  <c r="D34" i="18"/>
  <c r="R33" i="18"/>
  <c r="E33" i="18"/>
  <c r="D33" i="18"/>
  <c r="R104" i="4"/>
  <c r="X104" i="4"/>
  <c r="T104" i="4"/>
  <c r="U104" i="4"/>
  <c r="V104" i="4"/>
  <c r="W104" i="4"/>
  <c r="BH104" i="4"/>
  <c r="L32" i="18"/>
  <c r="BQ104" i="4"/>
  <c r="C104" i="4"/>
  <c r="K32" i="18"/>
  <c r="BG104" i="4"/>
  <c r="V106" i="3"/>
  <c r="B104" i="4"/>
  <c r="BR104" i="4"/>
  <c r="CB104" i="4"/>
  <c r="J32" i="18"/>
  <c r="I32" i="18"/>
  <c r="H32" i="18"/>
  <c r="G32" i="18"/>
  <c r="E32" i="18"/>
  <c r="D32" i="18"/>
  <c r="R31" i="18"/>
  <c r="E31" i="18"/>
  <c r="E30" i="18"/>
  <c r="R29" i="18"/>
  <c r="E29" i="18"/>
  <c r="D27" i="18"/>
  <c r="P27" i="18"/>
  <c r="G27" i="18"/>
  <c r="AX103" i="4"/>
  <c r="BD103" i="4"/>
  <c r="AZ103" i="4"/>
  <c r="BA103" i="4"/>
  <c r="BB103" i="4"/>
  <c r="BC103" i="4"/>
  <c r="BP103" i="4"/>
  <c r="L22" i="18"/>
  <c r="BY103" i="4"/>
  <c r="K103" i="4"/>
  <c r="K22" i="18"/>
  <c r="BO103" i="4"/>
  <c r="A103" i="4"/>
  <c r="BZ104" i="3"/>
  <c r="J103" i="4"/>
  <c r="BZ103" i="4"/>
  <c r="CF103" i="4"/>
  <c r="J22" i="18"/>
  <c r="I22" i="18"/>
  <c r="E22" i="18"/>
  <c r="D22" i="18"/>
  <c r="R21" i="18"/>
  <c r="E21" i="18"/>
  <c r="D21" i="18"/>
  <c r="R20" i="18"/>
  <c r="AP103" i="4"/>
  <c r="AV103" i="4"/>
  <c r="AR103" i="4"/>
  <c r="AS103" i="4"/>
  <c r="AT103" i="4"/>
  <c r="AU103" i="4"/>
  <c r="BN103" i="4"/>
  <c r="L20" i="18"/>
  <c r="BW103" i="4"/>
  <c r="I103" i="4"/>
  <c r="K20" i="18"/>
  <c r="BM103" i="4"/>
  <c r="BL104" i="3"/>
  <c r="H103" i="4"/>
  <c r="BX103" i="4"/>
  <c r="CE103" i="4"/>
  <c r="J20" i="18"/>
  <c r="I20" i="18"/>
  <c r="E20" i="18"/>
  <c r="D20" i="18"/>
  <c r="R19" i="18"/>
  <c r="E19" i="18"/>
  <c r="D19" i="18"/>
  <c r="AH103" i="4"/>
  <c r="AN103" i="4"/>
  <c r="AJ103" i="4"/>
  <c r="AK103" i="4"/>
  <c r="AL103" i="4"/>
  <c r="AM103" i="4"/>
  <c r="BL103" i="4"/>
  <c r="L18" i="18"/>
  <c r="BU103" i="4"/>
  <c r="G103" i="4"/>
  <c r="K18" i="18"/>
  <c r="BK103" i="4"/>
  <c r="AX104" i="3"/>
  <c r="F103" i="4"/>
  <c r="BV103" i="4"/>
  <c r="CD103" i="4"/>
  <c r="J18" i="18"/>
  <c r="I18" i="18"/>
  <c r="E18" i="18"/>
  <c r="D18" i="18"/>
  <c r="R17" i="18"/>
  <c r="E17" i="18"/>
  <c r="D17" i="18"/>
  <c r="R16" i="18"/>
  <c r="Z103" i="4"/>
  <c r="AF103" i="4"/>
  <c r="AB103" i="4"/>
  <c r="AC103" i="4"/>
  <c r="AD103" i="4"/>
  <c r="AE103" i="4"/>
  <c r="AG103" i="4"/>
  <c r="BJ103" i="4"/>
  <c r="L16" i="18"/>
  <c r="BS103" i="4"/>
  <c r="E103" i="4"/>
  <c r="K16" i="18"/>
  <c r="BI103" i="4"/>
  <c r="AJ104" i="3"/>
  <c r="D103" i="4"/>
  <c r="BT103" i="4"/>
  <c r="CC103" i="4"/>
  <c r="J16" i="18"/>
  <c r="I16" i="18"/>
  <c r="E16" i="18"/>
  <c r="D16" i="18"/>
  <c r="R15" i="18"/>
  <c r="E15" i="18"/>
  <c r="D15" i="18"/>
  <c r="R103" i="4"/>
  <c r="S103" i="4"/>
  <c r="BH103" i="4"/>
  <c r="L14" i="18"/>
  <c r="BQ103" i="4"/>
  <c r="C103" i="4"/>
  <c r="K14" i="18"/>
  <c r="BG103" i="4"/>
  <c r="V104" i="3"/>
  <c r="B103" i="4"/>
  <c r="BR103" i="4"/>
  <c r="CB103" i="4"/>
  <c r="J14" i="18"/>
  <c r="I14" i="18"/>
  <c r="E14" i="18"/>
  <c r="D14" i="18"/>
  <c r="R13" i="18"/>
  <c r="E13" i="18"/>
  <c r="E12" i="18"/>
  <c r="R11" i="18"/>
  <c r="E11" i="18"/>
  <c r="D9" i="18"/>
  <c r="P9" i="18"/>
  <c r="G9" i="18"/>
  <c r="B5" i="18"/>
  <c r="B2" i="18"/>
  <c r="AX99" i="4"/>
  <c r="AY99" i="4"/>
  <c r="BP99" i="4"/>
  <c r="L112" i="17"/>
  <c r="BY99" i="4"/>
  <c r="K99" i="4"/>
  <c r="K112" i="17"/>
  <c r="BO99" i="4"/>
  <c r="A99" i="4"/>
  <c r="BZ98" i="3"/>
  <c r="J99" i="4"/>
  <c r="BZ99" i="4"/>
  <c r="CF99" i="4"/>
  <c r="J112" i="17"/>
  <c r="I112" i="17"/>
  <c r="H22" i="17"/>
  <c r="H40" i="17"/>
  <c r="H58" i="17"/>
  <c r="H76" i="17"/>
  <c r="H94" i="17"/>
  <c r="H112" i="17"/>
  <c r="G40" i="17"/>
  <c r="G58" i="17"/>
  <c r="G76" i="17"/>
  <c r="G94" i="17"/>
  <c r="G112" i="17"/>
  <c r="E112" i="17"/>
  <c r="D112" i="17"/>
  <c r="R111" i="17"/>
  <c r="E111" i="17"/>
  <c r="D111" i="17"/>
  <c r="R110" i="17"/>
  <c r="AP99" i="4"/>
  <c r="AQ99" i="4"/>
  <c r="BN99" i="4"/>
  <c r="L110" i="17"/>
  <c r="BW99" i="4"/>
  <c r="I99" i="4"/>
  <c r="K110" i="17"/>
  <c r="BM99" i="4"/>
  <c r="BL96" i="3"/>
  <c r="H99" i="4"/>
  <c r="BX99" i="4"/>
  <c r="CE99" i="4"/>
  <c r="J110" i="17"/>
  <c r="I110" i="17"/>
  <c r="H20" i="17"/>
  <c r="H38" i="17"/>
  <c r="H56" i="17"/>
  <c r="H74" i="17"/>
  <c r="H92" i="17"/>
  <c r="H110" i="17"/>
  <c r="G38" i="17"/>
  <c r="G56" i="17"/>
  <c r="G74" i="17"/>
  <c r="G92" i="17"/>
  <c r="G110" i="17"/>
  <c r="E110" i="17"/>
  <c r="D110" i="17"/>
  <c r="R109" i="17"/>
  <c r="E109" i="17"/>
  <c r="D109" i="17"/>
  <c r="AH99" i="4"/>
  <c r="AI99" i="4"/>
  <c r="BL99" i="4"/>
  <c r="L108" i="17"/>
  <c r="BU99" i="4"/>
  <c r="G99" i="4"/>
  <c r="K108" i="17"/>
  <c r="BK99" i="4"/>
  <c r="AX98" i="3"/>
  <c r="F99" i="4"/>
  <c r="BV99" i="4"/>
  <c r="CD99" i="4"/>
  <c r="J108" i="17"/>
  <c r="I108" i="17"/>
  <c r="H18" i="17"/>
  <c r="H36" i="17"/>
  <c r="H54" i="17"/>
  <c r="H72" i="17"/>
  <c r="H90" i="17"/>
  <c r="H108" i="17"/>
  <c r="G36" i="17"/>
  <c r="G54" i="17"/>
  <c r="G72" i="17"/>
  <c r="G90" i="17"/>
  <c r="G108" i="17"/>
  <c r="E108" i="17"/>
  <c r="D108" i="17"/>
  <c r="R107" i="17"/>
  <c r="E107" i="17"/>
  <c r="D107" i="17"/>
  <c r="R106" i="17"/>
  <c r="Z99" i="4"/>
  <c r="AA99" i="4"/>
  <c r="BJ99" i="4"/>
  <c r="L106" i="17"/>
  <c r="BS99" i="4"/>
  <c r="E99" i="4"/>
  <c r="K106" i="17"/>
  <c r="BI99" i="4"/>
  <c r="AJ98" i="3"/>
  <c r="D99" i="4"/>
  <c r="BT99" i="4"/>
  <c r="CC99" i="4"/>
  <c r="J106" i="17"/>
  <c r="I106" i="17"/>
  <c r="H16" i="17"/>
  <c r="H34" i="17"/>
  <c r="H52" i="17"/>
  <c r="H70" i="17"/>
  <c r="H88" i="17"/>
  <c r="H106" i="17"/>
  <c r="G34" i="17"/>
  <c r="G52" i="17"/>
  <c r="G70" i="17"/>
  <c r="G88" i="17"/>
  <c r="G106" i="17"/>
  <c r="E106" i="17"/>
  <c r="D106" i="17"/>
  <c r="R105" i="17"/>
  <c r="E105" i="17"/>
  <c r="D105" i="17"/>
  <c r="R99" i="4"/>
  <c r="S99" i="4"/>
  <c r="BH99" i="4"/>
  <c r="L104" i="17"/>
  <c r="BQ99" i="4"/>
  <c r="C99" i="4"/>
  <c r="K104" i="17"/>
  <c r="BG99" i="4"/>
  <c r="V94" i="3"/>
  <c r="B99" i="4"/>
  <c r="BR99" i="4"/>
  <c r="CB99" i="4"/>
  <c r="J104" i="17"/>
  <c r="I104" i="17"/>
  <c r="H14" i="17"/>
  <c r="H32" i="17"/>
  <c r="H50" i="17"/>
  <c r="H68" i="17"/>
  <c r="H86" i="17"/>
  <c r="H104" i="17"/>
  <c r="G32" i="17"/>
  <c r="G50" i="17"/>
  <c r="G68" i="17"/>
  <c r="G86" i="17"/>
  <c r="G104" i="17"/>
  <c r="E104" i="17"/>
  <c r="D104" i="17"/>
  <c r="R103" i="17"/>
  <c r="FS94" i="3"/>
  <c r="FU94" i="3"/>
  <c r="FV94" i="3"/>
  <c r="FW94" i="3"/>
  <c r="FS95" i="3"/>
  <c r="FU95" i="3"/>
  <c r="FV95" i="3"/>
  <c r="FW95" i="3"/>
  <c r="FS96" i="3"/>
  <c r="FU96" i="3"/>
  <c r="FV96" i="3"/>
  <c r="FW96" i="3"/>
  <c r="FS97" i="3"/>
  <c r="FU97" i="3"/>
  <c r="FV97" i="3"/>
  <c r="FW97" i="3"/>
  <c r="FS98" i="3"/>
  <c r="FU98" i="3"/>
  <c r="FV98" i="3"/>
  <c r="FW98" i="3"/>
  <c r="FS99" i="3"/>
  <c r="FU99" i="3"/>
  <c r="FV99" i="3"/>
  <c r="FW99" i="3"/>
  <c r="FX94" i="3"/>
  <c r="FY94" i="3"/>
  <c r="FX95" i="3"/>
  <c r="FY95" i="3"/>
  <c r="FX96" i="3"/>
  <c r="FY96" i="3"/>
  <c r="FX97" i="3"/>
  <c r="FY97" i="3"/>
  <c r="FZ94" i="3"/>
  <c r="FZ95" i="3"/>
  <c r="FZ96" i="3"/>
  <c r="FZ97" i="3"/>
  <c r="FX98" i="3"/>
  <c r="FY98" i="3"/>
  <c r="FZ98" i="3"/>
  <c r="FX99" i="3"/>
  <c r="FY99" i="3"/>
  <c r="FZ99" i="3"/>
  <c r="E103" i="17"/>
  <c r="E102" i="17"/>
  <c r="R101" i="17"/>
  <c r="E101" i="17"/>
  <c r="D99" i="17"/>
  <c r="P99" i="17"/>
  <c r="G99" i="17"/>
  <c r="AX98" i="4"/>
  <c r="BD98" i="4"/>
  <c r="AZ98" i="4"/>
  <c r="BA98" i="4"/>
  <c r="BB98" i="4"/>
  <c r="BC98" i="4"/>
  <c r="BE98" i="4"/>
  <c r="BP98" i="4"/>
  <c r="L94" i="17"/>
  <c r="BY98" i="4"/>
  <c r="K98" i="4"/>
  <c r="K94" i="17"/>
  <c r="BO98" i="4"/>
  <c r="A98" i="4"/>
  <c r="BZ96" i="3"/>
  <c r="J98" i="4"/>
  <c r="BZ98" i="4"/>
  <c r="CF98" i="4"/>
  <c r="J94" i="17"/>
  <c r="I94" i="17"/>
  <c r="E94" i="17"/>
  <c r="D94" i="17"/>
  <c r="R93" i="17"/>
  <c r="E93" i="17"/>
  <c r="D93" i="17"/>
  <c r="R92" i="17"/>
  <c r="AP98" i="4"/>
  <c r="AV98" i="4"/>
  <c r="AR98" i="4"/>
  <c r="AS98" i="4"/>
  <c r="AT98" i="4"/>
  <c r="AU98" i="4"/>
  <c r="BN98" i="4"/>
  <c r="L92" i="17"/>
  <c r="BW98" i="4"/>
  <c r="I98" i="4"/>
  <c r="K92" i="17"/>
  <c r="BM98" i="4"/>
  <c r="BL99" i="3"/>
  <c r="H98" i="4"/>
  <c r="BX98" i="4"/>
  <c r="CE98" i="4"/>
  <c r="J92" i="17"/>
  <c r="I92" i="17"/>
  <c r="E92" i="17"/>
  <c r="D92" i="17"/>
  <c r="R91" i="17"/>
  <c r="E91" i="17"/>
  <c r="D91" i="17"/>
  <c r="AH98" i="4"/>
  <c r="AI98" i="4"/>
  <c r="BL98" i="4"/>
  <c r="L90" i="17"/>
  <c r="BU98" i="4"/>
  <c r="G98" i="4"/>
  <c r="K90" i="17"/>
  <c r="BK98" i="4"/>
  <c r="AX99" i="3"/>
  <c r="F98" i="4"/>
  <c r="BV98" i="4"/>
  <c r="CD98" i="4"/>
  <c r="J90" i="17"/>
  <c r="I90" i="17"/>
  <c r="E90" i="17"/>
  <c r="D90" i="17"/>
  <c r="R89" i="17"/>
  <c r="E89" i="17"/>
  <c r="D89" i="17"/>
  <c r="R88" i="17"/>
  <c r="Z98" i="4"/>
  <c r="AF98" i="4"/>
  <c r="AB98" i="4"/>
  <c r="AC98" i="4"/>
  <c r="AD98" i="4"/>
  <c r="AE98" i="4"/>
  <c r="BJ98" i="4"/>
  <c r="L88" i="17"/>
  <c r="BS98" i="4"/>
  <c r="E98" i="4"/>
  <c r="K88" i="17"/>
  <c r="BI98" i="4"/>
  <c r="AJ94" i="3"/>
  <c r="D98" i="4"/>
  <c r="BT98" i="4"/>
  <c r="CC98" i="4"/>
  <c r="J88" i="17"/>
  <c r="I88" i="17"/>
  <c r="E88" i="17"/>
  <c r="D88" i="17"/>
  <c r="R87" i="17"/>
  <c r="E87" i="17"/>
  <c r="D87" i="17"/>
  <c r="R98" i="4"/>
  <c r="X98" i="4"/>
  <c r="T98" i="4"/>
  <c r="U98" i="4"/>
  <c r="V98" i="4"/>
  <c r="W98" i="4"/>
  <c r="BH98" i="4"/>
  <c r="L86" i="17"/>
  <c r="BQ98" i="4"/>
  <c r="C98" i="4"/>
  <c r="K86" i="17"/>
  <c r="BG98" i="4"/>
  <c r="V96" i="3"/>
  <c r="B98" i="4"/>
  <c r="BR98" i="4"/>
  <c r="CB98" i="4"/>
  <c r="J86" i="17"/>
  <c r="I86" i="17"/>
  <c r="E86" i="17"/>
  <c r="D86" i="17"/>
  <c r="R85" i="17"/>
  <c r="E85" i="17"/>
  <c r="E84" i="17"/>
  <c r="R83" i="17"/>
  <c r="E83" i="17"/>
  <c r="D81" i="17"/>
  <c r="P81" i="17"/>
  <c r="G81" i="17"/>
  <c r="AX97" i="4"/>
  <c r="AY97" i="4"/>
  <c r="BP97" i="4"/>
  <c r="L76" i="17"/>
  <c r="BY97" i="4"/>
  <c r="K97" i="4"/>
  <c r="K76" i="17"/>
  <c r="BO97" i="4"/>
  <c r="A97" i="4"/>
  <c r="BZ99" i="3"/>
  <c r="J97" i="4"/>
  <c r="BZ97" i="4"/>
  <c r="CF97" i="4"/>
  <c r="J76" i="17"/>
  <c r="I76" i="17"/>
  <c r="E76" i="17"/>
  <c r="D76" i="17"/>
  <c r="R75" i="17"/>
  <c r="E75" i="17"/>
  <c r="D75" i="17"/>
  <c r="R74" i="17"/>
  <c r="AP97" i="4"/>
  <c r="AV97" i="4"/>
  <c r="AR97" i="4"/>
  <c r="AS97" i="4"/>
  <c r="AT97" i="4"/>
  <c r="AU97" i="4"/>
  <c r="BN97" i="4"/>
  <c r="L74" i="17"/>
  <c r="BW97" i="4"/>
  <c r="I97" i="4"/>
  <c r="K74" i="17"/>
  <c r="BM97" i="4"/>
  <c r="BL98" i="3"/>
  <c r="H97" i="4"/>
  <c r="BX97" i="4"/>
  <c r="CE97" i="4"/>
  <c r="J74" i="17"/>
  <c r="I74" i="17"/>
  <c r="E74" i="17"/>
  <c r="D74" i="17"/>
  <c r="R73" i="17"/>
  <c r="E73" i="17"/>
  <c r="D73" i="17"/>
  <c r="AH97" i="4"/>
  <c r="AN97" i="4"/>
  <c r="AJ97" i="4"/>
  <c r="AK97" i="4"/>
  <c r="AL97" i="4"/>
  <c r="AM97" i="4"/>
  <c r="BL97" i="4"/>
  <c r="L72" i="17"/>
  <c r="BU97" i="4"/>
  <c r="G97" i="4"/>
  <c r="K72" i="17"/>
  <c r="BK97" i="4"/>
  <c r="AX94" i="3"/>
  <c r="F97" i="4"/>
  <c r="BV97" i="4"/>
  <c r="CD97" i="4"/>
  <c r="J72" i="17"/>
  <c r="I72" i="17"/>
  <c r="E72" i="17"/>
  <c r="D72" i="17"/>
  <c r="R71" i="17"/>
  <c r="E71" i="17"/>
  <c r="D71" i="17"/>
  <c r="R70" i="17"/>
  <c r="Z97" i="4"/>
  <c r="AF97" i="4"/>
  <c r="AB97" i="4"/>
  <c r="AC97" i="4"/>
  <c r="AD97" i="4"/>
  <c r="AE97" i="4"/>
  <c r="BJ97" i="4"/>
  <c r="L70" i="17"/>
  <c r="BS97" i="4"/>
  <c r="E97" i="4"/>
  <c r="K70" i="17"/>
  <c r="BI97" i="4"/>
  <c r="AJ96" i="3"/>
  <c r="D97" i="4"/>
  <c r="BT97" i="4"/>
  <c r="CC97" i="4"/>
  <c r="J70" i="17"/>
  <c r="I70" i="17"/>
  <c r="E70" i="17"/>
  <c r="D70" i="17"/>
  <c r="R69" i="17"/>
  <c r="E69" i="17"/>
  <c r="D69" i="17"/>
  <c r="R97" i="4"/>
  <c r="X97" i="4"/>
  <c r="T97" i="4"/>
  <c r="U97" i="4"/>
  <c r="V97" i="4"/>
  <c r="W97" i="4"/>
  <c r="Y97" i="4"/>
  <c r="BH97" i="4"/>
  <c r="L68" i="17"/>
  <c r="BQ97" i="4"/>
  <c r="C97" i="4"/>
  <c r="K68" i="17"/>
  <c r="BG97" i="4"/>
  <c r="V98" i="3"/>
  <c r="B97" i="4"/>
  <c r="BR97" i="4"/>
  <c r="CB97" i="4"/>
  <c r="J68" i="17"/>
  <c r="I68" i="17"/>
  <c r="E68" i="17"/>
  <c r="D68" i="17"/>
  <c r="R67" i="17"/>
  <c r="E67" i="17"/>
  <c r="E66" i="17"/>
  <c r="R65" i="17"/>
  <c r="E65" i="17"/>
  <c r="D63" i="17"/>
  <c r="P63" i="17"/>
  <c r="G63" i="17"/>
  <c r="AX96" i="4"/>
  <c r="BD96" i="4"/>
  <c r="AZ96" i="4"/>
  <c r="BA96" i="4"/>
  <c r="BB96" i="4"/>
  <c r="BC96" i="4"/>
  <c r="BE96" i="4"/>
  <c r="BP96" i="4"/>
  <c r="L58" i="17"/>
  <c r="BY96" i="4"/>
  <c r="K96" i="4"/>
  <c r="K58" i="17"/>
  <c r="BO96" i="4"/>
  <c r="A96" i="4"/>
  <c r="BZ97" i="3"/>
  <c r="J96" i="4"/>
  <c r="BZ96" i="4"/>
  <c r="CF96" i="4"/>
  <c r="J58" i="17"/>
  <c r="I58" i="17"/>
  <c r="E58" i="17"/>
  <c r="D58" i="17"/>
  <c r="R57" i="17"/>
  <c r="E57" i="17"/>
  <c r="D57" i="17"/>
  <c r="R56" i="17"/>
  <c r="AP96" i="4"/>
  <c r="AV96" i="4"/>
  <c r="AR96" i="4"/>
  <c r="AS96" i="4"/>
  <c r="AT96" i="4"/>
  <c r="AU96" i="4"/>
  <c r="BN96" i="4"/>
  <c r="L56" i="17"/>
  <c r="BW96" i="4"/>
  <c r="I96" i="4"/>
  <c r="K56" i="17"/>
  <c r="BM96" i="4"/>
  <c r="BL94" i="3"/>
  <c r="H96" i="4"/>
  <c r="BX96" i="4"/>
  <c r="CE96" i="4"/>
  <c r="J56" i="17"/>
  <c r="I56" i="17"/>
  <c r="E56" i="17"/>
  <c r="D56" i="17"/>
  <c r="R55" i="17"/>
  <c r="E55" i="17"/>
  <c r="D55" i="17"/>
  <c r="AH96" i="4"/>
  <c r="AN96" i="4"/>
  <c r="AJ96" i="4"/>
  <c r="AK96" i="4"/>
  <c r="AL96" i="4"/>
  <c r="AM96" i="4"/>
  <c r="BL96" i="4"/>
  <c r="L54" i="17"/>
  <c r="BU96" i="4"/>
  <c r="G96" i="4"/>
  <c r="K54" i="17"/>
  <c r="BK96" i="4"/>
  <c r="AX96" i="3"/>
  <c r="F96" i="4"/>
  <c r="BV96" i="4"/>
  <c r="CD96" i="4"/>
  <c r="J54" i="17"/>
  <c r="I54" i="17"/>
  <c r="E54" i="17"/>
  <c r="D54" i="17"/>
  <c r="R53" i="17"/>
  <c r="E53" i="17"/>
  <c r="D53" i="17"/>
  <c r="R52" i="17"/>
  <c r="Z96" i="4"/>
  <c r="AA96" i="4"/>
  <c r="BJ96" i="4"/>
  <c r="L52" i="17"/>
  <c r="BS96" i="4"/>
  <c r="E96" i="4"/>
  <c r="K52" i="17"/>
  <c r="BI96" i="4"/>
  <c r="AJ99" i="3"/>
  <c r="D96" i="4"/>
  <c r="BT96" i="4"/>
  <c r="CC96" i="4"/>
  <c r="J52" i="17"/>
  <c r="I52" i="17"/>
  <c r="E52" i="17"/>
  <c r="D52" i="17"/>
  <c r="R51" i="17"/>
  <c r="E51" i="17"/>
  <c r="D51" i="17"/>
  <c r="R96" i="4"/>
  <c r="X96" i="4"/>
  <c r="T96" i="4"/>
  <c r="U96" i="4"/>
  <c r="V96" i="4"/>
  <c r="W96" i="4"/>
  <c r="Y96" i="4"/>
  <c r="BH96" i="4"/>
  <c r="L50" i="17"/>
  <c r="BQ96" i="4"/>
  <c r="C96" i="4"/>
  <c r="K50" i="17"/>
  <c r="BG96" i="4"/>
  <c r="V99" i="3"/>
  <c r="B96" i="4"/>
  <c r="BR96" i="4"/>
  <c r="CB96" i="4"/>
  <c r="J50" i="17"/>
  <c r="I50" i="17"/>
  <c r="E50" i="17"/>
  <c r="D50" i="17"/>
  <c r="R49" i="17"/>
  <c r="E49" i="17"/>
  <c r="E48" i="17"/>
  <c r="R47" i="17"/>
  <c r="E47" i="17"/>
  <c r="D45" i="17"/>
  <c r="P45" i="17"/>
  <c r="G45" i="17"/>
  <c r="AX95" i="4"/>
  <c r="BD95" i="4"/>
  <c r="AZ95" i="4"/>
  <c r="BA95" i="4"/>
  <c r="BB95" i="4"/>
  <c r="BC95" i="4"/>
  <c r="BP95" i="4"/>
  <c r="L40" i="17"/>
  <c r="BY95" i="4"/>
  <c r="K95" i="4"/>
  <c r="K40" i="17"/>
  <c r="BO95" i="4"/>
  <c r="A95" i="4"/>
  <c r="BZ94" i="3"/>
  <c r="J95" i="4"/>
  <c r="BZ95" i="4"/>
  <c r="CF95" i="4"/>
  <c r="J40" i="17"/>
  <c r="I40" i="17"/>
  <c r="E40" i="17"/>
  <c r="D40" i="17"/>
  <c r="R39" i="17"/>
  <c r="E39" i="17"/>
  <c r="D39" i="17"/>
  <c r="R38" i="17"/>
  <c r="AP95" i="4"/>
  <c r="AQ95" i="4"/>
  <c r="BN95" i="4"/>
  <c r="L38" i="17"/>
  <c r="BW95" i="4"/>
  <c r="I95" i="4"/>
  <c r="K38" i="17"/>
  <c r="BM95" i="4"/>
  <c r="BL97" i="3"/>
  <c r="H95" i="4"/>
  <c r="BX95" i="4"/>
  <c r="CE95" i="4"/>
  <c r="J38" i="17"/>
  <c r="I38" i="17"/>
  <c r="E38" i="17"/>
  <c r="D38" i="17"/>
  <c r="R37" i="17"/>
  <c r="E37" i="17"/>
  <c r="D37" i="17"/>
  <c r="AH95" i="4"/>
  <c r="AN95" i="4"/>
  <c r="AJ95" i="4"/>
  <c r="AK95" i="4"/>
  <c r="AL95" i="4"/>
  <c r="AM95" i="4"/>
  <c r="BL95" i="4"/>
  <c r="L36" i="17"/>
  <c r="BU95" i="4"/>
  <c r="G95" i="4"/>
  <c r="K36" i="17"/>
  <c r="BK95" i="4"/>
  <c r="AX97" i="3"/>
  <c r="F95" i="4"/>
  <c r="BV95" i="4"/>
  <c r="CD95" i="4"/>
  <c r="J36" i="17"/>
  <c r="I36" i="17"/>
  <c r="E36" i="17"/>
  <c r="D36" i="17"/>
  <c r="R35" i="17"/>
  <c r="E35" i="17"/>
  <c r="D35" i="17"/>
  <c r="R34" i="17"/>
  <c r="Z95" i="4"/>
  <c r="AF95" i="4"/>
  <c r="AB95" i="4"/>
  <c r="AC95" i="4"/>
  <c r="AD95" i="4"/>
  <c r="AE95" i="4"/>
  <c r="BJ95" i="4"/>
  <c r="L34" i="17"/>
  <c r="BS95" i="4"/>
  <c r="E95" i="4"/>
  <c r="K34" i="17"/>
  <c r="BI95" i="4"/>
  <c r="AJ97" i="3"/>
  <c r="D95" i="4"/>
  <c r="BT95" i="4"/>
  <c r="CC95" i="4"/>
  <c r="J34" i="17"/>
  <c r="I34" i="17"/>
  <c r="E34" i="17"/>
  <c r="D34" i="17"/>
  <c r="R33" i="17"/>
  <c r="E33" i="17"/>
  <c r="D33" i="17"/>
  <c r="R95" i="4"/>
  <c r="X95" i="4"/>
  <c r="T95" i="4"/>
  <c r="U95" i="4"/>
  <c r="V95" i="4"/>
  <c r="W95" i="4"/>
  <c r="BH95" i="4"/>
  <c r="L32" i="17"/>
  <c r="BQ95" i="4"/>
  <c r="C95" i="4"/>
  <c r="K32" i="17"/>
  <c r="BG95" i="4"/>
  <c r="V97" i="3"/>
  <c r="B95" i="4"/>
  <c r="BR95" i="4"/>
  <c r="CB95" i="4"/>
  <c r="J32" i="17"/>
  <c r="I32" i="17"/>
  <c r="E32" i="17"/>
  <c r="D32" i="17"/>
  <c r="R31" i="17"/>
  <c r="E31" i="17"/>
  <c r="E30" i="17"/>
  <c r="R29" i="17"/>
  <c r="E29" i="17"/>
  <c r="D27" i="17"/>
  <c r="P27" i="17"/>
  <c r="G27" i="17"/>
  <c r="AX94" i="4"/>
  <c r="BD94" i="4"/>
  <c r="AZ94" i="4"/>
  <c r="BA94" i="4"/>
  <c r="BB94" i="4"/>
  <c r="BC94" i="4"/>
  <c r="BP94" i="4"/>
  <c r="L22" i="17"/>
  <c r="BY94" i="4"/>
  <c r="K94" i="4"/>
  <c r="K22" i="17"/>
  <c r="BO94" i="4"/>
  <c r="A94" i="4"/>
  <c r="BZ95" i="3"/>
  <c r="J94" i="4"/>
  <c r="BZ94" i="4"/>
  <c r="CF94" i="4"/>
  <c r="J22" i="17"/>
  <c r="I22" i="17"/>
  <c r="E22" i="17"/>
  <c r="D22" i="17"/>
  <c r="R21" i="17"/>
  <c r="E21" i="17"/>
  <c r="D21" i="17"/>
  <c r="R20" i="17"/>
  <c r="AP94" i="4"/>
  <c r="AV94" i="4"/>
  <c r="AR94" i="4"/>
  <c r="AS94" i="4"/>
  <c r="AT94" i="4"/>
  <c r="AU94" i="4"/>
  <c r="BN94" i="4"/>
  <c r="L20" i="17"/>
  <c r="BW94" i="4"/>
  <c r="I94" i="4"/>
  <c r="K20" i="17"/>
  <c r="BM94" i="4"/>
  <c r="BL95" i="3"/>
  <c r="H94" i="4"/>
  <c r="BX94" i="4"/>
  <c r="CE94" i="4"/>
  <c r="J20" i="17"/>
  <c r="I20" i="17"/>
  <c r="E20" i="17"/>
  <c r="D20" i="17"/>
  <c r="R19" i="17"/>
  <c r="E19" i="17"/>
  <c r="D19" i="17"/>
  <c r="AH94" i="4"/>
  <c r="AN94" i="4"/>
  <c r="AJ94" i="4"/>
  <c r="AK94" i="4"/>
  <c r="AL94" i="4"/>
  <c r="AM94" i="4"/>
  <c r="BL94" i="4"/>
  <c r="L18" i="17"/>
  <c r="BU94" i="4"/>
  <c r="G94" i="4"/>
  <c r="K18" i="17"/>
  <c r="BK94" i="4"/>
  <c r="AX95" i="3"/>
  <c r="F94" i="4"/>
  <c r="BV94" i="4"/>
  <c r="CD94" i="4"/>
  <c r="J18" i="17"/>
  <c r="I18" i="17"/>
  <c r="E18" i="17"/>
  <c r="D18" i="17"/>
  <c r="R17" i="17"/>
  <c r="E17" i="17"/>
  <c r="D17" i="17"/>
  <c r="R16" i="17"/>
  <c r="Z94" i="4"/>
  <c r="AF94" i="4"/>
  <c r="AB94" i="4"/>
  <c r="AC94" i="4"/>
  <c r="AD94" i="4"/>
  <c r="AE94" i="4"/>
  <c r="BJ94" i="4"/>
  <c r="L16" i="17"/>
  <c r="BS94" i="4"/>
  <c r="E94" i="4"/>
  <c r="K16" i="17"/>
  <c r="BI94" i="4"/>
  <c r="AJ95" i="3"/>
  <c r="D94" i="4"/>
  <c r="BT94" i="4"/>
  <c r="CC94" i="4"/>
  <c r="J16" i="17"/>
  <c r="I16" i="17"/>
  <c r="E16" i="17"/>
  <c r="D16" i="17"/>
  <c r="R15" i="17"/>
  <c r="E15" i="17"/>
  <c r="D15" i="17"/>
  <c r="R94" i="4"/>
  <c r="S94" i="4"/>
  <c r="BH94" i="4"/>
  <c r="L14" i="17"/>
  <c r="BQ94" i="4"/>
  <c r="C94" i="4"/>
  <c r="K14" i="17"/>
  <c r="BG94" i="4"/>
  <c r="V95" i="3"/>
  <c r="B94" i="4"/>
  <c r="BR94" i="4"/>
  <c r="CB94" i="4"/>
  <c r="J14" i="17"/>
  <c r="I14" i="17"/>
  <c r="E14" i="17"/>
  <c r="D14" i="17"/>
  <c r="R13" i="17"/>
  <c r="E13" i="17"/>
  <c r="E12" i="17"/>
  <c r="R11" i="17"/>
  <c r="E11" i="17"/>
  <c r="D9" i="17"/>
  <c r="P9" i="17"/>
  <c r="G9" i="17"/>
  <c r="B5" i="17"/>
  <c r="B2" i="17"/>
  <c r="AX90" i="4"/>
  <c r="AY90" i="4"/>
  <c r="BP90" i="4"/>
  <c r="L112" i="15"/>
  <c r="BY90" i="4"/>
  <c r="K90" i="4"/>
  <c r="K112" i="15"/>
  <c r="BO90" i="4"/>
  <c r="A90" i="4"/>
  <c r="BZ89" i="3"/>
  <c r="J90" i="4"/>
  <c r="BZ90" i="4"/>
  <c r="CF90" i="4"/>
  <c r="J112" i="15"/>
  <c r="I112" i="15"/>
  <c r="H22" i="15"/>
  <c r="H40" i="15"/>
  <c r="H58" i="15"/>
  <c r="H76" i="15"/>
  <c r="H94" i="15"/>
  <c r="H112" i="15"/>
  <c r="G40" i="15"/>
  <c r="G58" i="15"/>
  <c r="G76" i="15"/>
  <c r="G94" i="15"/>
  <c r="G112" i="15"/>
  <c r="E112" i="15"/>
  <c r="D112" i="15"/>
  <c r="R111" i="15"/>
  <c r="E111" i="15"/>
  <c r="D111" i="15"/>
  <c r="R110" i="15"/>
  <c r="AP90" i="4"/>
  <c r="AV90" i="4"/>
  <c r="AR90" i="4"/>
  <c r="AS90" i="4"/>
  <c r="AT90" i="4"/>
  <c r="AU90" i="4"/>
  <c r="BN90" i="4"/>
  <c r="L110" i="15"/>
  <c r="BW90" i="4"/>
  <c r="I90" i="4"/>
  <c r="K110" i="15"/>
  <c r="BM90" i="4"/>
  <c r="BL87" i="3"/>
  <c r="H90" i="4"/>
  <c r="BX90" i="4"/>
  <c r="CE90" i="4"/>
  <c r="J110" i="15"/>
  <c r="I110" i="15"/>
  <c r="H20" i="15"/>
  <c r="H38" i="15"/>
  <c r="H56" i="15"/>
  <c r="H74" i="15"/>
  <c r="H92" i="15"/>
  <c r="H110" i="15"/>
  <c r="G38" i="15"/>
  <c r="G56" i="15"/>
  <c r="G74" i="15"/>
  <c r="G92" i="15"/>
  <c r="G110" i="15"/>
  <c r="E110" i="15"/>
  <c r="D110" i="15"/>
  <c r="R109" i="15"/>
  <c r="E109" i="15"/>
  <c r="D109" i="15"/>
  <c r="AH90" i="4"/>
  <c r="AN90" i="4"/>
  <c r="AJ90" i="4"/>
  <c r="AK90" i="4"/>
  <c r="AL90" i="4"/>
  <c r="AM90" i="4"/>
  <c r="BL90" i="4"/>
  <c r="L108" i="15"/>
  <c r="BU90" i="4"/>
  <c r="G90" i="4"/>
  <c r="K108" i="15"/>
  <c r="BK90" i="4"/>
  <c r="AX89" i="3"/>
  <c r="F90" i="4"/>
  <c r="BV90" i="4"/>
  <c r="CD90" i="4"/>
  <c r="J108" i="15"/>
  <c r="I108" i="15"/>
  <c r="H18" i="15"/>
  <c r="H36" i="15"/>
  <c r="H54" i="15"/>
  <c r="H72" i="15"/>
  <c r="H90" i="15"/>
  <c r="H108" i="15"/>
  <c r="G36" i="15"/>
  <c r="G54" i="15"/>
  <c r="G72" i="15"/>
  <c r="G90" i="15"/>
  <c r="G108" i="15"/>
  <c r="E108" i="15"/>
  <c r="D108" i="15"/>
  <c r="R107" i="15"/>
  <c r="E107" i="15"/>
  <c r="D107" i="15"/>
  <c r="R106" i="15"/>
  <c r="Z90" i="4"/>
  <c r="AA90" i="4"/>
  <c r="BJ90" i="4"/>
  <c r="L106" i="15"/>
  <c r="BS90" i="4"/>
  <c r="E90" i="4"/>
  <c r="K106" i="15"/>
  <c r="BI90" i="4"/>
  <c r="AJ89" i="3"/>
  <c r="D90" i="4"/>
  <c r="BT90" i="4"/>
  <c r="CC90" i="4"/>
  <c r="J106" i="15"/>
  <c r="I106" i="15"/>
  <c r="H16" i="15"/>
  <c r="H34" i="15"/>
  <c r="H52" i="15"/>
  <c r="H70" i="15"/>
  <c r="H88" i="15"/>
  <c r="H106" i="15"/>
  <c r="G34" i="15"/>
  <c r="G52" i="15"/>
  <c r="G70" i="15"/>
  <c r="G88" i="15"/>
  <c r="G106" i="15"/>
  <c r="E106" i="15"/>
  <c r="D106" i="15"/>
  <c r="R105" i="15"/>
  <c r="E105" i="15"/>
  <c r="D105" i="15"/>
  <c r="R90" i="4"/>
  <c r="X90" i="4"/>
  <c r="T90" i="4"/>
  <c r="U90" i="4"/>
  <c r="V90" i="4"/>
  <c r="W90" i="4"/>
  <c r="BH90" i="4"/>
  <c r="L104" i="15"/>
  <c r="BQ90" i="4"/>
  <c r="C90" i="4"/>
  <c r="K104" i="15"/>
  <c r="BG90" i="4"/>
  <c r="V85" i="3"/>
  <c r="B90" i="4"/>
  <c r="BR90" i="4"/>
  <c r="CB90" i="4"/>
  <c r="J104" i="15"/>
  <c r="I104" i="15"/>
  <c r="H14" i="15"/>
  <c r="H32" i="15"/>
  <c r="H50" i="15"/>
  <c r="H68" i="15"/>
  <c r="H86" i="15"/>
  <c r="H104" i="15"/>
  <c r="G32" i="15"/>
  <c r="G50" i="15"/>
  <c r="G68" i="15"/>
  <c r="G86" i="15"/>
  <c r="G104" i="15"/>
  <c r="E104" i="15"/>
  <c r="D104" i="15"/>
  <c r="R103" i="15"/>
  <c r="FS85" i="3"/>
  <c r="FU85" i="3"/>
  <c r="FV85" i="3"/>
  <c r="FW85" i="3"/>
  <c r="FS86" i="3"/>
  <c r="FU86" i="3"/>
  <c r="FV86" i="3"/>
  <c r="FW86" i="3"/>
  <c r="FS87" i="3"/>
  <c r="FU87" i="3"/>
  <c r="FV87" i="3"/>
  <c r="FW87" i="3"/>
  <c r="FS88" i="3"/>
  <c r="FU88" i="3"/>
  <c r="FV88" i="3"/>
  <c r="FW88" i="3"/>
  <c r="FS89" i="3"/>
  <c r="FU89" i="3"/>
  <c r="FV89" i="3"/>
  <c r="FW89" i="3"/>
  <c r="FS90" i="3"/>
  <c r="FU90" i="3"/>
  <c r="FV90" i="3"/>
  <c r="FW90" i="3"/>
  <c r="FX85" i="3"/>
  <c r="FY85" i="3"/>
  <c r="FX86" i="3"/>
  <c r="FY86" i="3"/>
  <c r="FX87" i="3"/>
  <c r="FY87" i="3"/>
  <c r="FX88" i="3"/>
  <c r="FY88" i="3"/>
  <c r="FZ85" i="3"/>
  <c r="FZ86" i="3"/>
  <c r="FZ87" i="3"/>
  <c r="FZ88" i="3"/>
  <c r="FX89" i="3"/>
  <c r="FY89" i="3"/>
  <c r="FZ89" i="3"/>
  <c r="FX90" i="3"/>
  <c r="FY90" i="3"/>
  <c r="FZ90" i="3"/>
  <c r="E103" i="15"/>
  <c r="E102" i="15"/>
  <c r="R101" i="15"/>
  <c r="E101" i="15"/>
  <c r="D99" i="15"/>
  <c r="P99" i="15"/>
  <c r="G99" i="15"/>
  <c r="AX89" i="4"/>
  <c r="BD89" i="4"/>
  <c r="AZ89" i="4"/>
  <c r="BA89" i="4"/>
  <c r="BB89" i="4"/>
  <c r="BC89" i="4"/>
  <c r="BP89" i="4"/>
  <c r="L94" i="15"/>
  <c r="BY89" i="4"/>
  <c r="K89" i="4"/>
  <c r="K94" i="15"/>
  <c r="BO89" i="4"/>
  <c r="A89" i="4"/>
  <c r="BZ87" i="3"/>
  <c r="J89" i="4"/>
  <c r="BZ89" i="4"/>
  <c r="CF89" i="4"/>
  <c r="J94" i="15"/>
  <c r="I94" i="15"/>
  <c r="E94" i="15"/>
  <c r="D94" i="15"/>
  <c r="R93" i="15"/>
  <c r="E93" i="15"/>
  <c r="D93" i="15"/>
  <c r="R92" i="15"/>
  <c r="AP89" i="4"/>
  <c r="AV89" i="4"/>
  <c r="AR89" i="4"/>
  <c r="AS89" i="4"/>
  <c r="AT89" i="4"/>
  <c r="AU89" i="4"/>
  <c r="AW89" i="4"/>
  <c r="BN89" i="4"/>
  <c r="L92" i="15"/>
  <c r="BW89" i="4"/>
  <c r="I89" i="4"/>
  <c r="K92" i="15"/>
  <c r="BM89" i="4"/>
  <c r="BL90" i="3"/>
  <c r="H89" i="4"/>
  <c r="BX89" i="4"/>
  <c r="CE89" i="4"/>
  <c r="J92" i="15"/>
  <c r="I92" i="15"/>
  <c r="E92" i="15"/>
  <c r="D92" i="15"/>
  <c r="R91" i="15"/>
  <c r="E91" i="15"/>
  <c r="D91" i="15"/>
  <c r="AH89" i="4"/>
  <c r="AN89" i="4"/>
  <c r="AJ89" i="4"/>
  <c r="AK89" i="4"/>
  <c r="AL89" i="4"/>
  <c r="AM89" i="4"/>
  <c r="BL89" i="4"/>
  <c r="L90" i="15"/>
  <c r="BU89" i="4"/>
  <c r="G89" i="4"/>
  <c r="K90" i="15"/>
  <c r="BK89" i="4"/>
  <c r="AX90" i="3"/>
  <c r="F89" i="4"/>
  <c r="BV89" i="4"/>
  <c r="CD89" i="4"/>
  <c r="J90" i="15"/>
  <c r="I90" i="15"/>
  <c r="E90" i="15"/>
  <c r="D90" i="15"/>
  <c r="R89" i="15"/>
  <c r="E89" i="15"/>
  <c r="D89" i="15"/>
  <c r="R88" i="15"/>
  <c r="Z89" i="4"/>
  <c r="AF89" i="4"/>
  <c r="AB89" i="4"/>
  <c r="AC89" i="4"/>
  <c r="AD89" i="4"/>
  <c r="AE89" i="4"/>
  <c r="BJ89" i="4"/>
  <c r="L88" i="15"/>
  <c r="BS89" i="4"/>
  <c r="E89" i="4"/>
  <c r="K88" i="15"/>
  <c r="BI89" i="4"/>
  <c r="AJ85" i="3"/>
  <c r="D89" i="4"/>
  <c r="BT89" i="4"/>
  <c r="CC89" i="4"/>
  <c r="J88" i="15"/>
  <c r="I88" i="15"/>
  <c r="E88" i="15"/>
  <c r="D88" i="15"/>
  <c r="R87" i="15"/>
  <c r="E87" i="15"/>
  <c r="D87" i="15"/>
  <c r="R89" i="4"/>
  <c r="X89" i="4"/>
  <c r="T89" i="4"/>
  <c r="U89" i="4"/>
  <c r="V89" i="4"/>
  <c r="W89" i="4"/>
  <c r="Y89" i="4"/>
  <c r="BH89" i="4"/>
  <c r="L86" i="15"/>
  <c r="BQ89" i="4"/>
  <c r="C89" i="4"/>
  <c r="K86" i="15"/>
  <c r="BG89" i="4"/>
  <c r="V87" i="3"/>
  <c r="B89" i="4"/>
  <c r="BR89" i="4"/>
  <c r="CB89" i="4"/>
  <c r="J86" i="15"/>
  <c r="I86" i="15"/>
  <c r="E86" i="15"/>
  <c r="D86" i="15"/>
  <c r="R85" i="15"/>
  <c r="E85" i="15"/>
  <c r="E84" i="15"/>
  <c r="R83" i="15"/>
  <c r="E83" i="15"/>
  <c r="D81" i="15"/>
  <c r="P81" i="15"/>
  <c r="G81" i="15"/>
  <c r="AX88" i="4"/>
  <c r="AY88" i="4"/>
  <c r="BP88" i="4"/>
  <c r="L76" i="15"/>
  <c r="BY88" i="4"/>
  <c r="K88" i="4"/>
  <c r="K76" i="15"/>
  <c r="BO88" i="4"/>
  <c r="A88" i="4"/>
  <c r="BZ90" i="3"/>
  <c r="J88" i="4"/>
  <c r="BZ88" i="4"/>
  <c r="CF88" i="4"/>
  <c r="J76" i="15"/>
  <c r="I76" i="15"/>
  <c r="E76" i="15"/>
  <c r="D76" i="15"/>
  <c r="R75" i="15"/>
  <c r="E75" i="15"/>
  <c r="D75" i="15"/>
  <c r="R74" i="15"/>
  <c r="AP88" i="4"/>
  <c r="AV88" i="4"/>
  <c r="AR88" i="4"/>
  <c r="AS88" i="4"/>
  <c r="AT88" i="4"/>
  <c r="AU88" i="4"/>
  <c r="AW88" i="4"/>
  <c r="BN88" i="4"/>
  <c r="L74" i="15"/>
  <c r="BW88" i="4"/>
  <c r="I88" i="4"/>
  <c r="K74" i="15"/>
  <c r="BM88" i="4"/>
  <c r="BL89" i="3"/>
  <c r="H88" i="4"/>
  <c r="BX88" i="4"/>
  <c r="CE88" i="4"/>
  <c r="J74" i="15"/>
  <c r="I74" i="15"/>
  <c r="E74" i="15"/>
  <c r="D74" i="15"/>
  <c r="R73" i="15"/>
  <c r="E73" i="15"/>
  <c r="D73" i="15"/>
  <c r="AH88" i="4"/>
  <c r="AN88" i="4"/>
  <c r="AJ88" i="4"/>
  <c r="AK88" i="4"/>
  <c r="AL88" i="4"/>
  <c r="AM88" i="4"/>
  <c r="BL88" i="4"/>
  <c r="L72" i="15"/>
  <c r="BU88" i="4"/>
  <c r="G88" i="4"/>
  <c r="K72" i="15"/>
  <c r="BK88" i="4"/>
  <c r="AX85" i="3"/>
  <c r="F88" i="4"/>
  <c r="BV88" i="4"/>
  <c r="CD88" i="4"/>
  <c r="J72" i="15"/>
  <c r="I72" i="15"/>
  <c r="E72" i="15"/>
  <c r="D72" i="15"/>
  <c r="R71" i="15"/>
  <c r="E71" i="15"/>
  <c r="D71" i="15"/>
  <c r="R70" i="15"/>
  <c r="Z88" i="4"/>
  <c r="AF88" i="4"/>
  <c r="AB88" i="4"/>
  <c r="AC88" i="4"/>
  <c r="AD88" i="4"/>
  <c r="AE88" i="4"/>
  <c r="BJ88" i="4"/>
  <c r="L70" i="15"/>
  <c r="BS88" i="4"/>
  <c r="E88" i="4"/>
  <c r="K70" i="15"/>
  <c r="BI88" i="4"/>
  <c r="AJ87" i="3"/>
  <c r="D88" i="4"/>
  <c r="BT88" i="4"/>
  <c r="CC88" i="4"/>
  <c r="J70" i="15"/>
  <c r="I70" i="15"/>
  <c r="E70" i="15"/>
  <c r="D70" i="15"/>
  <c r="R69" i="15"/>
  <c r="E69" i="15"/>
  <c r="D69" i="15"/>
  <c r="R88" i="4"/>
  <c r="X88" i="4"/>
  <c r="T88" i="4"/>
  <c r="U88" i="4"/>
  <c r="V88" i="4"/>
  <c r="W88" i="4"/>
  <c r="Y88" i="4"/>
  <c r="BH88" i="4"/>
  <c r="L68" i="15"/>
  <c r="BQ88" i="4"/>
  <c r="C88" i="4"/>
  <c r="K68" i="15"/>
  <c r="BG88" i="4"/>
  <c r="V89" i="3"/>
  <c r="B88" i="4"/>
  <c r="BR88" i="4"/>
  <c r="CB88" i="4"/>
  <c r="J68" i="15"/>
  <c r="I68" i="15"/>
  <c r="E68" i="15"/>
  <c r="D68" i="15"/>
  <c r="R67" i="15"/>
  <c r="E67" i="15"/>
  <c r="E66" i="15"/>
  <c r="R65" i="15"/>
  <c r="E65" i="15"/>
  <c r="D63" i="15"/>
  <c r="P63" i="15"/>
  <c r="G63" i="15"/>
  <c r="AX87" i="4"/>
  <c r="BD87" i="4"/>
  <c r="AZ87" i="4"/>
  <c r="BA87" i="4"/>
  <c r="BB87" i="4"/>
  <c r="BC87" i="4"/>
  <c r="BP87" i="4"/>
  <c r="L58" i="15"/>
  <c r="BY87" i="4"/>
  <c r="K87" i="4"/>
  <c r="K58" i="15"/>
  <c r="BO87" i="4"/>
  <c r="A87" i="4"/>
  <c r="BZ88" i="3"/>
  <c r="J87" i="4"/>
  <c r="BZ87" i="4"/>
  <c r="CF87" i="4"/>
  <c r="J58" i="15"/>
  <c r="I58" i="15"/>
  <c r="E58" i="15"/>
  <c r="D58" i="15"/>
  <c r="R57" i="15"/>
  <c r="E57" i="15"/>
  <c r="D57" i="15"/>
  <c r="R56" i="15"/>
  <c r="AP87" i="4"/>
  <c r="AQ87" i="4"/>
  <c r="BN87" i="4"/>
  <c r="L56" i="15"/>
  <c r="BW87" i="4"/>
  <c r="I87" i="4"/>
  <c r="K56" i="15"/>
  <c r="BM87" i="4"/>
  <c r="BL85" i="3"/>
  <c r="H87" i="4"/>
  <c r="BX87" i="4"/>
  <c r="CE87" i="4"/>
  <c r="J56" i="15"/>
  <c r="I56" i="15"/>
  <c r="E56" i="15"/>
  <c r="D56" i="15"/>
  <c r="R55" i="15"/>
  <c r="E55" i="15"/>
  <c r="D55" i="15"/>
  <c r="AH87" i="4"/>
  <c r="AN87" i="4"/>
  <c r="AJ87" i="4"/>
  <c r="AK87" i="4"/>
  <c r="AL87" i="4"/>
  <c r="AM87" i="4"/>
  <c r="BL87" i="4"/>
  <c r="L54" i="15"/>
  <c r="BU87" i="4"/>
  <c r="G87" i="4"/>
  <c r="K54" i="15"/>
  <c r="BK87" i="4"/>
  <c r="AX87" i="3"/>
  <c r="F87" i="4"/>
  <c r="BV87" i="4"/>
  <c r="CD87" i="4"/>
  <c r="J54" i="15"/>
  <c r="I54" i="15"/>
  <c r="E54" i="15"/>
  <c r="D54" i="15"/>
  <c r="R53" i="15"/>
  <c r="E53" i="15"/>
  <c r="D53" i="15"/>
  <c r="R52" i="15"/>
  <c r="Z87" i="4"/>
  <c r="AA87" i="4"/>
  <c r="BJ87" i="4"/>
  <c r="L52" i="15"/>
  <c r="BS87" i="4"/>
  <c r="E87" i="4"/>
  <c r="K52" i="15"/>
  <c r="BI87" i="4"/>
  <c r="AJ90" i="3"/>
  <c r="D87" i="4"/>
  <c r="BT87" i="4"/>
  <c r="CC87" i="4"/>
  <c r="J52" i="15"/>
  <c r="I52" i="15"/>
  <c r="E52" i="15"/>
  <c r="D52" i="15"/>
  <c r="R51" i="15"/>
  <c r="E51" i="15"/>
  <c r="D51" i="15"/>
  <c r="R87" i="4"/>
  <c r="X87" i="4"/>
  <c r="T87" i="4"/>
  <c r="U87" i="4"/>
  <c r="V87" i="4"/>
  <c r="W87" i="4"/>
  <c r="Y87" i="4"/>
  <c r="BH87" i="4"/>
  <c r="L50" i="15"/>
  <c r="BQ87" i="4"/>
  <c r="C87" i="4"/>
  <c r="K50" i="15"/>
  <c r="BG87" i="4"/>
  <c r="V90" i="3"/>
  <c r="B87" i="4"/>
  <c r="BR87" i="4"/>
  <c r="CB87" i="4"/>
  <c r="J50" i="15"/>
  <c r="I50" i="15"/>
  <c r="E50" i="15"/>
  <c r="D50" i="15"/>
  <c r="R49" i="15"/>
  <c r="E49" i="15"/>
  <c r="E48" i="15"/>
  <c r="R47" i="15"/>
  <c r="E47" i="15"/>
  <c r="D45" i="15"/>
  <c r="P45" i="15"/>
  <c r="G45" i="15"/>
  <c r="AX86" i="4"/>
  <c r="BD86" i="4"/>
  <c r="AZ86" i="4"/>
  <c r="BA86" i="4"/>
  <c r="BB86" i="4"/>
  <c r="BC86" i="4"/>
  <c r="BP86" i="4"/>
  <c r="L40" i="15"/>
  <c r="BY86" i="4"/>
  <c r="K86" i="4"/>
  <c r="K40" i="15"/>
  <c r="BO86" i="4"/>
  <c r="A86" i="4"/>
  <c r="BZ85" i="3"/>
  <c r="J86" i="4"/>
  <c r="BZ86" i="4"/>
  <c r="CF86" i="4"/>
  <c r="J40" i="15"/>
  <c r="I40" i="15"/>
  <c r="E40" i="15"/>
  <c r="D40" i="15"/>
  <c r="R39" i="15"/>
  <c r="E39" i="15"/>
  <c r="D39" i="15"/>
  <c r="R38" i="15"/>
  <c r="AP86" i="4"/>
  <c r="AV86" i="4"/>
  <c r="AR86" i="4"/>
  <c r="AS86" i="4"/>
  <c r="AT86" i="4"/>
  <c r="AU86" i="4"/>
  <c r="BN86" i="4"/>
  <c r="L38" i="15"/>
  <c r="BW86" i="4"/>
  <c r="I86" i="4"/>
  <c r="K38" i="15"/>
  <c r="BM86" i="4"/>
  <c r="BL88" i="3"/>
  <c r="H86" i="4"/>
  <c r="BX86" i="4"/>
  <c r="CE86" i="4"/>
  <c r="J38" i="15"/>
  <c r="I38" i="15"/>
  <c r="E38" i="15"/>
  <c r="D38" i="15"/>
  <c r="R37" i="15"/>
  <c r="E37" i="15"/>
  <c r="D37" i="15"/>
  <c r="AH86" i="4"/>
  <c r="AN86" i="4"/>
  <c r="AJ86" i="4"/>
  <c r="AK86" i="4"/>
  <c r="AL86" i="4"/>
  <c r="AM86" i="4"/>
  <c r="BL86" i="4"/>
  <c r="L36" i="15"/>
  <c r="BU86" i="4"/>
  <c r="G86" i="4"/>
  <c r="K36" i="15"/>
  <c r="BK86" i="4"/>
  <c r="AX88" i="3"/>
  <c r="F86" i="4"/>
  <c r="BV86" i="4"/>
  <c r="CD86" i="4"/>
  <c r="J36" i="15"/>
  <c r="I36" i="15"/>
  <c r="E36" i="15"/>
  <c r="D36" i="15"/>
  <c r="R35" i="15"/>
  <c r="E35" i="15"/>
  <c r="D35" i="15"/>
  <c r="R34" i="15"/>
  <c r="Z86" i="4"/>
  <c r="AF86" i="4"/>
  <c r="AB86" i="4"/>
  <c r="AC86" i="4"/>
  <c r="AD86" i="4"/>
  <c r="AE86" i="4"/>
  <c r="BJ86" i="4"/>
  <c r="L34" i="15"/>
  <c r="BS86" i="4"/>
  <c r="E86" i="4"/>
  <c r="K34" i="15"/>
  <c r="BI86" i="4"/>
  <c r="AJ88" i="3"/>
  <c r="D86" i="4"/>
  <c r="BT86" i="4"/>
  <c r="CC86" i="4"/>
  <c r="J34" i="15"/>
  <c r="I34" i="15"/>
  <c r="E34" i="15"/>
  <c r="D34" i="15"/>
  <c r="R33" i="15"/>
  <c r="E33" i="15"/>
  <c r="D33" i="15"/>
  <c r="R86" i="4"/>
  <c r="X86" i="4"/>
  <c r="T86" i="4"/>
  <c r="U86" i="4"/>
  <c r="V86" i="4"/>
  <c r="W86" i="4"/>
  <c r="Y86" i="4"/>
  <c r="BH86" i="4"/>
  <c r="L32" i="15"/>
  <c r="BQ86" i="4"/>
  <c r="C86" i="4"/>
  <c r="K32" i="15"/>
  <c r="BG86" i="4"/>
  <c r="V88" i="3"/>
  <c r="B86" i="4"/>
  <c r="BR86" i="4"/>
  <c r="CB86" i="4"/>
  <c r="J32" i="15"/>
  <c r="I32" i="15"/>
  <c r="E32" i="15"/>
  <c r="D32" i="15"/>
  <c r="R31" i="15"/>
  <c r="E31" i="15"/>
  <c r="E30" i="15"/>
  <c r="R29" i="15"/>
  <c r="E29" i="15"/>
  <c r="D27" i="15"/>
  <c r="P27" i="15"/>
  <c r="G27" i="15"/>
  <c r="AX85" i="4"/>
  <c r="BD85" i="4"/>
  <c r="AZ85" i="4"/>
  <c r="BA85" i="4"/>
  <c r="BB85" i="4"/>
  <c r="BC85" i="4"/>
  <c r="BP85" i="4"/>
  <c r="L22" i="15"/>
  <c r="BY85" i="4"/>
  <c r="K85" i="4"/>
  <c r="K22" i="15"/>
  <c r="BO85" i="4"/>
  <c r="A85" i="4"/>
  <c r="BZ86" i="3"/>
  <c r="J85" i="4"/>
  <c r="BZ85" i="4"/>
  <c r="CF85" i="4"/>
  <c r="J22" i="15"/>
  <c r="I22" i="15"/>
  <c r="E22" i="15"/>
  <c r="D22" i="15"/>
  <c r="R21" i="15"/>
  <c r="E21" i="15"/>
  <c r="D21" i="15"/>
  <c r="R20" i="15"/>
  <c r="AP85" i="4"/>
  <c r="AQ85" i="4"/>
  <c r="BN85" i="4"/>
  <c r="L20" i="15"/>
  <c r="BW85" i="4"/>
  <c r="I85" i="4"/>
  <c r="K20" i="15"/>
  <c r="BM85" i="4"/>
  <c r="BL86" i="3"/>
  <c r="H85" i="4"/>
  <c r="BX85" i="4"/>
  <c r="CE85" i="4"/>
  <c r="J20" i="15"/>
  <c r="I20" i="15"/>
  <c r="E20" i="15"/>
  <c r="D20" i="15"/>
  <c r="R19" i="15"/>
  <c r="E19" i="15"/>
  <c r="D19" i="15"/>
  <c r="AH85" i="4"/>
  <c r="AN85" i="4"/>
  <c r="AJ85" i="4"/>
  <c r="AK85" i="4"/>
  <c r="AL85" i="4"/>
  <c r="AM85" i="4"/>
  <c r="BL85" i="4"/>
  <c r="L18" i="15"/>
  <c r="BU85" i="4"/>
  <c r="G85" i="4"/>
  <c r="K18" i="15"/>
  <c r="BK85" i="4"/>
  <c r="AX86" i="3"/>
  <c r="F85" i="4"/>
  <c r="BV85" i="4"/>
  <c r="CD85" i="4"/>
  <c r="J18" i="15"/>
  <c r="I18" i="15"/>
  <c r="E18" i="15"/>
  <c r="D18" i="15"/>
  <c r="R17" i="15"/>
  <c r="E17" i="15"/>
  <c r="D17" i="15"/>
  <c r="R16" i="15"/>
  <c r="Z85" i="4"/>
  <c r="AF85" i="4"/>
  <c r="AB85" i="4"/>
  <c r="AC85" i="4"/>
  <c r="AD85" i="4"/>
  <c r="AE85" i="4"/>
  <c r="BJ85" i="4"/>
  <c r="L16" i="15"/>
  <c r="BS85" i="4"/>
  <c r="E85" i="4"/>
  <c r="K16" i="15"/>
  <c r="BI85" i="4"/>
  <c r="AJ86" i="3"/>
  <c r="D85" i="4"/>
  <c r="BT85" i="4"/>
  <c r="CC85" i="4"/>
  <c r="J16" i="15"/>
  <c r="I16" i="15"/>
  <c r="E16" i="15"/>
  <c r="D16" i="15"/>
  <c r="R15" i="15"/>
  <c r="E15" i="15"/>
  <c r="D15" i="15"/>
  <c r="R85" i="4"/>
  <c r="X85" i="4"/>
  <c r="T85" i="4"/>
  <c r="U85" i="4"/>
  <c r="V85" i="4"/>
  <c r="W85" i="4"/>
  <c r="BH85" i="4"/>
  <c r="L14" i="15"/>
  <c r="BQ85" i="4"/>
  <c r="C85" i="4"/>
  <c r="K14" i="15"/>
  <c r="BG85" i="4"/>
  <c r="V86" i="3"/>
  <c r="B85" i="4"/>
  <c r="BR85" i="4"/>
  <c r="CB85" i="4"/>
  <c r="J14" i="15"/>
  <c r="I14" i="15"/>
  <c r="E14" i="15"/>
  <c r="D14" i="15"/>
  <c r="R13" i="15"/>
  <c r="E13" i="15"/>
  <c r="E12" i="15"/>
  <c r="R11" i="15"/>
  <c r="E11" i="15"/>
  <c r="D9" i="15"/>
  <c r="P9" i="15"/>
  <c r="G9" i="15"/>
  <c r="B5" i="15"/>
  <c r="B2" i="15"/>
  <c r="AX81" i="4"/>
  <c r="AY81" i="4"/>
  <c r="BP81" i="4"/>
  <c r="L112" i="14"/>
  <c r="BY81" i="4"/>
  <c r="K81" i="4"/>
  <c r="K112" i="14"/>
  <c r="BO81" i="4"/>
  <c r="A81" i="4"/>
  <c r="BZ80" i="3"/>
  <c r="J81" i="4"/>
  <c r="BZ81" i="4"/>
  <c r="CF81" i="4"/>
  <c r="J112" i="14"/>
  <c r="I112" i="14"/>
  <c r="H22" i="14"/>
  <c r="H40" i="14"/>
  <c r="H58" i="14"/>
  <c r="H76" i="14"/>
  <c r="H94" i="14"/>
  <c r="H112" i="14"/>
  <c r="G40" i="14"/>
  <c r="G58" i="14"/>
  <c r="G76" i="14"/>
  <c r="G94" i="14"/>
  <c r="G112" i="14"/>
  <c r="E112" i="14"/>
  <c r="D112" i="14"/>
  <c r="R111" i="14"/>
  <c r="E111" i="14"/>
  <c r="D111" i="14"/>
  <c r="R110" i="14"/>
  <c r="AP81" i="4"/>
  <c r="AV81" i="4"/>
  <c r="AR81" i="4"/>
  <c r="AS81" i="4"/>
  <c r="AT81" i="4"/>
  <c r="AU81" i="4"/>
  <c r="BN81" i="4"/>
  <c r="L110" i="14"/>
  <c r="BW81" i="4"/>
  <c r="I81" i="4"/>
  <c r="K110" i="14"/>
  <c r="BM81" i="4"/>
  <c r="BL78" i="3"/>
  <c r="H81" i="4"/>
  <c r="BX81" i="4"/>
  <c r="CE81" i="4"/>
  <c r="J110" i="14"/>
  <c r="I110" i="14"/>
  <c r="H20" i="14"/>
  <c r="H38" i="14"/>
  <c r="H56" i="14"/>
  <c r="H74" i="14"/>
  <c r="H92" i="14"/>
  <c r="H110" i="14"/>
  <c r="G38" i="14"/>
  <c r="G56" i="14"/>
  <c r="G74" i="14"/>
  <c r="G92" i="14"/>
  <c r="G110" i="14"/>
  <c r="E110" i="14"/>
  <c r="D110" i="14"/>
  <c r="R109" i="14"/>
  <c r="E109" i="14"/>
  <c r="D109" i="14"/>
  <c r="AH81" i="4"/>
  <c r="AN81" i="4"/>
  <c r="AJ81" i="4"/>
  <c r="AK81" i="4"/>
  <c r="AL81" i="4"/>
  <c r="AM81" i="4"/>
  <c r="BL81" i="4"/>
  <c r="L108" i="14"/>
  <c r="BU81" i="4"/>
  <c r="G81" i="4"/>
  <c r="K108" i="14"/>
  <c r="BK81" i="4"/>
  <c r="AX80" i="3"/>
  <c r="F81" i="4"/>
  <c r="BV81" i="4"/>
  <c r="CD81" i="4"/>
  <c r="J108" i="14"/>
  <c r="I108" i="14"/>
  <c r="H18" i="14"/>
  <c r="H36" i="14"/>
  <c r="H54" i="14"/>
  <c r="H72" i="14"/>
  <c r="H90" i="14"/>
  <c r="H108" i="14"/>
  <c r="G36" i="14"/>
  <c r="G54" i="14"/>
  <c r="G72" i="14"/>
  <c r="G90" i="14"/>
  <c r="G108" i="14"/>
  <c r="E108" i="14"/>
  <c r="D108" i="14"/>
  <c r="R107" i="14"/>
  <c r="E107" i="14"/>
  <c r="D107" i="14"/>
  <c r="R106" i="14"/>
  <c r="Z81" i="4"/>
  <c r="AA81" i="4"/>
  <c r="BJ81" i="4"/>
  <c r="L106" i="14"/>
  <c r="BS81" i="4"/>
  <c r="E81" i="4"/>
  <c r="K106" i="14"/>
  <c r="BI81" i="4"/>
  <c r="AJ80" i="3"/>
  <c r="D81" i="4"/>
  <c r="BT81" i="4"/>
  <c r="CC81" i="4"/>
  <c r="J106" i="14"/>
  <c r="I106" i="14"/>
  <c r="H16" i="14"/>
  <c r="H34" i="14"/>
  <c r="H52" i="14"/>
  <c r="H70" i="14"/>
  <c r="H88" i="14"/>
  <c r="H106" i="14"/>
  <c r="G34" i="14"/>
  <c r="G52" i="14"/>
  <c r="G70" i="14"/>
  <c r="G88" i="14"/>
  <c r="G106" i="14"/>
  <c r="E106" i="14"/>
  <c r="D106" i="14"/>
  <c r="R105" i="14"/>
  <c r="E105" i="14"/>
  <c r="D105" i="14"/>
  <c r="R81" i="4"/>
  <c r="X81" i="4"/>
  <c r="T81" i="4"/>
  <c r="U81" i="4"/>
  <c r="V81" i="4"/>
  <c r="W81" i="4"/>
  <c r="Y81" i="4"/>
  <c r="BH81" i="4"/>
  <c r="L104" i="14"/>
  <c r="BQ81" i="4"/>
  <c r="C81" i="4"/>
  <c r="K104" i="14"/>
  <c r="BG81" i="4"/>
  <c r="V76" i="3"/>
  <c r="B81" i="4"/>
  <c r="BR81" i="4"/>
  <c r="CB81" i="4"/>
  <c r="J104" i="14"/>
  <c r="I104" i="14"/>
  <c r="H14" i="14"/>
  <c r="H32" i="14"/>
  <c r="H50" i="14"/>
  <c r="H68" i="14"/>
  <c r="H86" i="14"/>
  <c r="H104" i="14"/>
  <c r="G32" i="14"/>
  <c r="G50" i="14"/>
  <c r="G68" i="14"/>
  <c r="G86" i="14"/>
  <c r="G104" i="14"/>
  <c r="E104" i="14"/>
  <c r="D104" i="14"/>
  <c r="R103" i="14"/>
  <c r="FS76" i="3"/>
  <c r="FU76" i="3"/>
  <c r="FV76" i="3"/>
  <c r="FW76" i="3"/>
  <c r="FS77" i="3"/>
  <c r="FU77" i="3"/>
  <c r="FV77" i="3"/>
  <c r="FW77" i="3"/>
  <c r="FS78" i="3"/>
  <c r="FU78" i="3"/>
  <c r="FV78" i="3"/>
  <c r="FW78" i="3"/>
  <c r="FS79" i="3"/>
  <c r="FU79" i="3"/>
  <c r="FV79" i="3"/>
  <c r="FW79" i="3"/>
  <c r="FS80" i="3"/>
  <c r="FU80" i="3"/>
  <c r="FV80" i="3"/>
  <c r="FW80" i="3"/>
  <c r="FS81" i="3"/>
  <c r="FU81" i="3"/>
  <c r="FV81" i="3"/>
  <c r="FW81" i="3"/>
  <c r="FX76" i="3"/>
  <c r="FY76" i="3"/>
  <c r="FX77" i="3"/>
  <c r="FY77" i="3"/>
  <c r="FX78" i="3"/>
  <c r="FY78" i="3"/>
  <c r="FX79" i="3"/>
  <c r="FY79" i="3"/>
  <c r="FZ76" i="3"/>
  <c r="FZ77" i="3"/>
  <c r="FZ78" i="3"/>
  <c r="FZ79" i="3"/>
  <c r="FX80" i="3"/>
  <c r="FY80" i="3"/>
  <c r="FZ80" i="3"/>
  <c r="FX81" i="3"/>
  <c r="FY81" i="3"/>
  <c r="FZ81" i="3"/>
  <c r="E103" i="14"/>
  <c r="E102" i="14"/>
  <c r="R101" i="14"/>
  <c r="E101" i="14"/>
  <c r="D99" i="14"/>
  <c r="P99" i="14"/>
  <c r="G99" i="14"/>
  <c r="AX80" i="4"/>
  <c r="BD80" i="4"/>
  <c r="AZ80" i="4"/>
  <c r="BA80" i="4"/>
  <c r="BB80" i="4"/>
  <c r="BC80" i="4"/>
  <c r="BP80" i="4"/>
  <c r="L94" i="14"/>
  <c r="BY80" i="4"/>
  <c r="K80" i="4"/>
  <c r="K94" i="14"/>
  <c r="BO80" i="4"/>
  <c r="A80" i="4"/>
  <c r="BZ78" i="3"/>
  <c r="J80" i="4"/>
  <c r="BZ80" i="4"/>
  <c r="CF80" i="4"/>
  <c r="J94" i="14"/>
  <c r="I94" i="14"/>
  <c r="E94" i="14"/>
  <c r="D94" i="14"/>
  <c r="R93" i="14"/>
  <c r="E93" i="14"/>
  <c r="D93" i="14"/>
  <c r="R92" i="14"/>
  <c r="AP80" i="4"/>
  <c r="AV80" i="4"/>
  <c r="AR80" i="4"/>
  <c r="AS80" i="4"/>
  <c r="AT80" i="4"/>
  <c r="AU80" i="4"/>
  <c r="BN80" i="4"/>
  <c r="L92" i="14"/>
  <c r="BW80" i="4"/>
  <c r="I80" i="4"/>
  <c r="K92" i="14"/>
  <c r="BM80" i="4"/>
  <c r="BL81" i="3"/>
  <c r="H80" i="4"/>
  <c r="BX80" i="4"/>
  <c r="CE80" i="4"/>
  <c r="J92" i="14"/>
  <c r="I92" i="14"/>
  <c r="E92" i="14"/>
  <c r="D92" i="14"/>
  <c r="R91" i="14"/>
  <c r="E91" i="14"/>
  <c r="D91" i="14"/>
  <c r="AH80" i="4"/>
  <c r="AN80" i="4"/>
  <c r="AJ80" i="4"/>
  <c r="AK80" i="4"/>
  <c r="AL80" i="4"/>
  <c r="AM80" i="4"/>
  <c r="BL80" i="4"/>
  <c r="L90" i="14"/>
  <c r="BU80" i="4"/>
  <c r="G80" i="4"/>
  <c r="K90" i="14"/>
  <c r="BK80" i="4"/>
  <c r="AX81" i="3"/>
  <c r="F80" i="4"/>
  <c r="BV80" i="4"/>
  <c r="CD80" i="4"/>
  <c r="J90" i="14"/>
  <c r="I90" i="14"/>
  <c r="E90" i="14"/>
  <c r="D90" i="14"/>
  <c r="R89" i="14"/>
  <c r="E89" i="14"/>
  <c r="D89" i="14"/>
  <c r="R88" i="14"/>
  <c r="Z80" i="4"/>
  <c r="AF80" i="4"/>
  <c r="AB80" i="4"/>
  <c r="AC80" i="4"/>
  <c r="AD80" i="4"/>
  <c r="AE80" i="4"/>
  <c r="AG80" i="4"/>
  <c r="BJ80" i="4"/>
  <c r="L88" i="14"/>
  <c r="BS80" i="4"/>
  <c r="E80" i="4"/>
  <c r="K88" i="14"/>
  <c r="BI80" i="4"/>
  <c r="AJ76" i="3"/>
  <c r="D80" i="4"/>
  <c r="BT80" i="4"/>
  <c r="CC80" i="4"/>
  <c r="J88" i="14"/>
  <c r="I88" i="14"/>
  <c r="E88" i="14"/>
  <c r="D88" i="14"/>
  <c r="R87" i="14"/>
  <c r="E87" i="14"/>
  <c r="D87" i="14"/>
  <c r="R80" i="4"/>
  <c r="X80" i="4"/>
  <c r="T80" i="4"/>
  <c r="U80" i="4"/>
  <c r="V80" i="4"/>
  <c r="W80" i="4"/>
  <c r="BH80" i="4"/>
  <c r="L86" i="14"/>
  <c r="BQ80" i="4"/>
  <c r="C80" i="4"/>
  <c r="K86" i="14"/>
  <c r="BG80" i="4"/>
  <c r="V78" i="3"/>
  <c r="B80" i="4"/>
  <c r="BR80" i="4"/>
  <c r="CB80" i="4"/>
  <c r="J86" i="14"/>
  <c r="I86" i="14"/>
  <c r="E86" i="14"/>
  <c r="D86" i="14"/>
  <c r="R85" i="14"/>
  <c r="E85" i="14"/>
  <c r="E84" i="14"/>
  <c r="R83" i="14"/>
  <c r="E83" i="14"/>
  <c r="D81" i="14"/>
  <c r="P81" i="14"/>
  <c r="G81" i="14"/>
  <c r="AX79" i="4"/>
  <c r="AY79" i="4"/>
  <c r="BP79" i="4"/>
  <c r="L76" i="14"/>
  <c r="BY79" i="4"/>
  <c r="K79" i="4"/>
  <c r="K76" i="14"/>
  <c r="BO79" i="4"/>
  <c r="A79" i="4"/>
  <c r="BZ81" i="3"/>
  <c r="J79" i="4"/>
  <c r="BZ79" i="4"/>
  <c r="CF79" i="4"/>
  <c r="J76" i="14"/>
  <c r="I76" i="14"/>
  <c r="E76" i="14"/>
  <c r="D76" i="14"/>
  <c r="R75" i="14"/>
  <c r="E75" i="14"/>
  <c r="D75" i="14"/>
  <c r="R74" i="14"/>
  <c r="AP79" i="4"/>
  <c r="AV79" i="4"/>
  <c r="AR79" i="4"/>
  <c r="AS79" i="4"/>
  <c r="AT79" i="4"/>
  <c r="AU79" i="4"/>
  <c r="BN79" i="4"/>
  <c r="L74" i="14"/>
  <c r="BW79" i="4"/>
  <c r="I79" i="4"/>
  <c r="K74" i="14"/>
  <c r="BM79" i="4"/>
  <c r="BL80" i="3"/>
  <c r="H79" i="4"/>
  <c r="BX79" i="4"/>
  <c r="CE79" i="4"/>
  <c r="J74" i="14"/>
  <c r="I74" i="14"/>
  <c r="E74" i="14"/>
  <c r="D74" i="14"/>
  <c r="R73" i="14"/>
  <c r="E73" i="14"/>
  <c r="D73" i="14"/>
  <c r="AH79" i="4"/>
  <c r="AN79" i="4"/>
  <c r="AJ79" i="4"/>
  <c r="AK79" i="4"/>
  <c r="AL79" i="4"/>
  <c r="AM79" i="4"/>
  <c r="BL79" i="4"/>
  <c r="L72" i="14"/>
  <c r="BU79" i="4"/>
  <c r="G79" i="4"/>
  <c r="K72" i="14"/>
  <c r="BK79" i="4"/>
  <c r="AX76" i="3"/>
  <c r="F79" i="4"/>
  <c r="BV79" i="4"/>
  <c r="CD79" i="4"/>
  <c r="J72" i="14"/>
  <c r="I72" i="14"/>
  <c r="E72" i="14"/>
  <c r="D72" i="14"/>
  <c r="R71" i="14"/>
  <c r="E71" i="14"/>
  <c r="D71" i="14"/>
  <c r="R70" i="14"/>
  <c r="Z79" i="4"/>
  <c r="AF79" i="4"/>
  <c r="AB79" i="4"/>
  <c r="AC79" i="4"/>
  <c r="AD79" i="4"/>
  <c r="AE79" i="4"/>
  <c r="BJ79" i="4"/>
  <c r="L70" i="14"/>
  <c r="BS79" i="4"/>
  <c r="E79" i="4"/>
  <c r="K70" i="14"/>
  <c r="BI79" i="4"/>
  <c r="AJ78" i="3"/>
  <c r="D79" i="4"/>
  <c r="BT79" i="4"/>
  <c r="CC79" i="4"/>
  <c r="J70" i="14"/>
  <c r="I70" i="14"/>
  <c r="E70" i="14"/>
  <c r="D70" i="14"/>
  <c r="R69" i="14"/>
  <c r="E69" i="14"/>
  <c r="D69" i="14"/>
  <c r="R79" i="4"/>
  <c r="X79" i="4"/>
  <c r="T79" i="4"/>
  <c r="U79" i="4"/>
  <c r="V79" i="4"/>
  <c r="W79" i="4"/>
  <c r="Y79" i="4"/>
  <c r="BH79" i="4"/>
  <c r="L68" i="14"/>
  <c r="BQ79" i="4"/>
  <c r="C79" i="4"/>
  <c r="K68" i="14"/>
  <c r="BG79" i="4"/>
  <c r="V80" i="3"/>
  <c r="B79" i="4"/>
  <c r="BR79" i="4"/>
  <c r="CB79" i="4"/>
  <c r="J68" i="14"/>
  <c r="I68" i="14"/>
  <c r="E68" i="14"/>
  <c r="D68" i="14"/>
  <c r="R67" i="14"/>
  <c r="E67" i="14"/>
  <c r="E66" i="14"/>
  <c r="R65" i="14"/>
  <c r="E65" i="14"/>
  <c r="D63" i="14"/>
  <c r="P63" i="14"/>
  <c r="G63" i="14"/>
  <c r="AX78" i="4"/>
  <c r="BD78" i="4"/>
  <c r="AZ78" i="4"/>
  <c r="BA78" i="4"/>
  <c r="BB78" i="4"/>
  <c r="BC78" i="4"/>
  <c r="BP78" i="4"/>
  <c r="L58" i="14"/>
  <c r="BY78" i="4"/>
  <c r="K78" i="4"/>
  <c r="K58" i="14"/>
  <c r="BO78" i="4"/>
  <c r="A78" i="4"/>
  <c r="BZ79" i="3"/>
  <c r="J78" i="4"/>
  <c r="BZ78" i="4"/>
  <c r="CF78" i="4"/>
  <c r="J58" i="14"/>
  <c r="I58" i="14"/>
  <c r="E58" i="14"/>
  <c r="D58" i="14"/>
  <c r="R57" i="14"/>
  <c r="E57" i="14"/>
  <c r="D57" i="14"/>
  <c r="R56" i="14"/>
  <c r="AP78" i="4"/>
  <c r="AV78" i="4"/>
  <c r="AR78" i="4"/>
  <c r="AS78" i="4"/>
  <c r="AT78" i="4"/>
  <c r="AU78" i="4"/>
  <c r="BN78" i="4"/>
  <c r="L56" i="14"/>
  <c r="BW78" i="4"/>
  <c r="I78" i="4"/>
  <c r="K56" i="14"/>
  <c r="BM78" i="4"/>
  <c r="BL76" i="3"/>
  <c r="H78" i="4"/>
  <c r="BX78" i="4"/>
  <c r="CE78" i="4"/>
  <c r="J56" i="14"/>
  <c r="I56" i="14"/>
  <c r="E56" i="14"/>
  <c r="D56" i="14"/>
  <c r="R55" i="14"/>
  <c r="E55" i="14"/>
  <c r="D55" i="14"/>
  <c r="AH78" i="4"/>
  <c r="AN78" i="4"/>
  <c r="AJ78" i="4"/>
  <c r="AK78" i="4"/>
  <c r="AL78" i="4"/>
  <c r="AM78" i="4"/>
  <c r="BL78" i="4"/>
  <c r="L54" i="14"/>
  <c r="BU78" i="4"/>
  <c r="G78" i="4"/>
  <c r="K54" i="14"/>
  <c r="BK78" i="4"/>
  <c r="AX78" i="3"/>
  <c r="F78" i="4"/>
  <c r="BV78" i="4"/>
  <c r="CD78" i="4"/>
  <c r="J54" i="14"/>
  <c r="I54" i="14"/>
  <c r="E54" i="14"/>
  <c r="D54" i="14"/>
  <c r="R53" i="14"/>
  <c r="E53" i="14"/>
  <c r="D53" i="14"/>
  <c r="R52" i="14"/>
  <c r="Z78" i="4"/>
  <c r="AA78" i="4"/>
  <c r="BJ78" i="4"/>
  <c r="L52" i="14"/>
  <c r="BS78" i="4"/>
  <c r="E78" i="4"/>
  <c r="K52" i="14"/>
  <c r="BI78" i="4"/>
  <c r="AJ81" i="3"/>
  <c r="D78" i="4"/>
  <c r="BT78" i="4"/>
  <c r="CC78" i="4"/>
  <c r="J52" i="14"/>
  <c r="I52" i="14"/>
  <c r="E52" i="14"/>
  <c r="D52" i="14"/>
  <c r="R51" i="14"/>
  <c r="E51" i="14"/>
  <c r="D51" i="14"/>
  <c r="R78" i="4"/>
  <c r="X78" i="4"/>
  <c r="T78" i="4"/>
  <c r="U78" i="4"/>
  <c r="V78" i="4"/>
  <c r="W78" i="4"/>
  <c r="Y78" i="4"/>
  <c r="BH78" i="4"/>
  <c r="L50" i="14"/>
  <c r="BQ78" i="4"/>
  <c r="C78" i="4"/>
  <c r="K50" i="14"/>
  <c r="BG78" i="4"/>
  <c r="V81" i="3"/>
  <c r="B78" i="4"/>
  <c r="BR78" i="4"/>
  <c r="CB78" i="4"/>
  <c r="J50" i="14"/>
  <c r="I50" i="14"/>
  <c r="E50" i="14"/>
  <c r="D50" i="14"/>
  <c r="R49" i="14"/>
  <c r="E49" i="14"/>
  <c r="E48" i="14"/>
  <c r="R47" i="14"/>
  <c r="E47" i="14"/>
  <c r="D45" i="14"/>
  <c r="P45" i="14"/>
  <c r="G45" i="14"/>
  <c r="AX77" i="4"/>
  <c r="BD77" i="4"/>
  <c r="AZ77" i="4"/>
  <c r="BA77" i="4"/>
  <c r="BB77" i="4"/>
  <c r="BC77" i="4"/>
  <c r="BP77" i="4"/>
  <c r="L40" i="14"/>
  <c r="BY77" i="4"/>
  <c r="K77" i="4"/>
  <c r="K40" i="14"/>
  <c r="BO77" i="4"/>
  <c r="A77" i="4"/>
  <c r="BZ76" i="3"/>
  <c r="J77" i="4"/>
  <c r="BZ77" i="4"/>
  <c r="CF77" i="4"/>
  <c r="J40" i="14"/>
  <c r="I40" i="14"/>
  <c r="E40" i="14"/>
  <c r="D40" i="14"/>
  <c r="R39" i="14"/>
  <c r="E39" i="14"/>
  <c r="D39" i="14"/>
  <c r="R38" i="14"/>
  <c r="AP77" i="4"/>
  <c r="AV77" i="4"/>
  <c r="AR77" i="4"/>
  <c r="AS77" i="4"/>
  <c r="AT77" i="4"/>
  <c r="AU77" i="4"/>
  <c r="BN77" i="4"/>
  <c r="L38" i="14"/>
  <c r="BW77" i="4"/>
  <c r="I77" i="4"/>
  <c r="K38" i="14"/>
  <c r="BM77" i="4"/>
  <c r="BL79" i="3"/>
  <c r="H77" i="4"/>
  <c r="BX77" i="4"/>
  <c r="CE77" i="4"/>
  <c r="J38" i="14"/>
  <c r="I38" i="14"/>
  <c r="E38" i="14"/>
  <c r="D38" i="14"/>
  <c r="R37" i="14"/>
  <c r="E37" i="14"/>
  <c r="D37" i="14"/>
  <c r="AH77" i="4"/>
  <c r="AN77" i="4"/>
  <c r="AJ77" i="4"/>
  <c r="AK77" i="4"/>
  <c r="AL77" i="4"/>
  <c r="AM77" i="4"/>
  <c r="BL77" i="4"/>
  <c r="L36" i="14"/>
  <c r="BU77" i="4"/>
  <c r="G77" i="4"/>
  <c r="K36" i="14"/>
  <c r="BK77" i="4"/>
  <c r="AX79" i="3"/>
  <c r="F77" i="4"/>
  <c r="BV77" i="4"/>
  <c r="CD77" i="4"/>
  <c r="J36" i="14"/>
  <c r="I36" i="14"/>
  <c r="E36" i="14"/>
  <c r="D36" i="14"/>
  <c r="R35" i="14"/>
  <c r="E35" i="14"/>
  <c r="D35" i="14"/>
  <c r="R34" i="14"/>
  <c r="Z77" i="4"/>
  <c r="AF77" i="4"/>
  <c r="AB77" i="4"/>
  <c r="AC77" i="4"/>
  <c r="AD77" i="4"/>
  <c r="AE77" i="4"/>
  <c r="BJ77" i="4"/>
  <c r="L34" i="14"/>
  <c r="BS77" i="4"/>
  <c r="E77" i="4"/>
  <c r="K34" i="14"/>
  <c r="BI77" i="4"/>
  <c r="AJ79" i="3"/>
  <c r="D77" i="4"/>
  <c r="BT77" i="4"/>
  <c r="CC77" i="4"/>
  <c r="J34" i="14"/>
  <c r="I34" i="14"/>
  <c r="E34" i="14"/>
  <c r="D34" i="14"/>
  <c r="R33" i="14"/>
  <c r="E33" i="14"/>
  <c r="D33" i="14"/>
  <c r="R77" i="4"/>
  <c r="X77" i="4"/>
  <c r="T77" i="4"/>
  <c r="U77" i="4"/>
  <c r="V77" i="4"/>
  <c r="W77" i="4"/>
  <c r="BH77" i="4"/>
  <c r="L32" i="14"/>
  <c r="BQ77" i="4"/>
  <c r="C77" i="4"/>
  <c r="K32" i="14"/>
  <c r="BG77" i="4"/>
  <c r="V79" i="3"/>
  <c r="B77" i="4"/>
  <c r="BR77" i="4"/>
  <c r="CB77" i="4"/>
  <c r="J32" i="14"/>
  <c r="I32" i="14"/>
  <c r="E32" i="14"/>
  <c r="D32" i="14"/>
  <c r="R31" i="14"/>
  <c r="E31" i="14"/>
  <c r="E30" i="14"/>
  <c r="R29" i="14"/>
  <c r="E29" i="14"/>
  <c r="D27" i="14"/>
  <c r="P27" i="14"/>
  <c r="G27" i="14"/>
  <c r="AX76" i="4"/>
  <c r="BD76" i="4"/>
  <c r="AZ76" i="4"/>
  <c r="BA76" i="4"/>
  <c r="BB76" i="4"/>
  <c r="BC76" i="4"/>
  <c r="BP76" i="4"/>
  <c r="L22" i="14"/>
  <c r="BY76" i="4"/>
  <c r="K76" i="4"/>
  <c r="K22" i="14"/>
  <c r="BO76" i="4"/>
  <c r="A76" i="4"/>
  <c r="BZ77" i="3"/>
  <c r="J76" i="4"/>
  <c r="BZ76" i="4"/>
  <c r="CF76" i="4"/>
  <c r="J22" i="14"/>
  <c r="I22" i="14"/>
  <c r="E22" i="14"/>
  <c r="D22" i="14"/>
  <c r="R21" i="14"/>
  <c r="E21" i="14"/>
  <c r="D21" i="14"/>
  <c r="R20" i="14"/>
  <c r="AP76" i="4"/>
  <c r="AV76" i="4"/>
  <c r="AR76" i="4"/>
  <c r="AS76" i="4"/>
  <c r="AT76" i="4"/>
  <c r="AU76" i="4"/>
  <c r="BN76" i="4"/>
  <c r="L20" i="14"/>
  <c r="BW76" i="4"/>
  <c r="I76" i="4"/>
  <c r="K20" i="14"/>
  <c r="BM76" i="4"/>
  <c r="BL77" i="3"/>
  <c r="H76" i="4"/>
  <c r="BX76" i="4"/>
  <c r="CE76" i="4"/>
  <c r="J20" i="14"/>
  <c r="I20" i="14"/>
  <c r="E20" i="14"/>
  <c r="D20" i="14"/>
  <c r="R19" i="14"/>
  <c r="E19" i="14"/>
  <c r="D19" i="14"/>
  <c r="AH76" i="4"/>
  <c r="AN76" i="4"/>
  <c r="AJ76" i="4"/>
  <c r="AK76" i="4"/>
  <c r="AL76" i="4"/>
  <c r="AM76" i="4"/>
  <c r="BL76" i="4"/>
  <c r="L18" i="14"/>
  <c r="BU76" i="4"/>
  <c r="G76" i="4"/>
  <c r="K18" i="14"/>
  <c r="BK76" i="4"/>
  <c r="AX77" i="3"/>
  <c r="F76" i="4"/>
  <c r="BV76" i="4"/>
  <c r="CD76" i="4"/>
  <c r="J18" i="14"/>
  <c r="I18" i="14"/>
  <c r="E18" i="14"/>
  <c r="D18" i="14"/>
  <c r="R17" i="14"/>
  <c r="E17" i="14"/>
  <c r="D17" i="14"/>
  <c r="R16" i="14"/>
  <c r="Z76" i="4"/>
  <c r="AF76" i="4"/>
  <c r="AB76" i="4"/>
  <c r="AC76" i="4"/>
  <c r="AD76" i="4"/>
  <c r="AE76" i="4"/>
  <c r="AG76" i="4"/>
  <c r="BJ76" i="4"/>
  <c r="L16" i="14"/>
  <c r="BS76" i="4"/>
  <c r="E76" i="4"/>
  <c r="K16" i="14"/>
  <c r="BI76" i="4"/>
  <c r="AJ77" i="3"/>
  <c r="D76" i="4"/>
  <c r="BT76" i="4"/>
  <c r="CC76" i="4"/>
  <c r="J16" i="14"/>
  <c r="I16" i="14"/>
  <c r="E16" i="14"/>
  <c r="D16" i="14"/>
  <c r="R15" i="14"/>
  <c r="E15" i="14"/>
  <c r="D15" i="14"/>
  <c r="R76" i="4"/>
  <c r="X76" i="4"/>
  <c r="T76" i="4"/>
  <c r="U76" i="4"/>
  <c r="V76" i="4"/>
  <c r="W76" i="4"/>
  <c r="Y76" i="4"/>
  <c r="BH76" i="4"/>
  <c r="L14" i="14"/>
  <c r="BQ76" i="4"/>
  <c r="C76" i="4"/>
  <c r="K14" i="14"/>
  <c r="BG76" i="4"/>
  <c r="V77" i="3"/>
  <c r="B76" i="4"/>
  <c r="BR76" i="4"/>
  <c r="CB76" i="4"/>
  <c r="J14" i="14"/>
  <c r="I14" i="14"/>
  <c r="E14" i="14"/>
  <c r="D14" i="14"/>
  <c r="R13" i="14"/>
  <c r="E13" i="14"/>
  <c r="E12" i="14"/>
  <c r="R11" i="14"/>
  <c r="E11" i="14"/>
  <c r="D9" i="14"/>
  <c r="P9" i="14"/>
  <c r="G9" i="14"/>
  <c r="B5" i="14"/>
  <c r="B2" i="14"/>
  <c r="AX72" i="4"/>
  <c r="BD72" i="4"/>
  <c r="AZ72" i="4"/>
  <c r="BA72" i="4"/>
  <c r="BB72" i="4"/>
  <c r="BC72" i="4"/>
  <c r="BP72" i="4"/>
  <c r="L112" i="13"/>
  <c r="BY72" i="4"/>
  <c r="K72" i="4"/>
  <c r="K112" i="13"/>
  <c r="BO72" i="4"/>
  <c r="A72" i="4"/>
  <c r="BZ71" i="3"/>
  <c r="J72" i="4"/>
  <c r="BZ72" i="4"/>
  <c r="CF72" i="4"/>
  <c r="J112" i="13"/>
  <c r="I112" i="13"/>
  <c r="H22" i="13"/>
  <c r="H112" i="13"/>
  <c r="G112" i="13"/>
  <c r="E112" i="13"/>
  <c r="D112" i="13"/>
  <c r="R111" i="13"/>
  <c r="E111" i="13"/>
  <c r="D111" i="13"/>
  <c r="R110" i="13"/>
  <c r="AP72" i="4"/>
  <c r="AV72" i="4"/>
  <c r="AR72" i="4"/>
  <c r="AS72" i="4"/>
  <c r="AT72" i="4"/>
  <c r="AU72" i="4"/>
  <c r="BN72" i="4"/>
  <c r="L110" i="13"/>
  <c r="BW72" i="4"/>
  <c r="I72" i="4"/>
  <c r="K110" i="13"/>
  <c r="BM72" i="4"/>
  <c r="BL69" i="3"/>
  <c r="H72" i="4"/>
  <c r="BX72" i="4"/>
  <c r="CE72" i="4"/>
  <c r="J110" i="13"/>
  <c r="I110" i="13"/>
  <c r="H20" i="13"/>
  <c r="H110" i="13"/>
  <c r="G110" i="13"/>
  <c r="E110" i="13"/>
  <c r="D110" i="13"/>
  <c r="R109" i="13"/>
  <c r="E109" i="13"/>
  <c r="D109" i="13"/>
  <c r="AH72" i="4"/>
  <c r="AN72" i="4"/>
  <c r="AJ72" i="4"/>
  <c r="AK72" i="4"/>
  <c r="AL72" i="4"/>
  <c r="AM72" i="4"/>
  <c r="BL72" i="4"/>
  <c r="L108" i="13"/>
  <c r="BU72" i="4"/>
  <c r="G72" i="4"/>
  <c r="K108" i="13"/>
  <c r="BK72" i="4"/>
  <c r="AX71" i="3"/>
  <c r="F72" i="4"/>
  <c r="BV72" i="4"/>
  <c r="CD72" i="4"/>
  <c r="J108" i="13"/>
  <c r="I108" i="13"/>
  <c r="H18" i="13"/>
  <c r="H108" i="13"/>
  <c r="G108" i="13"/>
  <c r="E108" i="13"/>
  <c r="D108" i="13"/>
  <c r="R107" i="13"/>
  <c r="E107" i="13"/>
  <c r="D107" i="13"/>
  <c r="R106" i="13"/>
  <c r="Z72" i="4"/>
  <c r="AF72" i="4"/>
  <c r="AB72" i="4"/>
  <c r="AC72" i="4"/>
  <c r="AD72" i="4"/>
  <c r="AE72" i="4"/>
  <c r="BJ72" i="4"/>
  <c r="L106" i="13"/>
  <c r="BS72" i="4"/>
  <c r="E72" i="4"/>
  <c r="K106" i="13"/>
  <c r="BI72" i="4"/>
  <c r="AJ71" i="3"/>
  <c r="D72" i="4"/>
  <c r="BT72" i="4"/>
  <c r="CC72" i="4"/>
  <c r="J106" i="13"/>
  <c r="I106" i="13"/>
  <c r="H16" i="13"/>
  <c r="H106" i="13"/>
  <c r="G106" i="13"/>
  <c r="E106" i="13"/>
  <c r="D106" i="13"/>
  <c r="R105" i="13"/>
  <c r="E105" i="13"/>
  <c r="D105" i="13"/>
  <c r="R72" i="4"/>
  <c r="X72" i="4"/>
  <c r="T72" i="4"/>
  <c r="U72" i="4"/>
  <c r="V72" i="4"/>
  <c r="W72" i="4"/>
  <c r="Y72" i="4"/>
  <c r="BH72" i="4"/>
  <c r="L104" i="13"/>
  <c r="BQ72" i="4"/>
  <c r="C72" i="4"/>
  <c r="K104" i="13"/>
  <c r="BG72" i="4"/>
  <c r="V67" i="3"/>
  <c r="B72" i="4"/>
  <c r="BR72" i="4"/>
  <c r="CB72" i="4"/>
  <c r="J104" i="13"/>
  <c r="I104" i="13"/>
  <c r="H14" i="13"/>
  <c r="H104" i="13"/>
  <c r="G104" i="13"/>
  <c r="E104" i="13"/>
  <c r="D104" i="13"/>
  <c r="R103" i="13"/>
  <c r="FS67" i="3"/>
  <c r="FU67" i="3"/>
  <c r="FV67" i="3"/>
  <c r="FW67" i="3"/>
  <c r="FS68" i="3"/>
  <c r="FU68" i="3"/>
  <c r="FV68" i="3"/>
  <c r="FW68" i="3"/>
  <c r="FS69" i="3"/>
  <c r="FU69" i="3"/>
  <c r="FV69" i="3"/>
  <c r="FW69" i="3"/>
  <c r="FS70" i="3"/>
  <c r="FU70" i="3"/>
  <c r="FV70" i="3"/>
  <c r="FW70" i="3"/>
  <c r="FS71" i="3"/>
  <c r="FU71" i="3"/>
  <c r="FV71" i="3"/>
  <c r="FW71" i="3"/>
  <c r="FS72" i="3"/>
  <c r="FU72" i="3"/>
  <c r="FV72" i="3"/>
  <c r="FW72" i="3"/>
  <c r="FX67" i="3"/>
  <c r="FY67" i="3"/>
  <c r="FX68" i="3"/>
  <c r="FY68" i="3"/>
  <c r="FX69" i="3"/>
  <c r="FY69" i="3"/>
  <c r="FX70" i="3"/>
  <c r="FY70" i="3"/>
  <c r="FZ67" i="3"/>
  <c r="FZ68" i="3"/>
  <c r="FZ69" i="3"/>
  <c r="FZ70" i="3"/>
  <c r="FX71" i="3"/>
  <c r="FY71" i="3"/>
  <c r="FZ71" i="3"/>
  <c r="FX72" i="3"/>
  <c r="FY72" i="3"/>
  <c r="FZ72" i="3"/>
  <c r="E103" i="13"/>
  <c r="E102" i="13"/>
  <c r="R101" i="13"/>
  <c r="E101" i="13"/>
  <c r="D99" i="13"/>
  <c r="P99" i="13"/>
  <c r="G99" i="13"/>
  <c r="AX71" i="4"/>
  <c r="BD71" i="4"/>
  <c r="AZ71" i="4"/>
  <c r="BA71" i="4"/>
  <c r="BB71" i="4"/>
  <c r="BC71" i="4"/>
  <c r="BE71" i="4"/>
  <c r="BP71" i="4"/>
  <c r="L94" i="13"/>
  <c r="BY71" i="4"/>
  <c r="K71" i="4"/>
  <c r="K94" i="13"/>
  <c r="BO71" i="4"/>
  <c r="A71" i="4"/>
  <c r="BZ69" i="3"/>
  <c r="J71" i="4"/>
  <c r="BZ71" i="4"/>
  <c r="CF71" i="4"/>
  <c r="J94" i="13"/>
  <c r="I94" i="13"/>
  <c r="H94" i="13"/>
  <c r="G94" i="13"/>
  <c r="E94" i="13"/>
  <c r="D94" i="13"/>
  <c r="R93" i="13"/>
  <c r="E93" i="13"/>
  <c r="D93" i="13"/>
  <c r="R92" i="13"/>
  <c r="AP71" i="4"/>
  <c r="AV71" i="4"/>
  <c r="AR71" i="4"/>
  <c r="AS71" i="4"/>
  <c r="AT71" i="4"/>
  <c r="AU71" i="4"/>
  <c r="BN71" i="4"/>
  <c r="L92" i="13"/>
  <c r="BW71" i="4"/>
  <c r="I71" i="4"/>
  <c r="K92" i="13"/>
  <c r="BM71" i="4"/>
  <c r="BL72" i="3"/>
  <c r="H71" i="4"/>
  <c r="BX71" i="4"/>
  <c r="CE71" i="4"/>
  <c r="J92" i="13"/>
  <c r="I92" i="13"/>
  <c r="H92" i="13"/>
  <c r="G92" i="13"/>
  <c r="E92" i="13"/>
  <c r="D92" i="13"/>
  <c r="R91" i="13"/>
  <c r="E91" i="13"/>
  <c r="D91" i="13"/>
  <c r="AH71" i="4"/>
  <c r="AN71" i="4"/>
  <c r="AJ71" i="4"/>
  <c r="AK71" i="4"/>
  <c r="AL71" i="4"/>
  <c r="AM71" i="4"/>
  <c r="BL71" i="4"/>
  <c r="L90" i="13"/>
  <c r="BU71" i="4"/>
  <c r="G71" i="4"/>
  <c r="K90" i="13"/>
  <c r="BK71" i="4"/>
  <c r="AX72" i="3"/>
  <c r="F71" i="4"/>
  <c r="BV71" i="4"/>
  <c r="CD71" i="4"/>
  <c r="J90" i="13"/>
  <c r="I90" i="13"/>
  <c r="H90" i="13"/>
  <c r="G90" i="13"/>
  <c r="E90" i="13"/>
  <c r="D90" i="13"/>
  <c r="R89" i="13"/>
  <c r="E89" i="13"/>
  <c r="D89" i="13"/>
  <c r="R88" i="13"/>
  <c r="Z71" i="4"/>
  <c r="AF71" i="4"/>
  <c r="AB71" i="4"/>
  <c r="AC71" i="4"/>
  <c r="AD71" i="4"/>
  <c r="AE71" i="4"/>
  <c r="AG71" i="4"/>
  <c r="BJ71" i="4"/>
  <c r="L88" i="13"/>
  <c r="BS71" i="4"/>
  <c r="E71" i="4"/>
  <c r="K88" i="13"/>
  <c r="BI71" i="4"/>
  <c r="AJ67" i="3"/>
  <c r="D71" i="4"/>
  <c r="BT71" i="4"/>
  <c r="CC71" i="4"/>
  <c r="J88" i="13"/>
  <c r="I88" i="13"/>
  <c r="H88" i="13"/>
  <c r="G88" i="13"/>
  <c r="E88" i="13"/>
  <c r="D88" i="13"/>
  <c r="R87" i="13"/>
  <c r="E87" i="13"/>
  <c r="D87" i="13"/>
  <c r="R71" i="4"/>
  <c r="X71" i="4"/>
  <c r="T71" i="4"/>
  <c r="U71" i="4"/>
  <c r="V71" i="4"/>
  <c r="W71" i="4"/>
  <c r="BH71" i="4"/>
  <c r="L86" i="13"/>
  <c r="BQ71" i="4"/>
  <c r="C71" i="4"/>
  <c r="K86" i="13"/>
  <c r="BG71" i="4"/>
  <c r="V69" i="3"/>
  <c r="B71" i="4"/>
  <c r="BR71" i="4"/>
  <c r="CB71" i="4"/>
  <c r="J86" i="13"/>
  <c r="I86" i="13"/>
  <c r="H86" i="13"/>
  <c r="G86" i="13"/>
  <c r="E86" i="13"/>
  <c r="D86" i="13"/>
  <c r="R85" i="13"/>
  <c r="E85" i="13"/>
  <c r="E84" i="13"/>
  <c r="R83" i="13"/>
  <c r="E83" i="13"/>
  <c r="D81" i="13"/>
  <c r="P81" i="13"/>
  <c r="G81" i="13"/>
  <c r="AX70" i="4"/>
  <c r="BD70" i="4"/>
  <c r="AZ70" i="4"/>
  <c r="BA70" i="4"/>
  <c r="BB70" i="4"/>
  <c r="BC70" i="4"/>
  <c r="BP70" i="4"/>
  <c r="L76" i="13"/>
  <c r="BY70" i="4"/>
  <c r="K70" i="4"/>
  <c r="K76" i="13"/>
  <c r="BO70" i="4"/>
  <c r="A70" i="4"/>
  <c r="BZ72" i="3"/>
  <c r="J70" i="4"/>
  <c r="BZ70" i="4"/>
  <c r="CF70" i="4"/>
  <c r="J76" i="13"/>
  <c r="I76" i="13"/>
  <c r="H76" i="13"/>
  <c r="G76" i="13"/>
  <c r="E76" i="13"/>
  <c r="D76" i="13"/>
  <c r="R75" i="13"/>
  <c r="E75" i="13"/>
  <c r="D75" i="13"/>
  <c r="R74" i="13"/>
  <c r="AP70" i="4"/>
  <c r="AV70" i="4"/>
  <c r="AR70" i="4"/>
  <c r="AS70" i="4"/>
  <c r="AT70" i="4"/>
  <c r="AU70" i="4"/>
  <c r="BN70" i="4"/>
  <c r="L74" i="13"/>
  <c r="BW70" i="4"/>
  <c r="I70" i="4"/>
  <c r="K74" i="13"/>
  <c r="BM70" i="4"/>
  <c r="BL71" i="3"/>
  <c r="H70" i="4"/>
  <c r="BX70" i="4"/>
  <c r="CE70" i="4"/>
  <c r="J74" i="13"/>
  <c r="I74" i="13"/>
  <c r="H74" i="13"/>
  <c r="G74" i="13"/>
  <c r="E74" i="13"/>
  <c r="D74" i="13"/>
  <c r="R73" i="13"/>
  <c r="E73" i="13"/>
  <c r="D73" i="13"/>
  <c r="AH70" i="4"/>
  <c r="AN70" i="4"/>
  <c r="AJ70" i="4"/>
  <c r="AK70" i="4"/>
  <c r="AL70" i="4"/>
  <c r="AM70" i="4"/>
  <c r="AO70" i="4"/>
  <c r="BL70" i="4"/>
  <c r="L72" i="13"/>
  <c r="BU70" i="4"/>
  <c r="G70" i="4"/>
  <c r="K72" i="13"/>
  <c r="BK70" i="4"/>
  <c r="AX67" i="3"/>
  <c r="F70" i="4"/>
  <c r="BV70" i="4"/>
  <c r="CD70" i="4"/>
  <c r="J72" i="13"/>
  <c r="I72" i="13"/>
  <c r="H72" i="13"/>
  <c r="G72" i="13"/>
  <c r="E72" i="13"/>
  <c r="D72" i="13"/>
  <c r="R71" i="13"/>
  <c r="E71" i="13"/>
  <c r="D71" i="13"/>
  <c r="R70" i="13"/>
  <c r="Z70" i="4"/>
  <c r="AF70" i="4"/>
  <c r="AB70" i="4"/>
  <c r="AC70" i="4"/>
  <c r="AD70" i="4"/>
  <c r="AE70" i="4"/>
  <c r="AG70" i="4"/>
  <c r="BJ70" i="4"/>
  <c r="L70" i="13"/>
  <c r="BS70" i="4"/>
  <c r="E70" i="4"/>
  <c r="K70" i="13"/>
  <c r="BI70" i="4"/>
  <c r="AJ69" i="3"/>
  <c r="D70" i="4"/>
  <c r="BT70" i="4"/>
  <c r="CC70" i="4"/>
  <c r="J70" i="13"/>
  <c r="I70" i="13"/>
  <c r="H70" i="13"/>
  <c r="G70" i="13"/>
  <c r="E70" i="13"/>
  <c r="D70" i="13"/>
  <c r="R69" i="13"/>
  <c r="E69" i="13"/>
  <c r="D69" i="13"/>
  <c r="R70" i="4"/>
  <c r="X70" i="4"/>
  <c r="T70" i="4"/>
  <c r="U70" i="4"/>
  <c r="V70" i="4"/>
  <c r="W70" i="4"/>
  <c r="BH70" i="4"/>
  <c r="L68" i="13"/>
  <c r="BQ70" i="4"/>
  <c r="C70" i="4"/>
  <c r="K68" i="13"/>
  <c r="BG70" i="4"/>
  <c r="V71" i="3"/>
  <c r="B70" i="4"/>
  <c r="BR70" i="4"/>
  <c r="CB70" i="4"/>
  <c r="J68" i="13"/>
  <c r="I68" i="13"/>
  <c r="H68" i="13"/>
  <c r="G68" i="13"/>
  <c r="E68" i="13"/>
  <c r="D68" i="13"/>
  <c r="R67" i="13"/>
  <c r="E67" i="13"/>
  <c r="E66" i="13"/>
  <c r="R65" i="13"/>
  <c r="E65" i="13"/>
  <c r="D63" i="13"/>
  <c r="P63" i="13"/>
  <c r="G63" i="13"/>
  <c r="AX69" i="4"/>
  <c r="BD69" i="4"/>
  <c r="AZ69" i="4"/>
  <c r="BA69" i="4"/>
  <c r="BB69" i="4"/>
  <c r="BC69" i="4"/>
  <c r="BE69" i="4"/>
  <c r="BP69" i="4"/>
  <c r="L58" i="13"/>
  <c r="BY69" i="4"/>
  <c r="K69" i="4"/>
  <c r="K58" i="13"/>
  <c r="BO69" i="4"/>
  <c r="A69" i="4"/>
  <c r="BZ70" i="3"/>
  <c r="J69" i="4"/>
  <c r="BZ69" i="4"/>
  <c r="CF69" i="4"/>
  <c r="J58" i="13"/>
  <c r="I58" i="13"/>
  <c r="H58" i="13"/>
  <c r="G58" i="13"/>
  <c r="E58" i="13"/>
  <c r="D58" i="13"/>
  <c r="R57" i="13"/>
  <c r="E57" i="13"/>
  <c r="D57" i="13"/>
  <c r="R56" i="13"/>
  <c r="AP69" i="4"/>
  <c r="AV69" i="4"/>
  <c r="AR69" i="4"/>
  <c r="AS69" i="4"/>
  <c r="AT69" i="4"/>
  <c r="AU69" i="4"/>
  <c r="BN69" i="4"/>
  <c r="L56" i="13"/>
  <c r="BW69" i="4"/>
  <c r="I69" i="4"/>
  <c r="K56" i="13"/>
  <c r="BM69" i="4"/>
  <c r="BL67" i="3"/>
  <c r="H69" i="4"/>
  <c r="BX69" i="4"/>
  <c r="CE69" i="4"/>
  <c r="J56" i="13"/>
  <c r="I56" i="13"/>
  <c r="H56" i="13"/>
  <c r="G56" i="13"/>
  <c r="E56" i="13"/>
  <c r="D56" i="13"/>
  <c r="R55" i="13"/>
  <c r="E55" i="13"/>
  <c r="D55" i="13"/>
  <c r="AH69" i="4"/>
  <c r="AN69" i="4"/>
  <c r="AJ69" i="4"/>
  <c r="AK69" i="4"/>
  <c r="AL69" i="4"/>
  <c r="AM69" i="4"/>
  <c r="BL69" i="4"/>
  <c r="L54" i="13"/>
  <c r="BU69" i="4"/>
  <c r="G69" i="4"/>
  <c r="K54" i="13"/>
  <c r="BK69" i="4"/>
  <c r="AX69" i="3"/>
  <c r="F69" i="4"/>
  <c r="BV69" i="4"/>
  <c r="CD69" i="4"/>
  <c r="J54" i="13"/>
  <c r="I54" i="13"/>
  <c r="H54" i="13"/>
  <c r="G54" i="13"/>
  <c r="E54" i="13"/>
  <c r="D54" i="13"/>
  <c r="R53" i="13"/>
  <c r="E53" i="13"/>
  <c r="D53" i="13"/>
  <c r="R52" i="13"/>
  <c r="Z69" i="4"/>
  <c r="AF69" i="4"/>
  <c r="AB69" i="4"/>
  <c r="AC69" i="4"/>
  <c r="AD69" i="4"/>
  <c r="AE69" i="4"/>
  <c r="BJ69" i="4"/>
  <c r="L52" i="13"/>
  <c r="BS69" i="4"/>
  <c r="E69" i="4"/>
  <c r="K52" i="13"/>
  <c r="BI69" i="4"/>
  <c r="AJ72" i="3"/>
  <c r="D69" i="4"/>
  <c r="BT69" i="4"/>
  <c r="CC69" i="4"/>
  <c r="J52" i="13"/>
  <c r="I52" i="13"/>
  <c r="H52" i="13"/>
  <c r="G52" i="13"/>
  <c r="E52" i="13"/>
  <c r="D52" i="13"/>
  <c r="R51" i="13"/>
  <c r="E51" i="13"/>
  <c r="D51" i="13"/>
  <c r="R69" i="4"/>
  <c r="X69" i="4"/>
  <c r="T69" i="4"/>
  <c r="U69" i="4"/>
  <c r="V69" i="4"/>
  <c r="W69" i="4"/>
  <c r="BH69" i="4"/>
  <c r="L50" i="13"/>
  <c r="BQ69" i="4"/>
  <c r="C69" i="4"/>
  <c r="K50" i="13"/>
  <c r="BG69" i="4"/>
  <c r="V72" i="3"/>
  <c r="B69" i="4"/>
  <c r="BR69" i="4"/>
  <c r="CB69" i="4"/>
  <c r="J50" i="13"/>
  <c r="I50" i="13"/>
  <c r="H50" i="13"/>
  <c r="G50" i="13"/>
  <c r="E50" i="13"/>
  <c r="D50" i="13"/>
  <c r="R49" i="13"/>
  <c r="E49" i="13"/>
  <c r="E48" i="13"/>
  <c r="R47" i="13"/>
  <c r="E47" i="13"/>
  <c r="D45" i="13"/>
  <c r="P45" i="13"/>
  <c r="G45" i="13"/>
  <c r="AX68" i="4"/>
  <c r="BD68" i="4"/>
  <c r="AZ68" i="4"/>
  <c r="BA68" i="4"/>
  <c r="BB68" i="4"/>
  <c r="BC68" i="4"/>
  <c r="BE68" i="4"/>
  <c r="BP68" i="4"/>
  <c r="L40" i="13"/>
  <c r="BY68" i="4"/>
  <c r="K68" i="4"/>
  <c r="K40" i="13"/>
  <c r="BO68" i="4"/>
  <c r="A68" i="4"/>
  <c r="BZ67" i="3"/>
  <c r="J68" i="4"/>
  <c r="BZ68" i="4"/>
  <c r="CF68" i="4"/>
  <c r="J40" i="13"/>
  <c r="I40" i="13"/>
  <c r="H40" i="13"/>
  <c r="G40" i="13"/>
  <c r="E40" i="13"/>
  <c r="D40" i="13"/>
  <c r="R39" i="13"/>
  <c r="E39" i="13"/>
  <c r="D39" i="13"/>
  <c r="R38" i="13"/>
  <c r="AP68" i="4"/>
  <c r="AV68" i="4"/>
  <c r="AR68" i="4"/>
  <c r="AS68" i="4"/>
  <c r="AT68" i="4"/>
  <c r="AU68" i="4"/>
  <c r="BN68" i="4"/>
  <c r="L38" i="13"/>
  <c r="BW68" i="4"/>
  <c r="I68" i="4"/>
  <c r="K38" i="13"/>
  <c r="BM68" i="4"/>
  <c r="BL70" i="3"/>
  <c r="H68" i="4"/>
  <c r="BX68" i="4"/>
  <c r="CE68" i="4"/>
  <c r="J38" i="13"/>
  <c r="I38" i="13"/>
  <c r="H38" i="13"/>
  <c r="G38" i="13"/>
  <c r="E38" i="13"/>
  <c r="D38" i="13"/>
  <c r="R37" i="13"/>
  <c r="E37" i="13"/>
  <c r="D37" i="13"/>
  <c r="AH68" i="4"/>
  <c r="AN68" i="4"/>
  <c r="AJ68" i="4"/>
  <c r="AK68" i="4"/>
  <c r="AL68" i="4"/>
  <c r="AM68" i="4"/>
  <c r="BL68" i="4"/>
  <c r="L36" i="13"/>
  <c r="BU68" i="4"/>
  <c r="G68" i="4"/>
  <c r="K36" i="13"/>
  <c r="BK68" i="4"/>
  <c r="AX70" i="3"/>
  <c r="F68" i="4"/>
  <c r="BV68" i="4"/>
  <c r="CD68" i="4"/>
  <c r="J36" i="13"/>
  <c r="I36" i="13"/>
  <c r="H36" i="13"/>
  <c r="G36" i="13"/>
  <c r="E36" i="13"/>
  <c r="D36" i="13"/>
  <c r="R35" i="13"/>
  <c r="E35" i="13"/>
  <c r="D35" i="13"/>
  <c r="R34" i="13"/>
  <c r="Z68" i="4"/>
  <c r="AF68" i="4"/>
  <c r="AB68" i="4"/>
  <c r="AC68" i="4"/>
  <c r="AD68" i="4"/>
  <c r="AE68" i="4"/>
  <c r="AG68" i="4"/>
  <c r="BJ68" i="4"/>
  <c r="L34" i="13"/>
  <c r="BS68" i="4"/>
  <c r="E68" i="4"/>
  <c r="K34" i="13"/>
  <c r="BI68" i="4"/>
  <c r="AJ70" i="3"/>
  <c r="D68" i="4"/>
  <c r="BT68" i="4"/>
  <c r="CC68" i="4"/>
  <c r="J34" i="13"/>
  <c r="I34" i="13"/>
  <c r="H34" i="13"/>
  <c r="G34" i="13"/>
  <c r="E34" i="13"/>
  <c r="D34" i="13"/>
  <c r="R33" i="13"/>
  <c r="E33" i="13"/>
  <c r="D33" i="13"/>
  <c r="R68" i="4"/>
  <c r="X68" i="4"/>
  <c r="T68" i="4"/>
  <c r="U68" i="4"/>
  <c r="V68" i="4"/>
  <c r="W68" i="4"/>
  <c r="BH68" i="4"/>
  <c r="L32" i="13"/>
  <c r="BQ68" i="4"/>
  <c r="C68" i="4"/>
  <c r="K32" i="13"/>
  <c r="BG68" i="4"/>
  <c r="V70" i="3"/>
  <c r="B68" i="4"/>
  <c r="BR68" i="4"/>
  <c r="CB68" i="4"/>
  <c r="J32" i="13"/>
  <c r="I32" i="13"/>
  <c r="H32" i="13"/>
  <c r="G32" i="13"/>
  <c r="E32" i="13"/>
  <c r="D32" i="13"/>
  <c r="R31" i="13"/>
  <c r="E31" i="13"/>
  <c r="E30" i="13"/>
  <c r="R29" i="13"/>
  <c r="E29" i="13"/>
  <c r="D27" i="13"/>
  <c r="P27" i="13"/>
  <c r="G27" i="13"/>
  <c r="AX67" i="4"/>
  <c r="BD67" i="4"/>
  <c r="AZ67" i="4"/>
  <c r="BA67" i="4"/>
  <c r="BB67" i="4"/>
  <c r="BC67" i="4"/>
  <c r="BE67" i="4"/>
  <c r="BP67" i="4"/>
  <c r="L22" i="13"/>
  <c r="BY67" i="4"/>
  <c r="K67" i="4"/>
  <c r="K22" i="13"/>
  <c r="BO67" i="4"/>
  <c r="A67" i="4"/>
  <c r="BZ68" i="3"/>
  <c r="J67" i="4"/>
  <c r="BZ67" i="4"/>
  <c r="CF67" i="4"/>
  <c r="J22" i="13"/>
  <c r="I22" i="13"/>
  <c r="E22" i="13"/>
  <c r="D22" i="13"/>
  <c r="R21" i="13"/>
  <c r="E21" i="13"/>
  <c r="D21" i="13"/>
  <c r="R20" i="13"/>
  <c r="AP67" i="4"/>
  <c r="AV67" i="4"/>
  <c r="AR67" i="4"/>
  <c r="AS67" i="4"/>
  <c r="AT67" i="4"/>
  <c r="AU67" i="4"/>
  <c r="BN67" i="4"/>
  <c r="L20" i="13"/>
  <c r="BW67" i="4"/>
  <c r="I67" i="4"/>
  <c r="K20" i="13"/>
  <c r="BM67" i="4"/>
  <c r="BL68" i="3"/>
  <c r="H67" i="4"/>
  <c r="BX67" i="4"/>
  <c r="CE67" i="4"/>
  <c r="J20" i="13"/>
  <c r="I20" i="13"/>
  <c r="E20" i="13"/>
  <c r="D20" i="13"/>
  <c r="R19" i="13"/>
  <c r="E19" i="13"/>
  <c r="D19" i="13"/>
  <c r="AH67" i="4"/>
  <c r="AN67" i="4"/>
  <c r="AJ67" i="4"/>
  <c r="AK67" i="4"/>
  <c r="AL67" i="4"/>
  <c r="AM67" i="4"/>
  <c r="AO67" i="4"/>
  <c r="BL67" i="4"/>
  <c r="L18" i="13"/>
  <c r="BU67" i="4"/>
  <c r="G67" i="4"/>
  <c r="K18" i="13"/>
  <c r="BK67" i="4"/>
  <c r="AX68" i="3"/>
  <c r="F67" i="4"/>
  <c r="BV67" i="4"/>
  <c r="CD67" i="4"/>
  <c r="J18" i="13"/>
  <c r="I18" i="13"/>
  <c r="E18" i="13"/>
  <c r="D18" i="13"/>
  <c r="R17" i="13"/>
  <c r="E17" i="13"/>
  <c r="D17" i="13"/>
  <c r="R16" i="13"/>
  <c r="Z67" i="4"/>
  <c r="AF67" i="4"/>
  <c r="AB67" i="4"/>
  <c r="AC67" i="4"/>
  <c r="AD67" i="4"/>
  <c r="AE67" i="4"/>
  <c r="AG67" i="4"/>
  <c r="BJ67" i="4"/>
  <c r="L16" i="13"/>
  <c r="BS67" i="4"/>
  <c r="E67" i="4"/>
  <c r="K16" i="13"/>
  <c r="BI67" i="4"/>
  <c r="AJ68" i="3"/>
  <c r="D67" i="4"/>
  <c r="BT67" i="4"/>
  <c r="CC67" i="4"/>
  <c r="J16" i="13"/>
  <c r="I16" i="13"/>
  <c r="E16" i="13"/>
  <c r="D16" i="13"/>
  <c r="R15" i="13"/>
  <c r="E15" i="13"/>
  <c r="D15" i="13"/>
  <c r="R67" i="4"/>
  <c r="X67" i="4"/>
  <c r="T67" i="4"/>
  <c r="U67" i="4"/>
  <c r="V67" i="4"/>
  <c r="W67" i="4"/>
  <c r="Y67" i="4"/>
  <c r="BH67" i="4"/>
  <c r="L14" i="13"/>
  <c r="BQ67" i="4"/>
  <c r="C67" i="4"/>
  <c r="K14" i="13"/>
  <c r="BG67" i="4"/>
  <c r="V68" i="3"/>
  <c r="B67" i="4"/>
  <c r="BR67" i="4"/>
  <c r="CB67" i="4"/>
  <c r="J14" i="13"/>
  <c r="I14" i="13"/>
  <c r="E14" i="13"/>
  <c r="D14" i="13"/>
  <c r="R13" i="13"/>
  <c r="E13" i="13"/>
  <c r="E12" i="13"/>
  <c r="R11" i="13"/>
  <c r="E11" i="13"/>
  <c r="D9" i="13"/>
  <c r="P9" i="13"/>
  <c r="G9" i="13"/>
  <c r="B5" i="13"/>
  <c r="B2" i="13"/>
  <c r="AX63" i="4"/>
  <c r="AY63" i="4"/>
  <c r="BP63" i="4"/>
  <c r="L112" i="12"/>
  <c r="BY63" i="4"/>
  <c r="K63" i="4"/>
  <c r="K112" i="12"/>
  <c r="BO63" i="4"/>
  <c r="A63" i="4"/>
  <c r="BZ62" i="3"/>
  <c r="J63" i="4"/>
  <c r="BZ63" i="4"/>
  <c r="CF63" i="4"/>
  <c r="J112" i="12"/>
  <c r="I112" i="12"/>
  <c r="H22" i="12"/>
  <c r="H40" i="12"/>
  <c r="H58" i="12"/>
  <c r="H76" i="12"/>
  <c r="H94" i="12"/>
  <c r="H112" i="12"/>
  <c r="G40" i="12"/>
  <c r="G58" i="12"/>
  <c r="G76" i="12"/>
  <c r="G94" i="12"/>
  <c r="G112" i="12"/>
  <c r="E112" i="12"/>
  <c r="D112" i="12"/>
  <c r="R111" i="12"/>
  <c r="E111" i="12"/>
  <c r="D111" i="12"/>
  <c r="R110" i="12"/>
  <c r="AP63" i="4"/>
  <c r="AV63" i="4"/>
  <c r="AR63" i="4"/>
  <c r="AS63" i="4"/>
  <c r="AT63" i="4"/>
  <c r="AU63" i="4"/>
  <c r="AW63" i="4"/>
  <c r="BN63" i="4"/>
  <c r="L110" i="12"/>
  <c r="BW63" i="4"/>
  <c r="I63" i="4"/>
  <c r="K110" i="12"/>
  <c r="BM63" i="4"/>
  <c r="BL60" i="3"/>
  <c r="H63" i="4"/>
  <c r="BX63" i="4"/>
  <c r="CE63" i="4"/>
  <c r="J110" i="12"/>
  <c r="I110" i="12"/>
  <c r="H20" i="12"/>
  <c r="H38" i="12"/>
  <c r="H56" i="12"/>
  <c r="H74" i="12"/>
  <c r="H92" i="12"/>
  <c r="H110" i="12"/>
  <c r="G38" i="12"/>
  <c r="G56" i="12"/>
  <c r="G74" i="12"/>
  <c r="G92" i="12"/>
  <c r="G110" i="12"/>
  <c r="E110" i="12"/>
  <c r="D110" i="12"/>
  <c r="R109" i="12"/>
  <c r="E109" i="12"/>
  <c r="D109" i="12"/>
  <c r="AH63" i="4"/>
  <c r="AN63" i="4"/>
  <c r="AJ63" i="4"/>
  <c r="AK63" i="4"/>
  <c r="AL63" i="4"/>
  <c r="AM63" i="4"/>
  <c r="BL63" i="4"/>
  <c r="L108" i="12"/>
  <c r="BU63" i="4"/>
  <c r="O63" i="4"/>
  <c r="G63" i="4"/>
  <c r="K108" i="12"/>
  <c r="AX62" i="3"/>
  <c r="F63" i="4"/>
  <c r="BK63" i="4"/>
  <c r="BV63" i="4"/>
  <c r="CD63" i="4"/>
  <c r="J108" i="12"/>
  <c r="I108" i="12"/>
  <c r="H18" i="12"/>
  <c r="H36" i="12"/>
  <c r="H54" i="12"/>
  <c r="H72" i="12"/>
  <c r="H90" i="12"/>
  <c r="H108" i="12"/>
  <c r="G36" i="12"/>
  <c r="G54" i="12"/>
  <c r="G72" i="12"/>
  <c r="G90" i="12"/>
  <c r="G108" i="12"/>
  <c r="E108" i="12"/>
  <c r="D108" i="12"/>
  <c r="R107" i="12"/>
  <c r="E107" i="12"/>
  <c r="D107" i="12"/>
  <c r="R106" i="12"/>
  <c r="Z63" i="4"/>
  <c r="AF63" i="4"/>
  <c r="AB63" i="4"/>
  <c r="AC63" i="4"/>
  <c r="AD63" i="4"/>
  <c r="AE63" i="4"/>
  <c r="BJ63" i="4"/>
  <c r="L106" i="12"/>
  <c r="BS63" i="4"/>
  <c r="E63" i="4"/>
  <c r="K106" i="12"/>
  <c r="BI63" i="4"/>
  <c r="AJ62" i="3"/>
  <c r="D63" i="4"/>
  <c r="BT63" i="4"/>
  <c r="CC63" i="4"/>
  <c r="J106" i="12"/>
  <c r="I106" i="12"/>
  <c r="H16" i="12"/>
  <c r="H34" i="12"/>
  <c r="H52" i="12"/>
  <c r="H70" i="12"/>
  <c r="H88" i="12"/>
  <c r="H106" i="12"/>
  <c r="G34" i="12"/>
  <c r="G52" i="12"/>
  <c r="G70" i="12"/>
  <c r="G88" i="12"/>
  <c r="G106" i="12"/>
  <c r="E106" i="12"/>
  <c r="D106" i="12"/>
  <c r="R105" i="12"/>
  <c r="E105" i="12"/>
  <c r="D105" i="12"/>
  <c r="R63" i="4"/>
  <c r="X63" i="4"/>
  <c r="T63" i="4"/>
  <c r="U63" i="4"/>
  <c r="V63" i="4"/>
  <c r="W63" i="4"/>
  <c r="BH63" i="4"/>
  <c r="L104" i="12"/>
  <c r="BQ63" i="4"/>
  <c r="C63" i="4"/>
  <c r="K104" i="12"/>
  <c r="BG63" i="4"/>
  <c r="V58" i="3"/>
  <c r="B63" i="4"/>
  <c r="BR63" i="4"/>
  <c r="CB63" i="4"/>
  <c r="J104" i="12"/>
  <c r="I104" i="12"/>
  <c r="H14" i="12"/>
  <c r="H32" i="12"/>
  <c r="H50" i="12"/>
  <c r="H68" i="12"/>
  <c r="H86" i="12"/>
  <c r="H104" i="12"/>
  <c r="G32" i="12"/>
  <c r="G50" i="12"/>
  <c r="G68" i="12"/>
  <c r="G86" i="12"/>
  <c r="G104" i="12"/>
  <c r="E104" i="12"/>
  <c r="D104" i="12"/>
  <c r="R103" i="12"/>
  <c r="FS58" i="3"/>
  <c r="FU58" i="3"/>
  <c r="FV58" i="3"/>
  <c r="FW58" i="3"/>
  <c r="FS59" i="3"/>
  <c r="FU59" i="3"/>
  <c r="FV59" i="3"/>
  <c r="FW59" i="3"/>
  <c r="FS60" i="3"/>
  <c r="FU60" i="3"/>
  <c r="FV60" i="3"/>
  <c r="FW60" i="3"/>
  <c r="FS61" i="3"/>
  <c r="FU61" i="3"/>
  <c r="FV61" i="3"/>
  <c r="FW61" i="3"/>
  <c r="FS62" i="3"/>
  <c r="FU62" i="3"/>
  <c r="FV62" i="3"/>
  <c r="FW62" i="3"/>
  <c r="FS63" i="3"/>
  <c r="FU63" i="3"/>
  <c r="FV63" i="3"/>
  <c r="FW63" i="3"/>
  <c r="FX58" i="3"/>
  <c r="FY58" i="3"/>
  <c r="FX59" i="3"/>
  <c r="FY59" i="3"/>
  <c r="FX60" i="3"/>
  <c r="FY60" i="3"/>
  <c r="FX61" i="3"/>
  <c r="FY61" i="3"/>
  <c r="FZ58" i="3"/>
  <c r="FZ59" i="3"/>
  <c r="FZ60" i="3"/>
  <c r="FZ61" i="3"/>
  <c r="FX62" i="3"/>
  <c r="FY62" i="3"/>
  <c r="FZ62" i="3"/>
  <c r="FX63" i="3"/>
  <c r="FY63" i="3"/>
  <c r="FZ63" i="3"/>
  <c r="E103" i="12"/>
  <c r="E102" i="12"/>
  <c r="R101" i="12"/>
  <c r="E101" i="12"/>
  <c r="D99" i="12"/>
  <c r="P99" i="12"/>
  <c r="G99" i="12"/>
  <c r="AX62" i="4"/>
  <c r="BD62" i="4"/>
  <c r="AZ62" i="4"/>
  <c r="BA62" i="4"/>
  <c r="BB62" i="4"/>
  <c r="BC62" i="4"/>
  <c r="BP62" i="4"/>
  <c r="L94" i="12"/>
  <c r="BY62" i="4"/>
  <c r="K62" i="4"/>
  <c r="K94" i="12"/>
  <c r="BO62" i="4"/>
  <c r="A62" i="4"/>
  <c r="BZ60" i="3"/>
  <c r="J62" i="4"/>
  <c r="BZ62" i="4"/>
  <c r="CF62" i="4"/>
  <c r="J94" i="12"/>
  <c r="I94" i="12"/>
  <c r="E94" i="12"/>
  <c r="D94" i="12"/>
  <c r="R93" i="12"/>
  <c r="E93" i="12"/>
  <c r="D93" i="12"/>
  <c r="R92" i="12"/>
  <c r="AP62" i="4"/>
  <c r="AQ62" i="4"/>
  <c r="BN62" i="4"/>
  <c r="L92" i="12"/>
  <c r="BW62" i="4"/>
  <c r="I62" i="4"/>
  <c r="K92" i="12"/>
  <c r="BM62" i="4"/>
  <c r="BL63" i="3"/>
  <c r="H62" i="4"/>
  <c r="BX62" i="4"/>
  <c r="CE62" i="4"/>
  <c r="J92" i="12"/>
  <c r="I92" i="12"/>
  <c r="E92" i="12"/>
  <c r="D92" i="12"/>
  <c r="R91" i="12"/>
  <c r="E91" i="12"/>
  <c r="D91" i="12"/>
  <c r="AH62" i="4"/>
  <c r="AN62" i="4"/>
  <c r="AJ62" i="4"/>
  <c r="AK62" i="4"/>
  <c r="AL62" i="4"/>
  <c r="AM62" i="4"/>
  <c r="AO62" i="4"/>
  <c r="BL62" i="4"/>
  <c r="L90" i="12"/>
  <c r="BU62" i="4"/>
  <c r="O62" i="4"/>
  <c r="AX63" i="3"/>
  <c r="F62" i="4"/>
  <c r="G62" i="4"/>
  <c r="K90" i="12"/>
  <c r="BK62" i="4"/>
  <c r="BV62" i="4"/>
  <c r="CD62" i="4"/>
  <c r="J90" i="12"/>
  <c r="I90" i="12"/>
  <c r="E90" i="12"/>
  <c r="D90" i="12"/>
  <c r="R89" i="12"/>
  <c r="E89" i="12"/>
  <c r="D89" i="12"/>
  <c r="R88" i="12"/>
  <c r="Z62" i="4"/>
  <c r="AF62" i="4"/>
  <c r="AB62" i="4"/>
  <c r="AC62" i="4"/>
  <c r="AD62" i="4"/>
  <c r="AE62" i="4"/>
  <c r="BJ62" i="4"/>
  <c r="L88" i="12"/>
  <c r="BS62" i="4"/>
  <c r="E62" i="4"/>
  <c r="K88" i="12"/>
  <c r="BI62" i="4"/>
  <c r="AJ58" i="3"/>
  <c r="D62" i="4"/>
  <c r="BT62" i="4"/>
  <c r="CC62" i="4"/>
  <c r="J88" i="12"/>
  <c r="I88" i="12"/>
  <c r="E88" i="12"/>
  <c r="D88" i="12"/>
  <c r="R87" i="12"/>
  <c r="E87" i="12"/>
  <c r="D87" i="12"/>
  <c r="R62" i="4"/>
  <c r="X62" i="4"/>
  <c r="T62" i="4"/>
  <c r="U62" i="4"/>
  <c r="V62" i="4"/>
  <c r="W62" i="4"/>
  <c r="Y62" i="4"/>
  <c r="BH62" i="4"/>
  <c r="L86" i="12"/>
  <c r="BQ62" i="4"/>
  <c r="C62" i="4"/>
  <c r="K86" i="12"/>
  <c r="BG62" i="4"/>
  <c r="V60" i="3"/>
  <c r="B62" i="4"/>
  <c r="BR62" i="4"/>
  <c r="CB62" i="4"/>
  <c r="J86" i="12"/>
  <c r="I86" i="12"/>
  <c r="E86" i="12"/>
  <c r="D86" i="12"/>
  <c r="R85" i="12"/>
  <c r="E85" i="12"/>
  <c r="E84" i="12"/>
  <c r="R83" i="12"/>
  <c r="E83" i="12"/>
  <c r="D81" i="12"/>
  <c r="P81" i="12"/>
  <c r="G81" i="12"/>
  <c r="AX61" i="4"/>
  <c r="AY61" i="4"/>
  <c r="BP61" i="4"/>
  <c r="L76" i="12"/>
  <c r="BY61" i="4"/>
  <c r="K61" i="4"/>
  <c r="K76" i="12"/>
  <c r="BO61" i="4"/>
  <c r="A61" i="4"/>
  <c r="BZ63" i="3"/>
  <c r="J61" i="4"/>
  <c r="BZ61" i="4"/>
  <c r="CF61" i="4"/>
  <c r="J76" i="12"/>
  <c r="AP61" i="4"/>
  <c r="AQ61" i="4"/>
  <c r="BN61" i="4"/>
  <c r="I76" i="12"/>
  <c r="E76" i="12"/>
  <c r="D76" i="12"/>
  <c r="R75" i="12"/>
  <c r="E75" i="12"/>
  <c r="D75" i="12"/>
  <c r="R74" i="12"/>
  <c r="L74" i="12"/>
  <c r="BW61" i="4"/>
  <c r="I61" i="4"/>
  <c r="K74" i="12"/>
  <c r="BM61" i="4"/>
  <c r="BL62" i="3"/>
  <c r="H61" i="4"/>
  <c r="BX61" i="4"/>
  <c r="CE61" i="4"/>
  <c r="J74" i="12"/>
  <c r="I74" i="12"/>
  <c r="E74" i="12"/>
  <c r="D74" i="12"/>
  <c r="R73" i="12"/>
  <c r="E73" i="12"/>
  <c r="D73" i="12"/>
  <c r="AH61" i="4"/>
  <c r="AI61" i="4"/>
  <c r="BL61" i="4"/>
  <c r="L72" i="12"/>
  <c r="BU61" i="4"/>
  <c r="G61" i="4"/>
  <c r="K72" i="12"/>
  <c r="BK61" i="4"/>
  <c r="AX58" i="3"/>
  <c r="F61" i="4"/>
  <c r="BV61" i="4"/>
  <c r="CD61" i="4"/>
  <c r="J72" i="12"/>
  <c r="I72" i="12"/>
  <c r="E72" i="12"/>
  <c r="D72" i="12"/>
  <c r="R71" i="12"/>
  <c r="E71" i="12"/>
  <c r="D71" i="12"/>
  <c r="R70" i="12"/>
  <c r="Z61" i="4"/>
  <c r="AA61" i="4"/>
  <c r="BJ61" i="4"/>
  <c r="L70" i="12"/>
  <c r="BS61" i="4"/>
  <c r="E61" i="4"/>
  <c r="K70" i="12"/>
  <c r="BI61" i="4"/>
  <c r="AJ60" i="3"/>
  <c r="D61" i="4"/>
  <c r="BT61" i="4"/>
  <c r="CC61" i="4"/>
  <c r="J70" i="12"/>
  <c r="I70" i="12"/>
  <c r="E70" i="12"/>
  <c r="D70" i="12"/>
  <c r="R69" i="12"/>
  <c r="E69" i="12"/>
  <c r="D69" i="12"/>
  <c r="R61" i="4"/>
  <c r="S61" i="4"/>
  <c r="BH61" i="4"/>
  <c r="L68" i="12"/>
  <c r="BQ61" i="4"/>
  <c r="C61" i="4"/>
  <c r="K68" i="12"/>
  <c r="BG61" i="4"/>
  <c r="V62" i="3"/>
  <c r="B61" i="4"/>
  <c r="BR61" i="4"/>
  <c r="CB61" i="4"/>
  <c r="J68" i="12"/>
  <c r="I68" i="12"/>
  <c r="E68" i="12"/>
  <c r="D68" i="12"/>
  <c r="R67" i="12"/>
  <c r="E67" i="12"/>
  <c r="E66" i="12"/>
  <c r="R65" i="12"/>
  <c r="E65" i="12"/>
  <c r="D63" i="12"/>
  <c r="P63" i="12"/>
  <c r="G63" i="12"/>
  <c r="AX60" i="4"/>
  <c r="BD60" i="4"/>
  <c r="AZ60" i="4"/>
  <c r="BA60" i="4"/>
  <c r="BB60" i="4"/>
  <c r="BC60" i="4"/>
  <c r="BP60" i="4"/>
  <c r="L58" i="12"/>
  <c r="BY60" i="4"/>
  <c r="K60" i="4"/>
  <c r="K58" i="12"/>
  <c r="BO60" i="4"/>
  <c r="A60" i="4"/>
  <c r="BZ61" i="3"/>
  <c r="J60" i="4"/>
  <c r="BZ60" i="4"/>
  <c r="CF60" i="4"/>
  <c r="J58" i="12"/>
  <c r="I58" i="12"/>
  <c r="E58" i="12"/>
  <c r="D58" i="12"/>
  <c r="R57" i="12"/>
  <c r="E57" i="12"/>
  <c r="D57" i="12"/>
  <c r="R56" i="12"/>
  <c r="AP60" i="4"/>
  <c r="AV60" i="4"/>
  <c r="AR60" i="4"/>
  <c r="AS60" i="4"/>
  <c r="AT60" i="4"/>
  <c r="AU60" i="4"/>
  <c r="BN60" i="4"/>
  <c r="L56" i="12"/>
  <c r="BW60" i="4"/>
  <c r="I60" i="4"/>
  <c r="K56" i="12"/>
  <c r="BM60" i="4"/>
  <c r="BL58" i="3"/>
  <c r="H60" i="4"/>
  <c r="BX60" i="4"/>
  <c r="CE60" i="4"/>
  <c r="J56" i="12"/>
  <c r="I56" i="12"/>
  <c r="E56" i="12"/>
  <c r="D56" i="12"/>
  <c r="R55" i="12"/>
  <c r="E55" i="12"/>
  <c r="D55" i="12"/>
  <c r="AH60" i="4"/>
  <c r="AN60" i="4"/>
  <c r="AJ60" i="4"/>
  <c r="AK60" i="4"/>
  <c r="AL60" i="4"/>
  <c r="AM60" i="4"/>
  <c r="BL60" i="4"/>
  <c r="L54" i="12"/>
  <c r="BU60" i="4"/>
  <c r="G60" i="4"/>
  <c r="K54" i="12"/>
  <c r="BK60" i="4"/>
  <c r="AX60" i="3"/>
  <c r="F60" i="4"/>
  <c r="BV60" i="4"/>
  <c r="CD60" i="4"/>
  <c r="J54" i="12"/>
  <c r="I54" i="12"/>
  <c r="E54" i="12"/>
  <c r="D54" i="12"/>
  <c r="R53" i="12"/>
  <c r="E53" i="12"/>
  <c r="D53" i="12"/>
  <c r="R52" i="12"/>
  <c r="Z60" i="4"/>
  <c r="AF60" i="4"/>
  <c r="AB60" i="4"/>
  <c r="AC60" i="4"/>
  <c r="AD60" i="4"/>
  <c r="AE60" i="4"/>
  <c r="BJ60" i="4"/>
  <c r="L52" i="12"/>
  <c r="BS60" i="4"/>
  <c r="E60" i="4"/>
  <c r="K52" i="12"/>
  <c r="BI60" i="4"/>
  <c r="AJ63" i="3"/>
  <c r="D60" i="4"/>
  <c r="BT60" i="4"/>
  <c r="CC60" i="4"/>
  <c r="J52" i="12"/>
  <c r="I52" i="12"/>
  <c r="E52" i="12"/>
  <c r="D52" i="12"/>
  <c r="R51" i="12"/>
  <c r="E51" i="12"/>
  <c r="D51" i="12"/>
  <c r="R60" i="4"/>
  <c r="S60" i="4"/>
  <c r="BH60" i="4"/>
  <c r="L50" i="12"/>
  <c r="BQ60" i="4"/>
  <c r="C60" i="4"/>
  <c r="K50" i="12"/>
  <c r="BG60" i="4"/>
  <c r="V63" i="3"/>
  <c r="B60" i="4"/>
  <c r="BR60" i="4"/>
  <c r="CB60" i="4"/>
  <c r="J50" i="12"/>
  <c r="I50" i="12"/>
  <c r="E50" i="12"/>
  <c r="D50" i="12"/>
  <c r="R49" i="12"/>
  <c r="E49" i="12"/>
  <c r="E48" i="12"/>
  <c r="R47" i="12"/>
  <c r="E47" i="12"/>
  <c r="D45" i="12"/>
  <c r="P45" i="12"/>
  <c r="G45" i="12"/>
  <c r="AX59" i="4"/>
  <c r="AY59" i="4"/>
  <c r="BP59" i="4"/>
  <c r="L40" i="12"/>
  <c r="BY59" i="4"/>
  <c r="K59" i="4"/>
  <c r="K40" i="12"/>
  <c r="BO59" i="4"/>
  <c r="A59" i="4"/>
  <c r="BZ58" i="3"/>
  <c r="J59" i="4"/>
  <c r="BZ59" i="4"/>
  <c r="CF59" i="4"/>
  <c r="J40" i="12"/>
  <c r="I40" i="12"/>
  <c r="E40" i="12"/>
  <c r="D40" i="12"/>
  <c r="R39" i="12"/>
  <c r="E39" i="12"/>
  <c r="D39" i="12"/>
  <c r="R38" i="12"/>
  <c r="AP59" i="4"/>
  <c r="AV59" i="4"/>
  <c r="AR59" i="4"/>
  <c r="AS59" i="4"/>
  <c r="AT59" i="4"/>
  <c r="AU59" i="4"/>
  <c r="AW59" i="4"/>
  <c r="BN59" i="4"/>
  <c r="L38" i="12"/>
  <c r="BW59" i="4"/>
  <c r="I59" i="4"/>
  <c r="K38" i="12"/>
  <c r="BM59" i="4"/>
  <c r="BL61" i="3"/>
  <c r="H59" i="4"/>
  <c r="BX59" i="4"/>
  <c r="CE59" i="4"/>
  <c r="J38" i="12"/>
  <c r="I38" i="12"/>
  <c r="E38" i="12"/>
  <c r="D38" i="12"/>
  <c r="R37" i="12"/>
  <c r="E37" i="12"/>
  <c r="D37" i="12"/>
  <c r="AH59" i="4"/>
  <c r="AN59" i="4"/>
  <c r="AJ59" i="4"/>
  <c r="AK59" i="4"/>
  <c r="AL59" i="4"/>
  <c r="AM59" i="4"/>
  <c r="BL59" i="4"/>
  <c r="L36" i="12"/>
  <c r="BU59" i="4"/>
  <c r="G59" i="4"/>
  <c r="K36" i="12"/>
  <c r="BK59" i="4"/>
  <c r="AX61" i="3"/>
  <c r="F59" i="4"/>
  <c r="BV59" i="4"/>
  <c r="CD59" i="4"/>
  <c r="J36" i="12"/>
  <c r="I36" i="12"/>
  <c r="E36" i="12"/>
  <c r="D36" i="12"/>
  <c r="R35" i="12"/>
  <c r="E35" i="12"/>
  <c r="D35" i="12"/>
  <c r="R34" i="12"/>
  <c r="Z59" i="4"/>
  <c r="AA59" i="4"/>
  <c r="BJ59" i="4"/>
  <c r="L34" i="12"/>
  <c r="BS59" i="4"/>
  <c r="E59" i="4"/>
  <c r="K34" i="12"/>
  <c r="BI59" i="4"/>
  <c r="AJ61" i="3"/>
  <c r="D59" i="4"/>
  <c r="BT59" i="4"/>
  <c r="CC59" i="4"/>
  <c r="J34" i="12"/>
  <c r="I34" i="12"/>
  <c r="E34" i="12"/>
  <c r="D34" i="12"/>
  <c r="R33" i="12"/>
  <c r="E33" i="12"/>
  <c r="D33" i="12"/>
  <c r="R59" i="4"/>
  <c r="X59" i="4"/>
  <c r="T59" i="4"/>
  <c r="U59" i="4"/>
  <c r="V59" i="4"/>
  <c r="W59" i="4"/>
  <c r="Y59" i="4"/>
  <c r="BH59" i="4"/>
  <c r="L32" i="12"/>
  <c r="BQ59" i="4"/>
  <c r="C59" i="4"/>
  <c r="K32" i="12"/>
  <c r="BG59" i="4"/>
  <c r="V61" i="3"/>
  <c r="B59" i="4"/>
  <c r="BR59" i="4"/>
  <c r="CB59" i="4"/>
  <c r="J32" i="12"/>
  <c r="I32" i="12"/>
  <c r="E32" i="12"/>
  <c r="D32" i="12"/>
  <c r="R31" i="12"/>
  <c r="E31" i="12"/>
  <c r="E30" i="12"/>
  <c r="R29" i="12"/>
  <c r="E29" i="12"/>
  <c r="D27" i="12"/>
  <c r="P27" i="12"/>
  <c r="G27" i="12"/>
  <c r="AX58" i="4"/>
  <c r="AY58" i="4"/>
  <c r="BP58" i="4"/>
  <c r="L22" i="12"/>
  <c r="BY58" i="4"/>
  <c r="K58" i="4"/>
  <c r="K22" i="12"/>
  <c r="BO58" i="4"/>
  <c r="A58" i="4"/>
  <c r="BZ59" i="3"/>
  <c r="J58" i="4"/>
  <c r="BZ58" i="4"/>
  <c r="CF58" i="4"/>
  <c r="J22" i="12"/>
  <c r="I22" i="12"/>
  <c r="E22" i="12"/>
  <c r="D22" i="12"/>
  <c r="R21" i="12"/>
  <c r="E21" i="12"/>
  <c r="D21" i="12"/>
  <c r="R20" i="12"/>
  <c r="AP58" i="4"/>
  <c r="AV58" i="4"/>
  <c r="AR58" i="4"/>
  <c r="AS58" i="4"/>
  <c r="AT58" i="4"/>
  <c r="AU58" i="4"/>
  <c r="BN58" i="4"/>
  <c r="L20" i="12"/>
  <c r="BW58" i="4"/>
  <c r="I58" i="4"/>
  <c r="K20" i="12"/>
  <c r="BM58" i="4"/>
  <c r="BL59" i="3"/>
  <c r="H58" i="4"/>
  <c r="BX58" i="4"/>
  <c r="CE58" i="4"/>
  <c r="J20" i="12"/>
  <c r="I20" i="12"/>
  <c r="E20" i="12"/>
  <c r="D20" i="12"/>
  <c r="R19" i="12"/>
  <c r="E19" i="12"/>
  <c r="D19" i="12"/>
  <c r="AH58" i="4"/>
  <c r="AI58" i="4"/>
  <c r="BL58" i="4"/>
  <c r="L18" i="12"/>
  <c r="BU58" i="4"/>
  <c r="G58" i="4"/>
  <c r="K18" i="12"/>
  <c r="BK58" i="4"/>
  <c r="AX59" i="3"/>
  <c r="F58" i="4"/>
  <c r="BV58" i="4"/>
  <c r="CD58" i="4"/>
  <c r="J18" i="12"/>
  <c r="I18" i="12"/>
  <c r="E18" i="12"/>
  <c r="D18" i="12"/>
  <c r="R17" i="12"/>
  <c r="E17" i="12"/>
  <c r="D17" i="12"/>
  <c r="R16" i="12"/>
  <c r="Z58" i="4"/>
  <c r="AA58" i="4"/>
  <c r="BJ58" i="4"/>
  <c r="L16" i="12"/>
  <c r="BS58" i="4"/>
  <c r="E58" i="4"/>
  <c r="K16" i="12"/>
  <c r="BI58" i="4"/>
  <c r="AJ59" i="3"/>
  <c r="D58" i="4"/>
  <c r="BT58" i="4"/>
  <c r="CC58" i="4"/>
  <c r="J16" i="12"/>
  <c r="I16" i="12"/>
  <c r="E16" i="12"/>
  <c r="D16" i="12"/>
  <c r="R15" i="12"/>
  <c r="E15" i="12"/>
  <c r="D15" i="12"/>
  <c r="R58" i="4"/>
  <c r="S58" i="4"/>
  <c r="BH58" i="4"/>
  <c r="L14" i="12"/>
  <c r="BQ58" i="4"/>
  <c r="C58" i="4"/>
  <c r="K14" i="12"/>
  <c r="BG58" i="4"/>
  <c r="V59" i="3"/>
  <c r="B58" i="4"/>
  <c r="BR58" i="4"/>
  <c r="CB58" i="4"/>
  <c r="J14" i="12"/>
  <c r="I14" i="12"/>
  <c r="E14" i="12"/>
  <c r="D14" i="12"/>
  <c r="R13" i="12"/>
  <c r="E13" i="12"/>
  <c r="E12" i="12"/>
  <c r="R11" i="12"/>
  <c r="E11" i="12"/>
  <c r="D9" i="12"/>
  <c r="P9" i="12"/>
  <c r="G9" i="12"/>
  <c r="B5" i="12"/>
  <c r="B2" i="12"/>
  <c r="AX54" i="4"/>
  <c r="BD54" i="4"/>
  <c r="AZ54" i="4"/>
  <c r="BA54" i="4"/>
  <c r="BB54" i="4"/>
  <c r="BC54" i="4"/>
  <c r="BP54" i="4"/>
  <c r="L112" i="11"/>
  <c r="BY54" i="4"/>
  <c r="K54" i="4"/>
  <c r="K112" i="11"/>
  <c r="BO54" i="4"/>
  <c r="A54" i="4"/>
  <c r="BZ53" i="3"/>
  <c r="J54" i="4"/>
  <c r="BZ54" i="4"/>
  <c r="CF54" i="4"/>
  <c r="J112" i="11"/>
  <c r="I112" i="11"/>
  <c r="H22" i="11"/>
  <c r="H40" i="11"/>
  <c r="H58" i="11"/>
  <c r="H76" i="11"/>
  <c r="H94" i="11"/>
  <c r="H112" i="11"/>
  <c r="G40" i="11"/>
  <c r="G58" i="11"/>
  <c r="G76" i="11"/>
  <c r="G94" i="11"/>
  <c r="G112" i="11"/>
  <c r="E112" i="11"/>
  <c r="D112" i="11"/>
  <c r="R111" i="11"/>
  <c r="E111" i="11"/>
  <c r="D111" i="11"/>
  <c r="R110" i="11"/>
  <c r="AP54" i="4"/>
  <c r="AV54" i="4"/>
  <c r="AR54" i="4"/>
  <c r="AS54" i="4"/>
  <c r="AT54" i="4"/>
  <c r="AU54" i="4"/>
  <c r="BN54" i="4"/>
  <c r="L110" i="11"/>
  <c r="BW54" i="4"/>
  <c r="I54" i="4"/>
  <c r="K110" i="11"/>
  <c r="BM54" i="4"/>
  <c r="BL51" i="3"/>
  <c r="H54" i="4"/>
  <c r="BX54" i="4"/>
  <c r="CE54" i="4"/>
  <c r="J110" i="11"/>
  <c r="I110" i="11"/>
  <c r="H20" i="11"/>
  <c r="H38" i="11"/>
  <c r="H56" i="11"/>
  <c r="H74" i="11"/>
  <c r="H92" i="11"/>
  <c r="H110" i="11"/>
  <c r="G38" i="11"/>
  <c r="G56" i="11"/>
  <c r="G74" i="11"/>
  <c r="G92" i="11"/>
  <c r="G110" i="11"/>
  <c r="E110" i="11"/>
  <c r="D110" i="11"/>
  <c r="R109" i="11"/>
  <c r="E109" i="11"/>
  <c r="D109" i="11"/>
  <c r="AH54" i="4"/>
  <c r="AI54" i="4"/>
  <c r="BL54" i="4"/>
  <c r="L108" i="11"/>
  <c r="BU54" i="4"/>
  <c r="G54" i="4"/>
  <c r="K108" i="11"/>
  <c r="BK54" i="4"/>
  <c r="AX53" i="3"/>
  <c r="F54" i="4"/>
  <c r="BV54" i="4"/>
  <c r="CD54" i="4"/>
  <c r="J108" i="11"/>
  <c r="I108" i="11"/>
  <c r="H18" i="11"/>
  <c r="H36" i="11"/>
  <c r="H54" i="11"/>
  <c r="H90" i="11"/>
  <c r="H108" i="11"/>
  <c r="G36" i="11"/>
  <c r="G54" i="11"/>
  <c r="G90" i="11"/>
  <c r="G108" i="11"/>
  <c r="E108" i="11"/>
  <c r="D108" i="11"/>
  <c r="R107" i="11"/>
  <c r="E107" i="11"/>
  <c r="D107" i="11"/>
  <c r="R106" i="11"/>
  <c r="Z54" i="4"/>
  <c r="AF54" i="4"/>
  <c r="AB54" i="4"/>
  <c r="AC54" i="4"/>
  <c r="AD54" i="4"/>
  <c r="AE54" i="4"/>
  <c r="AG54" i="4"/>
  <c r="BJ54" i="4"/>
  <c r="L106" i="11"/>
  <c r="BS54" i="4"/>
  <c r="E54" i="4"/>
  <c r="K106" i="11"/>
  <c r="BI54" i="4"/>
  <c r="AJ53" i="3"/>
  <c r="D54" i="4"/>
  <c r="BT54" i="4"/>
  <c r="CC54" i="4"/>
  <c r="J106" i="11"/>
  <c r="I106" i="11"/>
  <c r="H16" i="11"/>
  <c r="H34" i="11"/>
  <c r="H52" i="11"/>
  <c r="H88" i="11"/>
  <c r="H106" i="11"/>
  <c r="G34" i="11"/>
  <c r="G52" i="11"/>
  <c r="G88" i="11"/>
  <c r="G106" i="11"/>
  <c r="E106" i="11"/>
  <c r="D106" i="11"/>
  <c r="R105" i="11"/>
  <c r="E105" i="11"/>
  <c r="D105" i="11"/>
  <c r="R54" i="4"/>
  <c r="X54" i="4"/>
  <c r="T54" i="4"/>
  <c r="U54" i="4"/>
  <c r="V54" i="4"/>
  <c r="W54" i="4"/>
  <c r="Y54" i="4"/>
  <c r="BH54" i="4"/>
  <c r="L104" i="11"/>
  <c r="BQ54" i="4"/>
  <c r="C54" i="4"/>
  <c r="K104" i="11"/>
  <c r="BG54" i="4"/>
  <c r="V49" i="3"/>
  <c r="B54" i="4"/>
  <c r="BR54" i="4"/>
  <c r="CB54" i="4"/>
  <c r="J104" i="11"/>
  <c r="I104" i="11"/>
  <c r="H14" i="11"/>
  <c r="H32" i="11"/>
  <c r="H50" i="11"/>
  <c r="H86" i="11"/>
  <c r="H104" i="11"/>
  <c r="G32" i="11"/>
  <c r="G50" i="11"/>
  <c r="G86" i="11"/>
  <c r="G104" i="11"/>
  <c r="E104" i="11"/>
  <c r="D104" i="11"/>
  <c r="R103" i="11"/>
  <c r="FS49" i="3"/>
  <c r="FU49" i="3"/>
  <c r="FV49" i="3"/>
  <c r="FW49" i="3"/>
  <c r="FS50" i="3"/>
  <c r="FU50" i="3"/>
  <c r="FV50" i="3"/>
  <c r="FW50" i="3"/>
  <c r="FS51" i="3"/>
  <c r="FU51" i="3"/>
  <c r="FV51" i="3"/>
  <c r="FW51" i="3"/>
  <c r="FS52" i="3"/>
  <c r="FU52" i="3"/>
  <c r="FV52" i="3"/>
  <c r="FW52" i="3"/>
  <c r="FS53" i="3"/>
  <c r="FU53" i="3"/>
  <c r="FV53" i="3"/>
  <c r="FW53" i="3"/>
  <c r="FS54" i="3"/>
  <c r="FU54" i="3"/>
  <c r="FV54" i="3"/>
  <c r="FW54" i="3"/>
  <c r="FX49" i="3"/>
  <c r="FY49" i="3"/>
  <c r="FX50" i="3"/>
  <c r="FY50" i="3"/>
  <c r="FX51" i="3"/>
  <c r="FY51" i="3"/>
  <c r="FX52" i="3"/>
  <c r="FY52" i="3"/>
  <c r="FZ49" i="3"/>
  <c r="FZ50" i="3"/>
  <c r="FZ51" i="3"/>
  <c r="FZ52" i="3"/>
  <c r="FX53" i="3"/>
  <c r="FY53" i="3"/>
  <c r="FZ53" i="3"/>
  <c r="FX54" i="3"/>
  <c r="FY54" i="3"/>
  <c r="FZ54" i="3"/>
  <c r="E103" i="11"/>
  <c r="E102" i="11"/>
  <c r="R101" i="11"/>
  <c r="E101" i="11"/>
  <c r="D99" i="11"/>
  <c r="P99" i="11"/>
  <c r="G99" i="11"/>
  <c r="AX53" i="4"/>
  <c r="BD53" i="4"/>
  <c r="AZ53" i="4"/>
  <c r="BA53" i="4"/>
  <c r="BB53" i="4"/>
  <c r="BC53" i="4"/>
  <c r="BP53" i="4"/>
  <c r="L94" i="11"/>
  <c r="BY53" i="4"/>
  <c r="K53" i="4"/>
  <c r="K94" i="11"/>
  <c r="BO53" i="4"/>
  <c r="A53" i="4"/>
  <c r="BZ51" i="3"/>
  <c r="J53" i="4"/>
  <c r="BZ53" i="4"/>
  <c r="CF53" i="4"/>
  <c r="J94" i="11"/>
  <c r="I94" i="11"/>
  <c r="E94" i="11"/>
  <c r="D94" i="11"/>
  <c r="R93" i="11"/>
  <c r="E93" i="11"/>
  <c r="D93" i="11"/>
  <c r="R92" i="11"/>
  <c r="AP53" i="4"/>
  <c r="AV53" i="4"/>
  <c r="AR53" i="4"/>
  <c r="AS53" i="4"/>
  <c r="AT53" i="4"/>
  <c r="AU53" i="4"/>
  <c r="AW53" i="4"/>
  <c r="BN53" i="4"/>
  <c r="L92" i="11"/>
  <c r="BW53" i="4"/>
  <c r="I53" i="4"/>
  <c r="K92" i="11"/>
  <c r="BM53" i="4"/>
  <c r="BL54" i="3"/>
  <c r="H53" i="4"/>
  <c r="BX53" i="4"/>
  <c r="CE53" i="4"/>
  <c r="J92" i="11"/>
  <c r="I92" i="11"/>
  <c r="E92" i="11"/>
  <c r="D92" i="11"/>
  <c r="R91" i="11"/>
  <c r="E91" i="11"/>
  <c r="D91" i="11"/>
  <c r="AH53" i="4"/>
  <c r="AI53" i="4"/>
  <c r="BL53" i="4"/>
  <c r="L90" i="11"/>
  <c r="BU53" i="4"/>
  <c r="G53" i="4"/>
  <c r="K90" i="11"/>
  <c r="BK53" i="4"/>
  <c r="AX54" i="3"/>
  <c r="F53" i="4"/>
  <c r="BV53" i="4"/>
  <c r="CD53" i="4"/>
  <c r="J90" i="11"/>
  <c r="I90" i="11"/>
  <c r="E90" i="11"/>
  <c r="D90" i="11"/>
  <c r="R89" i="11"/>
  <c r="E89" i="11"/>
  <c r="D89" i="11"/>
  <c r="R88" i="11"/>
  <c r="Z53" i="4"/>
  <c r="AF53" i="4"/>
  <c r="AB53" i="4"/>
  <c r="AC53" i="4"/>
  <c r="AD53" i="4"/>
  <c r="AE53" i="4"/>
  <c r="AG53" i="4"/>
  <c r="BJ53" i="4"/>
  <c r="L88" i="11"/>
  <c r="BS53" i="4"/>
  <c r="E53" i="4"/>
  <c r="K88" i="11"/>
  <c r="BI53" i="4"/>
  <c r="AJ49" i="3"/>
  <c r="D53" i="4"/>
  <c r="BT53" i="4"/>
  <c r="CC53" i="4"/>
  <c r="J88" i="11"/>
  <c r="I88" i="11"/>
  <c r="E88" i="11"/>
  <c r="D88" i="11"/>
  <c r="R87" i="11"/>
  <c r="E87" i="11"/>
  <c r="D87" i="11"/>
  <c r="R53" i="4"/>
  <c r="S53" i="4"/>
  <c r="BH53" i="4"/>
  <c r="L86" i="11"/>
  <c r="BQ53" i="4"/>
  <c r="C53" i="4"/>
  <c r="K86" i="11"/>
  <c r="BG53" i="4"/>
  <c r="V51" i="3"/>
  <c r="B53" i="4"/>
  <c r="BR53" i="4"/>
  <c r="CB53" i="4"/>
  <c r="J86" i="11"/>
  <c r="I86" i="11"/>
  <c r="E86" i="11"/>
  <c r="D86" i="11"/>
  <c r="R85" i="11"/>
  <c r="E85" i="11"/>
  <c r="E84" i="11"/>
  <c r="R83" i="11"/>
  <c r="E83" i="11"/>
  <c r="D81" i="11"/>
  <c r="P81" i="11"/>
  <c r="G81" i="11"/>
  <c r="AX52" i="4"/>
  <c r="AY52" i="4"/>
  <c r="BP52" i="4"/>
  <c r="L76" i="11"/>
  <c r="BY52" i="4"/>
  <c r="K52" i="4"/>
  <c r="K76" i="11"/>
  <c r="BO52" i="4"/>
  <c r="A52" i="4"/>
  <c r="BZ54" i="3"/>
  <c r="J52" i="4"/>
  <c r="BZ52" i="4"/>
  <c r="CF52" i="4"/>
  <c r="J76" i="11"/>
  <c r="I76" i="11"/>
  <c r="E76" i="11"/>
  <c r="D76" i="11"/>
  <c r="R75" i="11"/>
  <c r="E75" i="11"/>
  <c r="D75" i="11"/>
  <c r="R74" i="11"/>
  <c r="AP52" i="4"/>
  <c r="AV52" i="4"/>
  <c r="AR52" i="4"/>
  <c r="AS52" i="4"/>
  <c r="AT52" i="4"/>
  <c r="AU52" i="4"/>
  <c r="AW52" i="4"/>
  <c r="BN52" i="4"/>
  <c r="L74" i="11"/>
  <c r="BW52" i="4"/>
  <c r="I52" i="4"/>
  <c r="K74" i="11"/>
  <c r="BM52" i="4"/>
  <c r="BL53" i="3"/>
  <c r="H52" i="4"/>
  <c r="BX52" i="4"/>
  <c r="CE52" i="4"/>
  <c r="J74" i="11"/>
  <c r="I74" i="11"/>
  <c r="E74" i="11"/>
  <c r="D74" i="11"/>
  <c r="R73" i="11"/>
  <c r="E73" i="11"/>
  <c r="D73" i="11"/>
  <c r="AH52" i="4"/>
  <c r="AN52" i="4"/>
  <c r="AJ52" i="4"/>
  <c r="AK52" i="4"/>
  <c r="AL52" i="4"/>
  <c r="AM52" i="4"/>
  <c r="AO52" i="4"/>
  <c r="BL52" i="4"/>
  <c r="L72" i="11"/>
  <c r="BU52" i="4"/>
  <c r="G52" i="4"/>
  <c r="K72" i="11"/>
  <c r="BK52" i="4"/>
  <c r="AX49" i="3"/>
  <c r="F52" i="4"/>
  <c r="BV52" i="4"/>
  <c r="CD52" i="4"/>
  <c r="J72" i="11"/>
  <c r="I72" i="11"/>
  <c r="H72" i="11"/>
  <c r="G72" i="11"/>
  <c r="E72" i="11"/>
  <c r="D72" i="11"/>
  <c r="R71" i="11"/>
  <c r="E71" i="11"/>
  <c r="D71" i="11"/>
  <c r="R70" i="11"/>
  <c r="Z52" i="4"/>
  <c r="AF52" i="4"/>
  <c r="AB52" i="4"/>
  <c r="AC52" i="4"/>
  <c r="AD52" i="4"/>
  <c r="AE52" i="4"/>
  <c r="BJ52" i="4"/>
  <c r="L70" i="11"/>
  <c r="BS52" i="4"/>
  <c r="E52" i="4"/>
  <c r="K70" i="11"/>
  <c r="BI52" i="4"/>
  <c r="AJ51" i="3"/>
  <c r="D52" i="4"/>
  <c r="BT52" i="4"/>
  <c r="CC52" i="4"/>
  <c r="J70" i="11"/>
  <c r="I70" i="11"/>
  <c r="H70" i="11"/>
  <c r="G70" i="11"/>
  <c r="E70" i="11"/>
  <c r="D70" i="11"/>
  <c r="R69" i="11"/>
  <c r="E69" i="11"/>
  <c r="D69" i="11"/>
  <c r="R52" i="4"/>
  <c r="X52" i="4"/>
  <c r="T52" i="4"/>
  <c r="U52" i="4"/>
  <c r="V52" i="4"/>
  <c r="W52" i="4"/>
  <c r="BH52" i="4"/>
  <c r="L68" i="11"/>
  <c r="BQ52" i="4"/>
  <c r="C52" i="4"/>
  <c r="K68" i="11"/>
  <c r="BG52" i="4"/>
  <c r="V53" i="3"/>
  <c r="B52" i="4"/>
  <c r="BR52" i="4"/>
  <c r="CB52" i="4"/>
  <c r="J68" i="11"/>
  <c r="I68" i="11"/>
  <c r="H68" i="11"/>
  <c r="G68" i="11"/>
  <c r="E68" i="11"/>
  <c r="D68" i="11"/>
  <c r="R67" i="11"/>
  <c r="E67" i="11"/>
  <c r="E66" i="11"/>
  <c r="R65" i="11"/>
  <c r="E49" i="11"/>
  <c r="E65" i="11"/>
  <c r="D63" i="11"/>
  <c r="P63" i="11"/>
  <c r="G63" i="11"/>
  <c r="AX51" i="4"/>
  <c r="BD51" i="4"/>
  <c r="AZ51" i="4"/>
  <c r="BA51" i="4"/>
  <c r="BB51" i="4"/>
  <c r="BC51" i="4"/>
  <c r="BP51" i="4"/>
  <c r="L58" i="11"/>
  <c r="BY51" i="4"/>
  <c r="K51" i="4"/>
  <c r="K58" i="11"/>
  <c r="BO51" i="4"/>
  <c r="A51" i="4"/>
  <c r="BZ52" i="3"/>
  <c r="J51" i="4"/>
  <c r="BZ51" i="4"/>
  <c r="CF51" i="4"/>
  <c r="J58" i="11"/>
  <c r="I58" i="11"/>
  <c r="E58" i="11"/>
  <c r="D58" i="11"/>
  <c r="R57" i="11"/>
  <c r="E57" i="11"/>
  <c r="D57" i="11"/>
  <c r="R56" i="11"/>
  <c r="AP51" i="4"/>
  <c r="AV51" i="4"/>
  <c r="AR51" i="4"/>
  <c r="AS51" i="4"/>
  <c r="AT51" i="4"/>
  <c r="AU51" i="4"/>
  <c r="AW51" i="4"/>
  <c r="BN51" i="4"/>
  <c r="L56" i="11"/>
  <c r="BW51" i="4"/>
  <c r="I51" i="4"/>
  <c r="K56" i="11"/>
  <c r="BM51" i="4"/>
  <c r="BL49" i="3"/>
  <c r="H51" i="4"/>
  <c r="BX51" i="4"/>
  <c r="CE51" i="4"/>
  <c r="J56" i="11"/>
  <c r="I56" i="11"/>
  <c r="E56" i="11"/>
  <c r="D56" i="11"/>
  <c r="R55" i="11"/>
  <c r="E55" i="11"/>
  <c r="D55" i="11"/>
  <c r="AH51" i="4"/>
  <c r="AN51" i="4"/>
  <c r="AJ51" i="4"/>
  <c r="AK51" i="4"/>
  <c r="AL51" i="4"/>
  <c r="AM51" i="4"/>
  <c r="BL51" i="4"/>
  <c r="L54" i="11"/>
  <c r="BU51" i="4"/>
  <c r="G51" i="4"/>
  <c r="K54" i="11"/>
  <c r="BK51" i="4"/>
  <c r="AX51" i="3"/>
  <c r="F51" i="4"/>
  <c r="BV51" i="4"/>
  <c r="CD51" i="4"/>
  <c r="J54" i="11"/>
  <c r="I54" i="11"/>
  <c r="E54" i="11"/>
  <c r="D54" i="11"/>
  <c r="R53" i="11"/>
  <c r="E53" i="11"/>
  <c r="D53" i="11"/>
  <c r="R52" i="11"/>
  <c r="Z51" i="4"/>
  <c r="AF51" i="4"/>
  <c r="AB51" i="4"/>
  <c r="AC51" i="4"/>
  <c r="AD51" i="4"/>
  <c r="AE51" i="4"/>
  <c r="AG51" i="4"/>
  <c r="BJ51" i="4"/>
  <c r="L52" i="11"/>
  <c r="BS51" i="4"/>
  <c r="E51" i="4"/>
  <c r="K52" i="11"/>
  <c r="BI51" i="4"/>
  <c r="AJ54" i="3"/>
  <c r="D51" i="4"/>
  <c r="BT51" i="4"/>
  <c r="CC51" i="4"/>
  <c r="J52" i="11"/>
  <c r="I52" i="11"/>
  <c r="E52" i="11"/>
  <c r="D52" i="11"/>
  <c r="R51" i="11"/>
  <c r="E51" i="11"/>
  <c r="D51" i="11"/>
  <c r="R51" i="4"/>
  <c r="X51" i="4"/>
  <c r="T51" i="4"/>
  <c r="U51" i="4"/>
  <c r="V51" i="4"/>
  <c r="W51" i="4"/>
  <c r="BH51" i="4"/>
  <c r="L50" i="11"/>
  <c r="BQ51" i="4"/>
  <c r="C51" i="4"/>
  <c r="K50" i="11"/>
  <c r="BG51" i="4"/>
  <c r="V54" i="3"/>
  <c r="B51" i="4"/>
  <c r="BR51" i="4"/>
  <c r="CB51" i="4"/>
  <c r="J50" i="11"/>
  <c r="I50" i="11"/>
  <c r="E50" i="11"/>
  <c r="D50" i="11"/>
  <c r="R49" i="11"/>
  <c r="E48" i="11"/>
  <c r="R47" i="11"/>
  <c r="E47" i="11"/>
  <c r="D45" i="11"/>
  <c r="P45" i="11"/>
  <c r="G45" i="11"/>
  <c r="AX50" i="4"/>
  <c r="BD50" i="4"/>
  <c r="AZ50" i="4"/>
  <c r="BA50" i="4"/>
  <c r="BB50" i="4"/>
  <c r="BC50" i="4"/>
  <c r="BP50" i="4"/>
  <c r="L40" i="11"/>
  <c r="BY50" i="4"/>
  <c r="K50" i="4"/>
  <c r="K40" i="11"/>
  <c r="BO50" i="4"/>
  <c r="A50" i="4"/>
  <c r="BZ49" i="3"/>
  <c r="J50" i="4"/>
  <c r="BZ50" i="4"/>
  <c r="CF50" i="4"/>
  <c r="J40" i="11"/>
  <c r="I40" i="11"/>
  <c r="E40" i="11"/>
  <c r="D40" i="11"/>
  <c r="R39" i="11"/>
  <c r="E39" i="11"/>
  <c r="D39" i="11"/>
  <c r="R38" i="11"/>
  <c r="AP50" i="4"/>
  <c r="AV50" i="4"/>
  <c r="AR50" i="4"/>
  <c r="AS50" i="4"/>
  <c r="AT50" i="4"/>
  <c r="AU50" i="4"/>
  <c r="BN50" i="4"/>
  <c r="L38" i="11"/>
  <c r="BW50" i="4"/>
  <c r="I50" i="4"/>
  <c r="K38" i="11"/>
  <c r="BM50" i="4"/>
  <c r="BL52" i="3"/>
  <c r="H50" i="4"/>
  <c r="BX50" i="4"/>
  <c r="CE50" i="4"/>
  <c r="J38" i="11"/>
  <c r="I38" i="11"/>
  <c r="E38" i="11"/>
  <c r="D38" i="11"/>
  <c r="R37" i="11"/>
  <c r="E37" i="11"/>
  <c r="D37" i="11"/>
  <c r="AH50" i="4"/>
  <c r="AN50" i="4"/>
  <c r="AJ50" i="4"/>
  <c r="AK50" i="4"/>
  <c r="AL50" i="4"/>
  <c r="AM50" i="4"/>
  <c r="BL50" i="4"/>
  <c r="L36" i="11"/>
  <c r="BU50" i="4"/>
  <c r="G50" i="4"/>
  <c r="K36" i="11"/>
  <c r="BK50" i="4"/>
  <c r="AX52" i="3"/>
  <c r="F50" i="4"/>
  <c r="BV50" i="4"/>
  <c r="CD50" i="4"/>
  <c r="J36" i="11"/>
  <c r="I36" i="11"/>
  <c r="E36" i="11"/>
  <c r="D36" i="11"/>
  <c r="R35" i="11"/>
  <c r="E35" i="11"/>
  <c r="D35" i="11"/>
  <c r="R34" i="11"/>
  <c r="Z50" i="4"/>
  <c r="AF50" i="4"/>
  <c r="AB50" i="4"/>
  <c r="AC50" i="4"/>
  <c r="AD50" i="4"/>
  <c r="AE50" i="4"/>
  <c r="BJ50" i="4"/>
  <c r="L34" i="11"/>
  <c r="BS50" i="4"/>
  <c r="E50" i="4"/>
  <c r="K34" i="11"/>
  <c r="BI50" i="4"/>
  <c r="AJ52" i="3"/>
  <c r="D50" i="4"/>
  <c r="BT50" i="4"/>
  <c r="CC50" i="4"/>
  <c r="J34" i="11"/>
  <c r="I34" i="11"/>
  <c r="E34" i="11"/>
  <c r="D34" i="11"/>
  <c r="R33" i="11"/>
  <c r="E33" i="11"/>
  <c r="D33" i="11"/>
  <c r="R50" i="4"/>
  <c r="S50" i="4"/>
  <c r="BH50" i="4"/>
  <c r="L32" i="11"/>
  <c r="BQ50" i="4"/>
  <c r="C50" i="4"/>
  <c r="K32" i="11"/>
  <c r="BG50" i="4"/>
  <c r="V52" i="3"/>
  <c r="B50" i="4"/>
  <c r="BR50" i="4"/>
  <c r="CB50" i="4"/>
  <c r="J32" i="11"/>
  <c r="I32" i="11"/>
  <c r="E32" i="11"/>
  <c r="D32" i="11"/>
  <c r="R31" i="11"/>
  <c r="E31" i="11"/>
  <c r="E30" i="11"/>
  <c r="R29" i="11"/>
  <c r="E29" i="11"/>
  <c r="D27" i="11"/>
  <c r="P27" i="11"/>
  <c r="G27" i="11"/>
  <c r="AX49" i="4"/>
  <c r="BD49" i="4"/>
  <c r="AZ49" i="4"/>
  <c r="BA49" i="4"/>
  <c r="BB49" i="4"/>
  <c r="BC49" i="4"/>
  <c r="BP49" i="4"/>
  <c r="L22" i="11"/>
  <c r="BY49" i="4"/>
  <c r="K49" i="4"/>
  <c r="K22" i="11"/>
  <c r="BO49" i="4"/>
  <c r="A49" i="4"/>
  <c r="BZ50" i="3"/>
  <c r="J49" i="4"/>
  <c r="BZ49" i="4"/>
  <c r="CF49" i="4"/>
  <c r="J22" i="11"/>
  <c r="I22" i="11"/>
  <c r="E22" i="11"/>
  <c r="D22" i="11"/>
  <c r="R21" i="11"/>
  <c r="E21" i="11"/>
  <c r="D21" i="11"/>
  <c r="R20" i="11"/>
  <c r="AP49" i="4"/>
  <c r="AV49" i="4"/>
  <c r="AR49" i="4"/>
  <c r="AS49" i="4"/>
  <c r="AT49" i="4"/>
  <c r="AU49" i="4"/>
  <c r="AW49" i="4"/>
  <c r="BN49" i="4"/>
  <c r="L20" i="11"/>
  <c r="BW49" i="4"/>
  <c r="I49" i="4"/>
  <c r="K20" i="11"/>
  <c r="BM49" i="4"/>
  <c r="BL50" i="3"/>
  <c r="H49" i="4"/>
  <c r="BX49" i="4"/>
  <c r="CE49" i="4"/>
  <c r="J20" i="11"/>
  <c r="I20" i="11"/>
  <c r="E20" i="11"/>
  <c r="D20" i="11"/>
  <c r="R19" i="11"/>
  <c r="E19" i="11"/>
  <c r="D19" i="11"/>
  <c r="AH49" i="4"/>
  <c r="AN49" i="4"/>
  <c r="AJ49" i="4"/>
  <c r="AK49" i="4"/>
  <c r="AL49" i="4"/>
  <c r="AM49" i="4"/>
  <c r="AO49" i="4"/>
  <c r="BL49" i="4"/>
  <c r="L18" i="11"/>
  <c r="BU49" i="4"/>
  <c r="G49" i="4"/>
  <c r="K18" i="11"/>
  <c r="BK49" i="4"/>
  <c r="AX50" i="3"/>
  <c r="F49" i="4"/>
  <c r="BV49" i="4"/>
  <c r="CD49" i="4"/>
  <c r="J18" i="11"/>
  <c r="I18" i="11"/>
  <c r="E18" i="11"/>
  <c r="D18" i="11"/>
  <c r="R17" i="11"/>
  <c r="E17" i="11"/>
  <c r="D17" i="11"/>
  <c r="R16" i="11"/>
  <c r="Z49" i="4"/>
  <c r="AF49" i="4"/>
  <c r="AB49" i="4"/>
  <c r="AC49" i="4"/>
  <c r="AD49" i="4"/>
  <c r="AE49" i="4"/>
  <c r="AG49" i="4"/>
  <c r="BJ49" i="4"/>
  <c r="L16" i="11"/>
  <c r="BS49" i="4"/>
  <c r="E49" i="4"/>
  <c r="K16" i="11"/>
  <c r="BI49" i="4"/>
  <c r="AJ50" i="3"/>
  <c r="D49" i="4"/>
  <c r="BT49" i="4"/>
  <c r="CC49" i="4"/>
  <c r="J16" i="11"/>
  <c r="I16" i="11"/>
  <c r="E16" i="11"/>
  <c r="D16" i="11"/>
  <c r="R15" i="11"/>
  <c r="E15" i="11"/>
  <c r="D15" i="11"/>
  <c r="R49" i="4"/>
  <c r="X49" i="4"/>
  <c r="T49" i="4"/>
  <c r="U49" i="4"/>
  <c r="V49" i="4"/>
  <c r="W49" i="4"/>
  <c r="Y49" i="4"/>
  <c r="BH49" i="4"/>
  <c r="L14" i="11"/>
  <c r="BQ49" i="4"/>
  <c r="C49" i="4"/>
  <c r="K14" i="11"/>
  <c r="BG49" i="4"/>
  <c r="V50" i="3"/>
  <c r="B49" i="4"/>
  <c r="BR49" i="4"/>
  <c r="CB49" i="4"/>
  <c r="J14" i="11"/>
  <c r="I14" i="11"/>
  <c r="E14" i="11"/>
  <c r="D14" i="11"/>
  <c r="R13" i="11"/>
  <c r="E13" i="11"/>
  <c r="E12" i="11"/>
  <c r="R11" i="11"/>
  <c r="E11" i="11"/>
  <c r="D9" i="11"/>
  <c r="P9" i="11"/>
  <c r="G9" i="11"/>
  <c r="B5" i="11"/>
  <c r="B2" i="11"/>
  <c r="R45" i="4"/>
  <c r="X45" i="4"/>
  <c r="T45" i="4"/>
  <c r="U45" i="4"/>
  <c r="V45" i="4"/>
  <c r="W45" i="4"/>
  <c r="BH45" i="4"/>
  <c r="BI45" i="4"/>
  <c r="Z45" i="4"/>
  <c r="AA45" i="4"/>
  <c r="BJ45" i="4"/>
  <c r="BK45" i="4"/>
  <c r="AH45" i="4"/>
  <c r="AN45" i="4"/>
  <c r="AJ45" i="4"/>
  <c r="AK45" i="4"/>
  <c r="AL45" i="4"/>
  <c r="AM45" i="4"/>
  <c r="BL45" i="4"/>
  <c r="BM45" i="4"/>
  <c r="AP45" i="4"/>
  <c r="AV45" i="4"/>
  <c r="AR45" i="4"/>
  <c r="AS45" i="4"/>
  <c r="AT45" i="4"/>
  <c r="AU45" i="4"/>
  <c r="BN45" i="4"/>
  <c r="BO45" i="4"/>
  <c r="AX45" i="4"/>
  <c r="BD45" i="4"/>
  <c r="AZ45" i="4"/>
  <c r="BA45" i="4"/>
  <c r="BB45" i="4"/>
  <c r="BC45" i="4"/>
  <c r="BP45" i="4"/>
  <c r="CG45" i="4"/>
  <c r="CH45" i="4"/>
  <c r="D124" i="10"/>
  <c r="L122" i="10"/>
  <c r="BY45" i="4"/>
  <c r="K45" i="4"/>
  <c r="K122" i="10"/>
  <c r="A45" i="4"/>
  <c r="BZ44" i="3"/>
  <c r="J45" i="4"/>
  <c r="BZ45" i="4"/>
  <c r="CF45" i="4"/>
  <c r="J122" i="10"/>
  <c r="I122" i="10"/>
  <c r="H22" i="10"/>
  <c r="H42" i="10"/>
  <c r="H62" i="10"/>
  <c r="H82" i="10"/>
  <c r="H102" i="10"/>
  <c r="H122" i="10"/>
  <c r="G42" i="10"/>
  <c r="G62" i="10"/>
  <c r="G82" i="10"/>
  <c r="G102" i="10"/>
  <c r="G122" i="10"/>
  <c r="E122" i="10"/>
  <c r="D122" i="10"/>
  <c r="R121" i="10"/>
  <c r="E121" i="10"/>
  <c r="D121" i="10"/>
  <c r="R120" i="10"/>
  <c r="L120" i="10"/>
  <c r="BW45" i="4"/>
  <c r="I45" i="4"/>
  <c r="K120" i="10"/>
  <c r="BL42" i="3"/>
  <c r="H45" i="4"/>
  <c r="BX45" i="4"/>
  <c r="CE45" i="4"/>
  <c r="J120" i="10"/>
  <c r="I120" i="10"/>
  <c r="H20" i="10"/>
  <c r="H40" i="10"/>
  <c r="H60" i="10"/>
  <c r="H80" i="10"/>
  <c r="H100" i="10"/>
  <c r="H120" i="10"/>
  <c r="G40" i="10"/>
  <c r="G60" i="10"/>
  <c r="G80" i="10"/>
  <c r="G100" i="10"/>
  <c r="G120" i="10"/>
  <c r="E120" i="10"/>
  <c r="D120" i="10"/>
  <c r="R119" i="10"/>
  <c r="E119" i="10"/>
  <c r="D119" i="10"/>
  <c r="L118" i="10"/>
  <c r="BU45" i="4"/>
  <c r="G45" i="4"/>
  <c r="K118" i="10"/>
  <c r="AX44" i="3"/>
  <c r="F45" i="4"/>
  <c r="BV45" i="4"/>
  <c r="CD45" i="4"/>
  <c r="J118" i="10"/>
  <c r="I118" i="10"/>
  <c r="H18" i="10"/>
  <c r="H38" i="10"/>
  <c r="H58" i="10"/>
  <c r="H78" i="10"/>
  <c r="H98" i="10"/>
  <c r="H118" i="10"/>
  <c r="G38" i="10"/>
  <c r="G58" i="10"/>
  <c r="G78" i="10"/>
  <c r="G98" i="10"/>
  <c r="G118" i="10"/>
  <c r="E118" i="10"/>
  <c r="D118" i="10"/>
  <c r="R117" i="10"/>
  <c r="E117" i="10"/>
  <c r="D117" i="10"/>
  <c r="R116" i="10"/>
  <c r="L116" i="10"/>
  <c r="BS45" i="4"/>
  <c r="E45" i="4"/>
  <c r="K116" i="10"/>
  <c r="AJ44" i="3"/>
  <c r="D45" i="4"/>
  <c r="BT45" i="4"/>
  <c r="CC45" i="4"/>
  <c r="J116" i="10"/>
  <c r="I116" i="10"/>
  <c r="H16" i="10"/>
  <c r="H36" i="10"/>
  <c r="H56" i="10"/>
  <c r="H76" i="10"/>
  <c r="H96" i="10"/>
  <c r="H116" i="10"/>
  <c r="G36" i="10"/>
  <c r="G56" i="10"/>
  <c r="G76" i="10"/>
  <c r="G96" i="10"/>
  <c r="G116" i="10"/>
  <c r="E116" i="10"/>
  <c r="D116" i="10"/>
  <c r="R115" i="10"/>
  <c r="E115" i="10"/>
  <c r="D115" i="10"/>
  <c r="L114" i="10"/>
  <c r="BQ45" i="4"/>
  <c r="C45" i="4"/>
  <c r="K114" i="10"/>
  <c r="BG45" i="4"/>
  <c r="V40" i="3"/>
  <c r="B45" i="4"/>
  <c r="BR45" i="4"/>
  <c r="CB45" i="4"/>
  <c r="J114" i="10"/>
  <c r="I114" i="10"/>
  <c r="H14" i="10"/>
  <c r="H34" i="10"/>
  <c r="H54" i="10"/>
  <c r="H74" i="10"/>
  <c r="H94" i="10"/>
  <c r="H114" i="10"/>
  <c r="G34" i="10"/>
  <c r="G54" i="10"/>
  <c r="G74" i="10"/>
  <c r="G94" i="10"/>
  <c r="G114" i="10"/>
  <c r="E114" i="10"/>
  <c r="D114" i="10"/>
  <c r="R113" i="10"/>
  <c r="FS40" i="3"/>
  <c r="FU40" i="3"/>
  <c r="FV40" i="3"/>
  <c r="FW40" i="3"/>
  <c r="FS41" i="3"/>
  <c r="FU41" i="3"/>
  <c r="FV41" i="3"/>
  <c r="FW41" i="3"/>
  <c r="FS42" i="3"/>
  <c r="FU42" i="3"/>
  <c r="FV42" i="3"/>
  <c r="FW42" i="3"/>
  <c r="FS43" i="3"/>
  <c r="FU43" i="3"/>
  <c r="FV43" i="3"/>
  <c r="FW43" i="3"/>
  <c r="FS44" i="3"/>
  <c r="FU44" i="3"/>
  <c r="FV44" i="3"/>
  <c r="FW44" i="3"/>
  <c r="FS45" i="3"/>
  <c r="FU45" i="3"/>
  <c r="FV45" i="3"/>
  <c r="FW45" i="3"/>
  <c r="FX40" i="3"/>
  <c r="FY40" i="3"/>
  <c r="FX41" i="3"/>
  <c r="FY41" i="3"/>
  <c r="FX42" i="3"/>
  <c r="FY42" i="3"/>
  <c r="FX43" i="3"/>
  <c r="FY43" i="3"/>
  <c r="FZ40" i="3"/>
  <c r="FZ41" i="3"/>
  <c r="FZ42" i="3"/>
  <c r="FZ43" i="3"/>
  <c r="FX44" i="3"/>
  <c r="FY44" i="3"/>
  <c r="FZ44" i="3"/>
  <c r="FX45" i="3"/>
  <c r="FY45" i="3"/>
  <c r="FZ45" i="3"/>
  <c r="E113" i="10"/>
  <c r="E112" i="10"/>
  <c r="R111" i="10"/>
  <c r="E111" i="10"/>
  <c r="D109" i="10"/>
  <c r="P109" i="10"/>
  <c r="G109" i="10"/>
  <c r="AX44" i="4"/>
  <c r="BD44" i="4"/>
  <c r="AZ44" i="4"/>
  <c r="BA44" i="4"/>
  <c r="BB44" i="4"/>
  <c r="BC44" i="4"/>
  <c r="BP44" i="4"/>
  <c r="L102" i="10"/>
  <c r="BY44" i="4"/>
  <c r="K44" i="4"/>
  <c r="K102" i="10"/>
  <c r="BO44" i="4"/>
  <c r="A44" i="4"/>
  <c r="BZ42" i="3"/>
  <c r="J44" i="4"/>
  <c r="BZ44" i="4"/>
  <c r="CF44" i="4"/>
  <c r="J102" i="10"/>
  <c r="I102" i="10"/>
  <c r="E102" i="10"/>
  <c r="D102" i="10"/>
  <c r="R101" i="10"/>
  <c r="E101" i="10"/>
  <c r="D101" i="10"/>
  <c r="R100" i="10"/>
  <c r="AP44" i="4"/>
  <c r="AV44" i="4"/>
  <c r="AR44" i="4"/>
  <c r="AS44" i="4"/>
  <c r="AT44" i="4"/>
  <c r="AU44" i="4"/>
  <c r="BN44" i="4"/>
  <c r="L100" i="10"/>
  <c r="BW44" i="4"/>
  <c r="I44" i="4"/>
  <c r="K100" i="10"/>
  <c r="BM44" i="4"/>
  <c r="BL45" i="3"/>
  <c r="H44" i="4"/>
  <c r="BX44" i="4"/>
  <c r="CE44" i="4"/>
  <c r="J100" i="10"/>
  <c r="I100" i="10"/>
  <c r="E100" i="10"/>
  <c r="D100" i="10"/>
  <c r="R99" i="10"/>
  <c r="E99" i="10"/>
  <c r="D99" i="10"/>
  <c r="AH44" i="4"/>
  <c r="AN44" i="4"/>
  <c r="AJ44" i="4"/>
  <c r="AK44" i="4"/>
  <c r="AL44" i="4"/>
  <c r="AM44" i="4"/>
  <c r="BL44" i="4"/>
  <c r="L98" i="10"/>
  <c r="BU44" i="4"/>
  <c r="G44" i="4"/>
  <c r="K98" i="10"/>
  <c r="BK44" i="4"/>
  <c r="AX45" i="3"/>
  <c r="F44" i="4"/>
  <c r="BV44" i="4"/>
  <c r="CD44" i="4"/>
  <c r="J98" i="10"/>
  <c r="I98" i="10"/>
  <c r="E98" i="10"/>
  <c r="D98" i="10"/>
  <c r="R97" i="10"/>
  <c r="E97" i="10"/>
  <c r="D97" i="10"/>
  <c r="R96" i="10"/>
  <c r="Z44" i="4"/>
  <c r="AF44" i="4"/>
  <c r="AB44" i="4"/>
  <c r="AC44" i="4"/>
  <c r="AD44" i="4"/>
  <c r="AE44" i="4"/>
  <c r="BJ44" i="4"/>
  <c r="L96" i="10"/>
  <c r="BS44" i="4"/>
  <c r="E44" i="4"/>
  <c r="K96" i="10"/>
  <c r="BI44" i="4"/>
  <c r="AJ40" i="3"/>
  <c r="D44" i="4"/>
  <c r="BT44" i="4"/>
  <c r="CC44" i="4"/>
  <c r="J96" i="10"/>
  <c r="I96" i="10"/>
  <c r="E96" i="10"/>
  <c r="D96" i="10"/>
  <c r="R95" i="10"/>
  <c r="E95" i="10"/>
  <c r="D95" i="10"/>
  <c r="R44" i="4"/>
  <c r="X44" i="4"/>
  <c r="T44" i="4"/>
  <c r="U44" i="4"/>
  <c r="V44" i="4"/>
  <c r="W44" i="4"/>
  <c r="BH44" i="4"/>
  <c r="L94" i="10"/>
  <c r="BQ44" i="4"/>
  <c r="C44" i="4"/>
  <c r="K94" i="10"/>
  <c r="BG44" i="4"/>
  <c r="V42" i="3"/>
  <c r="B44" i="4"/>
  <c r="BR44" i="4"/>
  <c r="CB44" i="4"/>
  <c r="J94" i="10"/>
  <c r="I94" i="10"/>
  <c r="E94" i="10"/>
  <c r="D94" i="10"/>
  <c r="R93" i="10"/>
  <c r="E93" i="10"/>
  <c r="E92" i="10"/>
  <c r="R91" i="10"/>
  <c r="E91" i="10"/>
  <c r="D89" i="10"/>
  <c r="P89" i="10"/>
  <c r="G89" i="10"/>
  <c r="AX43" i="4"/>
  <c r="BD43" i="4"/>
  <c r="AZ43" i="4"/>
  <c r="BA43" i="4"/>
  <c r="BB43" i="4"/>
  <c r="BC43" i="4"/>
  <c r="BP43" i="4"/>
  <c r="L82" i="10"/>
  <c r="BY43" i="4"/>
  <c r="K43" i="4"/>
  <c r="K82" i="10"/>
  <c r="BO43" i="4"/>
  <c r="A43" i="4"/>
  <c r="BZ45" i="3"/>
  <c r="J43" i="4"/>
  <c r="BZ43" i="4"/>
  <c r="CF43" i="4"/>
  <c r="J82" i="10"/>
  <c r="I82" i="10"/>
  <c r="E82" i="10"/>
  <c r="D82" i="10"/>
  <c r="R81" i="10"/>
  <c r="E81" i="10"/>
  <c r="D81" i="10"/>
  <c r="R80" i="10"/>
  <c r="AP43" i="4"/>
  <c r="AV43" i="4"/>
  <c r="AR43" i="4"/>
  <c r="AS43" i="4"/>
  <c r="AT43" i="4"/>
  <c r="AU43" i="4"/>
  <c r="BN43" i="4"/>
  <c r="L80" i="10"/>
  <c r="BW43" i="4"/>
  <c r="I43" i="4"/>
  <c r="K80" i="10"/>
  <c r="BM43" i="4"/>
  <c r="BL44" i="3"/>
  <c r="H43" i="4"/>
  <c r="BX43" i="4"/>
  <c r="CE43" i="4"/>
  <c r="J80" i="10"/>
  <c r="I80" i="10"/>
  <c r="E80" i="10"/>
  <c r="D80" i="10"/>
  <c r="R79" i="10"/>
  <c r="E79" i="10"/>
  <c r="D79" i="10"/>
  <c r="AH43" i="4"/>
  <c r="AN43" i="4"/>
  <c r="AJ43" i="4"/>
  <c r="AK43" i="4"/>
  <c r="AL43" i="4"/>
  <c r="AM43" i="4"/>
  <c r="AO43" i="4"/>
  <c r="BL43" i="4"/>
  <c r="L78" i="10"/>
  <c r="BU43" i="4"/>
  <c r="G43" i="4"/>
  <c r="K78" i="10"/>
  <c r="BK43" i="4"/>
  <c r="AX40" i="3"/>
  <c r="F43" i="4"/>
  <c r="BV43" i="4"/>
  <c r="CD43" i="4"/>
  <c r="J78" i="10"/>
  <c r="I78" i="10"/>
  <c r="E78" i="10"/>
  <c r="D78" i="10"/>
  <c r="R77" i="10"/>
  <c r="E77" i="10"/>
  <c r="D77" i="10"/>
  <c r="R76" i="10"/>
  <c r="Z43" i="4"/>
  <c r="AF43" i="4"/>
  <c r="AB43" i="4"/>
  <c r="AC43" i="4"/>
  <c r="AD43" i="4"/>
  <c r="AE43" i="4"/>
  <c r="BJ43" i="4"/>
  <c r="L76" i="10"/>
  <c r="BS43" i="4"/>
  <c r="E43" i="4"/>
  <c r="K76" i="10"/>
  <c r="BI43" i="4"/>
  <c r="AJ42" i="3"/>
  <c r="D43" i="4"/>
  <c r="BT43" i="4"/>
  <c r="CC43" i="4"/>
  <c r="J76" i="10"/>
  <c r="I76" i="10"/>
  <c r="E76" i="10"/>
  <c r="D76" i="10"/>
  <c r="R75" i="10"/>
  <c r="E75" i="10"/>
  <c r="D75" i="10"/>
  <c r="R43" i="4"/>
  <c r="X43" i="4"/>
  <c r="T43" i="4"/>
  <c r="U43" i="4"/>
  <c r="V43" i="4"/>
  <c r="W43" i="4"/>
  <c r="BH43" i="4"/>
  <c r="L74" i="10"/>
  <c r="BQ43" i="4"/>
  <c r="C43" i="4"/>
  <c r="K74" i="10"/>
  <c r="BG43" i="4"/>
  <c r="V44" i="3"/>
  <c r="B43" i="4"/>
  <c r="BR43" i="4"/>
  <c r="CB43" i="4"/>
  <c r="J74" i="10"/>
  <c r="I74" i="10"/>
  <c r="E74" i="10"/>
  <c r="D74" i="10"/>
  <c r="R73" i="10"/>
  <c r="E73" i="10"/>
  <c r="E72" i="10"/>
  <c r="R71" i="10"/>
  <c r="E71" i="10"/>
  <c r="D69" i="10"/>
  <c r="P69" i="10"/>
  <c r="G69" i="10"/>
  <c r="AX42" i="4"/>
  <c r="BD42" i="4"/>
  <c r="AZ42" i="4"/>
  <c r="BA42" i="4"/>
  <c r="BB42" i="4"/>
  <c r="BC42" i="4"/>
  <c r="BP42" i="4"/>
  <c r="L62" i="10"/>
  <c r="BY42" i="4"/>
  <c r="K42" i="4"/>
  <c r="K62" i="10"/>
  <c r="BO42" i="4"/>
  <c r="A42" i="4"/>
  <c r="BZ43" i="3"/>
  <c r="J42" i="4"/>
  <c r="BZ42" i="4"/>
  <c r="CF42" i="4"/>
  <c r="J62" i="10"/>
  <c r="I62" i="10"/>
  <c r="E62" i="10"/>
  <c r="D62" i="10"/>
  <c r="R61" i="10"/>
  <c r="E61" i="10"/>
  <c r="D61" i="10"/>
  <c r="R60" i="10"/>
  <c r="AP42" i="4"/>
  <c r="AV42" i="4"/>
  <c r="AR42" i="4"/>
  <c r="AS42" i="4"/>
  <c r="AT42" i="4"/>
  <c r="AU42" i="4"/>
  <c r="AW42" i="4"/>
  <c r="BN42" i="4"/>
  <c r="L60" i="10"/>
  <c r="BW42" i="4"/>
  <c r="I42" i="4"/>
  <c r="K60" i="10"/>
  <c r="BM42" i="4"/>
  <c r="BL40" i="3"/>
  <c r="H42" i="4"/>
  <c r="BX42" i="4"/>
  <c r="CE42" i="4"/>
  <c r="J60" i="10"/>
  <c r="I60" i="10"/>
  <c r="E60" i="10"/>
  <c r="D60" i="10"/>
  <c r="R59" i="10"/>
  <c r="E59" i="10"/>
  <c r="D59" i="10"/>
  <c r="AH42" i="4"/>
  <c r="AN42" i="4"/>
  <c r="AJ42" i="4"/>
  <c r="AK42" i="4"/>
  <c r="AL42" i="4"/>
  <c r="AM42" i="4"/>
  <c r="AO42" i="4"/>
  <c r="BL42" i="4"/>
  <c r="L58" i="10"/>
  <c r="BU42" i="4"/>
  <c r="G42" i="4"/>
  <c r="K58" i="10"/>
  <c r="BK42" i="4"/>
  <c r="AX42" i="3"/>
  <c r="F42" i="4"/>
  <c r="BV42" i="4"/>
  <c r="CD42" i="4"/>
  <c r="J58" i="10"/>
  <c r="I58" i="10"/>
  <c r="E58" i="10"/>
  <c r="D58" i="10"/>
  <c r="R57" i="10"/>
  <c r="E57" i="10"/>
  <c r="D57" i="10"/>
  <c r="R56" i="10"/>
  <c r="Z42" i="4"/>
  <c r="AA42" i="4"/>
  <c r="BJ42" i="4"/>
  <c r="L56" i="10"/>
  <c r="BS42" i="4"/>
  <c r="E42" i="4"/>
  <c r="K56" i="10"/>
  <c r="BI42" i="4"/>
  <c r="AJ45" i="3"/>
  <c r="D42" i="4"/>
  <c r="BT42" i="4"/>
  <c r="CC42" i="4"/>
  <c r="J56" i="10"/>
  <c r="I56" i="10"/>
  <c r="E56" i="10"/>
  <c r="D56" i="10"/>
  <c r="R55" i="10"/>
  <c r="E55" i="10"/>
  <c r="D55" i="10"/>
  <c r="R42" i="4"/>
  <c r="X42" i="4"/>
  <c r="T42" i="4"/>
  <c r="U42" i="4"/>
  <c r="V42" i="4"/>
  <c r="W42" i="4"/>
  <c r="BH42" i="4"/>
  <c r="L54" i="10"/>
  <c r="BQ42" i="4"/>
  <c r="C42" i="4"/>
  <c r="K54" i="10"/>
  <c r="BG42" i="4"/>
  <c r="V45" i="3"/>
  <c r="B42" i="4"/>
  <c r="BR42" i="4"/>
  <c r="CB42" i="4"/>
  <c r="J54" i="10"/>
  <c r="I54" i="10"/>
  <c r="E54" i="10"/>
  <c r="D54" i="10"/>
  <c r="R53" i="10"/>
  <c r="E53" i="10"/>
  <c r="E52" i="10"/>
  <c r="R51" i="10"/>
  <c r="E51" i="10"/>
  <c r="D49" i="10"/>
  <c r="P49" i="10"/>
  <c r="G49" i="10"/>
  <c r="AX41" i="4"/>
  <c r="BD41" i="4"/>
  <c r="AZ41" i="4"/>
  <c r="BA41" i="4"/>
  <c r="BB41" i="4"/>
  <c r="BC41" i="4"/>
  <c r="BP41" i="4"/>
  <c r="L42" i="10"/>
  <c r="BY41" i="4"/>
  <c r="K41" i="4"/>
  <c r="K42" i="10"/>
  <c r="BO41" i="4"/>
  <c r="A41" i="4"/>
  <c r="BZ40" i="3"/>
  <c r="J41" i="4"/>
  <c r="BZ41" i="4"/>
  <c r="CF41" i="4"/>
  <c r="J42" i="10"/>
  <c r="I42" i="10"/>
  <c r="E42" i="10"/>
  <c r="D42" i="10"/>
  <c r="R41" i="10"/>
  <c r="E41" i="10"/>
  <c r="D41" i="10"/>
  <c r="R40" i="10"/>
  <c r="AP41" i="4"/>
  <c r="AV41" i="4"/>
  <c r="AR41" i="4"/>
  <c r="AS41" i="4"/>
  <c r="AT41" i="4"/>
  <c r="AU41" i="4"/>
  <c r="BN41" i="4"/>
  <c r="L40" i="10"/>
  <c r="BW41" i="4"/>
  <c r="I41" i="4"/>
  <c r="K40" i="10"/>
  <c r="BM41" i="4"/>
  <c r="BL43" i="3"/>
  <c r="H41" i="4"/>
  <c r="BX41" i="4"/>
  <c r="CE41" i="4"/>
  <c r="J40" i="10"/>
  <c r="I40" i="10"/>
  <c r="E40" i="10"/>
  <c r="D40" i="10"/>
  <c r="R39" i="10"/>
  <c r="E39" i="10"/>
  <c r="D39" i="10"/>
  <c r="AH41" i="4"/>
  <c r="AN41" i="4"/>
  <c r="AJ41" i="4"/>
  <c r="AK41" i="4"/>
  <c r="AL41" i="4"/>
  <c r="AM41" i="4"/>
  <c r="AO41" i="4"/>
  <c r="BL41" i="4"/>
  <c r="L38" i="10"/>
  <c r="BU41" i="4"/>
  <c r="G41" i="4"/>
  <c r="K38" i="10"/>
  <c r="BK41" i="4"/>
  <c r="AX43" i="3"/>
  <c r="F41" i="4"/>
  <c r="BV41" i="4"/>
  <c r="CD41" i="4"/>
  <c r="J38" i="10"/>
  <c r="I38" i="10"/>
  <c r="E38" i="10"/>
  <c r="D38" i="10"/>
  <c r="R37" i="10"/>
  <c r="E37" i="10"/>
  <c r="D37" i="10"/>
  <c r="R36" i="10"/>
  <c r="Z41" i="4"/>
  <c r="AF41" i="4"/>
  <c r="AB41" i="4"/>
  <c r="AC41" i="4"/>
  <c r="AD41" i="4"/>
  <c r="AE41" i="4"/>
  <c r="BJ41" i="4"/>
  <c r="L36" i="10"/>
  <c r="BS41" i="4"/>
  <c r="E41" i="4"/>
  <c r="K36" i="10"/>
  <c r="BI41" i="4"/>
  <c r="AJ43" i="3"/>
  <c r="D41" i="4"/>
  <c r="BT41" i="4"/>
  <c r="CC41" i="4"/>
  <c r="J36" i="10"/>
  <c r="I36" i="10"/>
  <c r="E36" i="10"/>
  <c r="D36" i="10"/>
  <c r="R35" i="10"/>
  <c r="E35" i="10"/>
  <c r="D35" i="10"/>
  <c r="R41" i="4"/>
  <c r="X41" i="4"/>
  <c r="T41" i="4"/>
  <c r="U41" i="4"/>
  <c r="V41" i="4"/>
  <c r="W41" i="4"/>
  <c r="BH41" i="4"/>
  <c r="L34" i="10"/>
  <c r="BQ41" i="4"/>
  <c r="C41" i="4"/>
  <c r="K34" i="10"/>
  <c r="BG41" i="4"/>
  <c r="V43" i="3"/>
  <c r="B41" i="4"/>
  <c r="BR41" i="4"/>
  <c r="CB41" i="4"/>
  <c r="J34" i="10"/>
  <c r="I34" i="10"/>
  <c r="E34" i="10"/>
  <c r="D34" i="10"/>
  <c r="R33" i="10"/>
  <c r="E33" i="10"/>
  <c r="E32" i="10"/>
  <c r="R31" i="10"/>
  <c r="E31" i="10"/>
  <c r="D29" i="10"/>
  <c r="P29" i="10"/>
  <c r="G29" i="10"/>
  <c r="AX40" i="4"/>
  <c r="BD40" i="4"/>
  <c r="AZ40" i="4"/>
  <c r="BA40" i="4"/>
  <c r="BB40" i="4"/>
  <c r="BC40" i="4"/>
  <c r="BP40" i="4"/>
  <c r="L22" i="10"/>
  <c r="BY40" i="4"/>
  <c r="K40" i="4"/>
  <c r="K22" i="10"/>
  <c r="BO40" i="4"/>
  <c r="A40" i="4"/>
  <c r="BZ41" i="3"/>
  <c r="J40" i="4"/>
  <c r="BZ40" i="4"/>
  <c r="CF40" i="4"/>
  <c r="J22" i="10"/>
  <c r="I22" i="10"/>
  <c r="E22" i="10"/>
  <c r="D22" i="10"/>
  <c r="R21" i="10"/>
  <c r="E21" i="10"/>
  <c r="D21" i="10"/>
  <c r="R20" i="10"/>
  <c r="AP40" i="4"/>
  <c r="AV40" i="4"/>
  <c r="AR40" i="4"/>
  <c r="AS40" i="4"/>
  <c r="AT40" i="4"/>
  <c r="AU40" i="4"/>
  <c r="AW40" i="4"/>
  <c r="BN40" i="4"/>
  <c r="L20" i="10"/>
  <c r="BW40" i="4"/>
  <c r="I40" i="4"/>
  <c r="K20" i="10"/>
  <c r="BM40" i="4"/>
  <c r="BL41" i="3"/>
  <c r="H40" i="4"/>
  <c r="BX40" i="4"/>
  <c r="CE40" i="4"/>
  <c r="J20" i="10"/>
  <c r="I20" i="10"/>
  <c r="E20" i="10"/>
  <c r="D20" i="10"/>
  <c r="R19" i="10"/>
  <c r="E19" i="10"/>
  <c r="D19" i="10"/>
  <c r="AH40" i="4"/>
  <c r="AN40" i="4"/>
  <c r="AJ40" i="4"/>
  <c r="AK40" i="4"/>
  <c r="AL40" i="4"/>
  <c r="AM40" i="4"/>
  <c r="AO40" i="4"/>
  <c r="BL40" i="4"/>
  <c r="L18" i="10"/>
  <c r="BU40" i="4"/>
  <c r="G40" i="4"/>
  <c r="K18" i="10"/>
  <c r="BK40" i="4"/>
  <c r="AX41" i="3"/>
  <c r="F40" i="4"/>
  <c r="BV40" i="4"/>
  <c r="CD40" i="4"/>
  <c r="J18" i="10"/>
  <c r="I18" i="10"/>
  <c r="E18" i="10"/>
  <c r="D18" i="10"/>
  <c r="R17" i="10"/>
  <c r="E17" i="10"/>
  <c r="D17" i="10"/>
  <c r="R16" i="10"/>
  <c r="Z40" i="4"/>
  <c r="AF40" i="4"/>
  <c r="AB40" i="4"/>
  <c r="AC40" i="4"/>
  <c r="AD40" i="4"/>
  <c r="AE40" i="4"/>
  <c r="BJ40" i="4"/>
  <c r="L16" i="10"/>
  <c r="BS40" i="4"/>
  <c r="E40" i="4"/>
  <c r="K16" i="10"/>
  <c r="BI40" i="4"/>
  <c r="AJ41" i="3"/>
  <c r="D40" i="4"/>
  <c r="BT40" i="4"/>
  <c r="CC40" i="4"/>
  <c r="J16" i="10"/>
  <c r="I16" i="10"/>
  <c r="E16" i="10"/>
  <c r="D16" i="10"/>
  <c r="R15" i="10"/>
  <c r="E15" i="10"/>
  <c r="D15" i="10"/>
  <c r="R40" i="4"/>
  <c r="X40" i="4"/>
  <c r="T40" i="4"/>
  <c r="U40" i="4"/>
  <c r="V40" i="4"/>
  <c r="W40" i="4"/>
  <c r="BH40" i="4"/>
  <c r="L14" i="10"/>
  <c r="BQ40" i="4"/>
  <c r="C40" i="4"/>
  <c r="K14" i="10"/>
  <c r="BG40" i="4"/>
  <c r="V41" i="3"/>
  <c r="B40" i="4"/>
  <c r="BR40" i="4"/>
  <c r="CB40" i="4"/>
  <c r="J14" i="10"/>
  <c r="I14" i="10"/>
  <c r="E14" i="10"/>
  <c r="D14" i="10"/>
  <c r="R13" i="10"/>
  <c r="E13" i="10"/>
  <c r="E12" i="10"/>
  <c r="R11" i="10"/>
  <c r="E11" i="10"/>
  <c r="D9" i="10"/>
  <c r="P9" i="10"/>
  <c r="G9" i="10"/>
  <c r="B5" i="10"/>
  <c r="B2" i="10"/>
  <c r="AX36" i="4"/>
  <c r="BD36" i="4"/>
  <c r="AZ36" i="4"/>
  <c r="BA36" i="4"/>
  <c r="BB36" i="4"/>
  <c r="BC36" i="4"/>
  <c r="BP36" i="4"/>
  <c r="L112" i="9"/>
  <c r="BY36" i="4"/>
  <c r="K36" i="4"/>
  <c r="K112" i="9"/>
  <c r="BO36" i="4"/>
  <c r="A36" i="4"/>
  <c r="BZ35" i="3"/>
  <c r="J36" i="4"/>
  <c r="BZ36" i="4"/>
  <c r="CF36" i="4"/>
  <c r="J112" i="9"/>
  <c r="I112" i="9"/>
  <c r="H22" i="9"/>
  <c r="H40" i="9"/>
  <c r="H58" i="9"/>
  <c r="H76" i="9"/>
  <c r="H94" i="9"/>
  <c r="H112" i="9"/>
  <c r="G40" i="9"/>
  <c r="G58" i="9"/>
  <c r="G76" i="9"/>
  <c r="G94" i="9"/>
  <c r="G112" i="9"/>
  <c r="E112" i="9"/>
  <c r="D112" i="9"/>
  <c r="R111" i="9"/>
  <c r="E111" i="9"/>
  <c r="D111" i="9"/>
  <c r="R110" i="9"/>
  <c r="AP36" i="4"/>
  <c r="AV36" i="4"/>
  <c r="AR36" i="4"/>
  <c r="AS36" i="4"/>
  <c r="AT36" i="4"/>
  <c r="AU36" i="4"/>
  <c r="BN36" i="4"/>
  <c r="L110" i="9"/>
  <c r="BW36" i="4"/>
  <c r="I36" i="4"/>
  <c r="K110" i="9"/>
  <c r="BM36" i="4"/>
  <c r="BL33" i="3"/>
  <c r="H36" i="4"/>
  <c r="BX36" i="4"/>
  <c r="CE36" i="4"/>
  <c r="J110" i="9"/>
  <c r="I110" i="9"/>
  <c r="H20" i="9"/>
  <c r="H38" i="9"/>
  <c r="H56" i="9"/>
  <c r="H74" i="9"/>
  <c r="H92" i="9"/>
  <c r="H110" i="9"/>
  <c r="G38" i="9"/>
  <c r="G56" i="9"/>
  <c r="G74" i="9"/>
  <c r="G92" i="9"/>
  <c r="G110" i="9"/>
  <c r="E110" i="9"/>
  <c r="D110" i="9"/>
  <c r="R109" i="9"/>
  <c r="E109" i="9"/>
  <c r="D109" i="9"/>
  <c r="AH36" i="4"/>
  <c r="AN36" i="4"/>
  <c r="AJ36" i="4"/>
  <c r="AK36" i="4"/>
  <c r="AL36" i="4"/>
  <c r="AM36" i="4"/>
  <c r="BL36" i="4"/>
  <c r="L108" i="9"/>
  <c r="BU36" i="4"/>
  <c r="G36" i="4"/>
  <c r="K108" i="9"/>
  <c r="BK36" i="4"/>
  <c r="AX35" i="3"/>
  <c r="F36" i="4"/>
  <c r="BV36" i="4"/>
  <c r="CD36" i="4"/>
  <c r="J108" i="9"/>
  <c r="I108" i="9"/>
  <c r="H18" i="9"/>
  <c r="H36" i="9"/>
  <c r="H90" i="9"/>
  <c r="H108" i="9"/>
  <c r="G36" i="9"/>
  <c r="G90" i="9"/>
  <c r="G108" i="9"/>
  <c r="E108" i="9"/>
  <c r="D108" i="9"/>
  <c r="R107" i="9"/>
  <c r="E107" i="9"/>
  <c r="D107" i="9"/>
  <c r="R106" i="9"/>
  <c r="Z36" i="4"/>
  <c r="AF36" i="4"/>
  <c r="AB36" i="4"/>
  <c r="AC36" i="4"/>
  <c r="AD36" i="4"/>
  <c r="AE36" i="4"/>
  <c r="AG36" i="4"/>
  <c r="BJ36" i="4"/>
  <c r="L106" i="9"/>
  <c r="BS36" i="4"/>
  <c r="E36" i="4"/>
  <c r="K106" i="9"/>
  <c r="BI36" i="4"/>
  <c r="AJ35" i="3"/>
  <c r="D36" i="4"/>
  <c r="BT36" i="4"/>
  <c r="CC36" i="4"/>
  <c r="J106" i="9"/>
  <c r="I106" i="9"/>
  <c r="H16" i="9"/>
  <c r="H34" i="9"/>
  <c r="H88" i="9"/>
  <c r="H106" i="9"/>
  <c r="G34" i="9"/>
  <c r="G88" i="9"/>
  <c r="G106" i="9"/>
  <c r="E106" i="9"/>
  <c r="D106" i="9"/>
  <c r="R105" i="9"/>
  <c r="E105" i="9"/>
  <c r="D105" i="9"/>
  <c r="R36" i="4"/>
  <c r="X36" i="4"/>
  <c r="T36" i="4"/>
  <c r="U36" i="4"/>
  <c r="V36" i="4"/>
  <c r="W36" i="4"/>
  <c r="BH36" i="4"/>
  <c r="L104" i="9"/>
  <c r="BQ36" i="4"/>
  <c r="C36" i="4"/>
  <c r="K104" i="9"/>
  <c r="BG36" i="4"/>
  <c r="V31" i="3"/>
  <c r="B36" i="4"/>
  <c r="BR36" i="4"/>
  <c r="CB36" i="4"/>
  <c r="J104" i="9"/>
  <c r="I104" i="9"/>
  <c r="H14" i="9"/>
  <c r="H32" i="9"/>
  <c r="H86" i="9"/>
  <c r="H104" i="9"/>
  <c r="G32" i="9"/>
  <c r="G86" i="9"/>
  <c r="G104" i="9"/>
  <c r="E104" i="9"/>
  <c r="D104" i="9"/>
  <c r="R103" i="9"/>
  <c r="FS31" i="3"/>
  <c r="FU31" i="3"/>
  <c r="FV31" i="3"/>
  <c r="FW31" i="3"/>
  <c r="FS32" i="3"/>
  <c r="FU32" i="3"/>
  <c r="FV32" i="3"/>
  <c r="FW32" i="3"/>
  <c r="FS33" i="3"/>
  <c r="FU33" i="3"/>
  <c r="FV33" i="3"/>
  <c r="FW33" i="3"/>
  <c r="FS34" i="3"/>
  <c r="FU34" i="3"/>
  <c r="FV34" i="3"/>
  <c r="FW34" i="3"/>
  <c r="FS35" i="3"/>
  <c r="FU35" i="3"/>
  <c r="FV35" i="3"/>
  <c r="FW35" i="3"/>
  <c r="FS36" i="3"/>
  <c r="FU36" i="3"/>
  <c r="FV36" i="3"/>
  <c r="FW36" i="3"/>
  <c r="FX31" i="3"/>
  <c r="FY31" i="3"/>
  <c r="FX32" i="3"/>
  <c r="FY32" i="3"/>
  <c r="FX33" i="3"/>
  <c r="FY33" i="3"/>
  <c r="FX34" i="3"/>
  <c r="FY34" i="3"/>
  <c r="FZ31" i="3"/>
  <c r="FZ32" i="3"/>
  <c r="FZ33" i="3"/>
  <c r="FZ34" i="3"/>
  <c r="FX35" i="3"/>
  <c r="FY35" i="3"/>
  <c r="FZ35" i="3"/>
  <c r="FX36" i="3"/>
  <c r="FY36" i="3"/>
  <c r="FZ36" i="3"/>
  <c r="E103" i="9"/>
  <c r="E102" i="9"/>
  <c r="R101" i="9"/>
  <c r="E101" i="9"/>
  <c r="D99" i="9"/>
  <c r="P99" i="9"/>
  <c r="G99" i="9"/>
  <c r="AX35" i="4"/>
  <c r="AY35" i="4"/>
  <c r="BP35" i="4"/>
  <c r="L94" i="9"/>
  <c r="BY35" i="4"/>
  <c r="K35" i="4"/>
  <c r="K94" i="9"/>
  <c r="BO35" i="4"/>
  <c r="A35" i="4"/>
  <c r="BZ33" i="3"/>
  <c r="J35" i="4"/>
  <c r="BZ35" i="4"/>
  <c r="CF35" i="4"/>
  <c r="J94" i="9"/>
  <c r="I94" i="9"/>
  <c r="E94" i="9"/>
  <c r="D94" i="9"/>
  <c r="R93" i="9"/>
  <c r="E93" i="9"/>
  <c r="D93" i="9"/>
  <c r="R92" i="9"/>
  <c r="AP35" i="4"/>
  <c r="AQ35" i="4"/>
  <c r="BN35" i="4"/>
  <c r="L92" i="9"/>
  <c r="BW35" i="4"/>
  <c r="I35" i="4"/>
  <c r="K92" i="9"/>
  <c r="BM35" i="4"/>
  <c r="BL36" i="3"/>
  <c r="H35" i="4"/>
  <c r="BX35" i="4"/>
  <c r="CE35" i="4"/>
  <c r="J92" i="9"/>
  <c r="I92" i="9"/>
  <c r="E92" i="9"/>
  <c r="D92" i="9"/>
  <c r="R91" i="9"/>
  <c r="E91" i="9"/>
  <c r="D91" i="9"/>
  <c r="AH35" i="4"/>
  <c r="AN35" i="4"/>
  <c r="AJ35" i="4"/>
  <c r="AK35" i="4"/>
  <c r="AL35" i="4"/>
  <c r="AM35" i="4"/>
  <c r="BL35" i="4"/>
  <c r="L90" i="9"/>
  <c r="BU35" i="4"/>
  <c r="G35" i="4"/>
  <c r="K90" i="9"/>
  <c r="BK35" i="4"/>
  <c r="AX36" i="3"/>
  <c r="F35" i="4"/>
  <c r="BV35" i="4"/>
  <c r="CD35" i="4"/>
  <c r="J90" i="9"/>
  <c r="I90" i="9"/>
  <c r="E90" i="9"/>
  <c r="D90" i="9"/>
  <c r="R89" i="9"/>
  <c r="E89" i="9"/>
  <c r="D89" i="9"/>
  <c r="R88" i="9"/>
  <c r="Z35" i="4"/>
  <c r="AF35" i="4"/>
  <c r="AB35" i="4"/>
  <c r="AC35" i="4"/>
  <c r="AD35" i="4"/>
  <c r="AE35" i="4"/>
  <c r="AG35" i="4"/>
  <c r="BJ35" i="4"/>
  <c r="L88" i="9"/>
  <c r="BS35" i="4"/>
  <c r="E35" i="4"/>
  <c r="K88" i="9"/>
  <c r="BI35" i="4"/>
  <c r="AJ31" i="3"/>
  <c r="D35" i="4"/>
  <c r="BT35" i="4"/>
  <c r="CC35" i="4"/>
  <c r="J88" i="9"/>
  <c r="I88" i="9"/>
  <c r="E88" i="9"/>
  <c r="D88" i="9"/>
  <c r="R87" i="9"/>
  <c r="E87" i="9"/>
  <c r="D87" i="9"/>
  <c r="R35" i="4"/>
  <c r="X35" i="4"/>
  <c r="T35" i="4"/>
  <c r="U35" i="4"/>
  <c r="V35" i="4"/>
  <c r="W35" i="4"/>
  <c r="BH35" i="4"/>
  <c r="L86" i="9"/>
  <c r="BQ35" i="4"/>
  <c r="C35" i="4"/>
  <c r="K86" i="9"/>
  <c r="BG35" i="4"/>
  <c r="V33" i="3"/>
  <c r="B35" i="4"/>
  <c r="BR35" i="4"/>
  <c r="CB35" i="4"/>
  <c r="J86" i="9"/>
  <c r="I86" i="9"/>
  <c r="E86" i="9"/>
  <c r="D86" i="9"/>
  <c r="R85" i="9"/>
  <c r="E85" i="9"/>
  <c r="E84" i="9"/>
  <c r="R83" i="9"/>
  <c r="E83" i="9"/>
  <c r="D81" i="9"/>
  <c r="P81" i="9"/>
  <c r="G81" i="9"/>
  <c r="AX34" i="4"/>
  <c r="BD34" i="4"/>
  <c r="AZ34" i="4"/>
  <c r="BA34" i="4"/>
  <c r="BB34" i="4"/>
  <c r="BC34" i="4"/>
  <c r="BP34" i="4"/>
  <c r="L76" i="9"/>
  <c r="BY34" i="4"/>
  <c r="K34" i="4"/>
  <c r="K76" i="9"/>
  <c r="BO34" i="4"/>
  <c r="A34" i="4"/>
  <c r="BZ36" i="3"/>
  <c r="J34" i="4"/>
  <c r="BZ34" i="4"/>
  <c r="CF34" i="4"/>
  <c r="J76" i="9"/>
  <c r="I76" i="9"/>
  <c r="E76" i="9"/>
  <c r="D76" i="9"/>
  <c r="R75" i="9"/>
  <c r="E75" i="9"/>
  <c r="D75" i="9"/>
  <c r="R74" i="9"/>
  <c r="AP34" i="4"/>
  <c r="AQ34" i="4"/>
  <c r="BN34" i="4"/>
  <c r="L74" i="9"/>
  <c r="BW34" i="4"/>
  <c r="I34" i="4"/>
  <c r="K74" i="9"/>
  <c r="BM34" i="4"/>
  <c r="BL35" i="3"/>
  <c r="H34" i="4"/>
  <c r="BX34" i="4"/>
  <c r="CE34" i="4"/>
  <c r="J74" i="9"/>
  <c r="I74" i="9"/>
  <c r="E74" i="9"/>
  <c r="D74" i="9"/>
  <c r="R73" i="9"/>
  <c r="E73" i="9"/>
  <c r="D73" i="9"/>
  <c r="AH34" i="4"/>
  <c r="AN34" i="4"/>
  <c r="AJ34" i="4"/>
  <c r="AK34" i="4"/>
  <c r="AL34" i="4"/>
  <c r="AM34" i="4"/>
  <c r="BL34" i="4"/>
  <c r="L72" i="9"/>
  <c r="BU34" i="4"/>
  <c r="G34" i="4"/>
  <c r="K72" i="9"/>
  <c r="BK34" i="4"/>
  <c r="AX31" i="3"/>
  <c r="F34" i="4"/>
  <c r="BV34" i="4"/>
  <c r="CD34" i="4"/>
  <c r="J72" i="9"/>
  <c r="I72" i="9"/>
  <c r="H54" i="9"/>
  <c r="H72" i="9"/>
  <c r="G54" i="9"/>
  <c r="G72" i="9"/>
  <c r="E72" i="9"/>
  <c r="D72" i="9"/>
  <c r="R71" i="9"/>
  <c r="E71" i="9"/>
  <c r="D71" i="9"/>
  <c r="R70" i="9"/>
  <c r="Z34" i="4"/>
  <c r="AF34" i="4"/>
  <c r="AB34" i="4"/>
  <c r="AC34" i="4"/>
  <c r="AD34" i="4"/>
  <c r="AE34" i="4"/>
  <c r="BJ34" i="4"/>
  <c r="L70" i="9"/>
  <c r="BS34" i="4"/>
  <c r="E34" i="4"/>
  <c r="K70" i="9"/>
  <c r="BI34" i="4"/>
  <c r="AJ33" i="3"/>
  <c r="D34" i="4"/>
  <c r="BT34" i="4"/>
  <c r="CC34" i="4"/>
  <c r="J70" i="9"/>
  <c r="I70" i="9"/>
  <c r="H52" i="9"/>
  <c r="H70" i="9"/>
  <c r="G52" i="9"/>
  <c r="G70" i="9"/>
  <c r="E70" i="9"/>
  <c r="D70" i="9"/>
  <c r="R69" i="9"/>
  <c r="E69" i="9"/>
  <c r="D69" i="9"/>
  <c r="R34" i="4"/>
  <c r="X34" i="4"/>
  <c r="T34" i="4"/>
  <c r="U34" i="4"/>
  <c r="V34" i="4"/>
  <c r="W34" i="4"/>
  <c r="BH34" i="4"/>
  <c r="L68" i="9"/>
  <c r="BQ34" i="4"/>
  <c r="C34" i="4"/>
  <c r="K68" i="9"/>
  <c r="BG34" i="4"/>
  <c r="V35" i="3"/>
  <c r="B34" i="4"/>
  <c r="BR34" i="4"/>
  <c r="CB34" i="4"/>
  <c r="J68" i="9"/>
  <c r="I68" i="9"/>
  <c r="H50" i="9"/>
  <c r="H68" i="9"/>
  <c r="G50" i="9"/>
  <c r="G68" i="9"/>
  <c r="E68" i="9"/>
  <c r="D68" i="9"/>
  <c r="R67" i="9"/>
  <c r="E67" i="9"/>
  <c r="E66" i="9"/>
  <c r="R65" i="9"/>
  <c r="E65" i="9"/>
  <c r="D63" i="9"/>
  <c r="P63" i="9"/>
  <c r="G63" i="9"/>
  <c r="AX33" i="4"/>
  <c r="AY33" i="4"/>
  <c r="BP33" i="4"/>
  <c r="L58" i="9"/>
  <c r="BY33" i="4"/>
  <c r="K33" i="4"/>
  <c r="K58" i="9"/>
  <c r="BO33" i="4"/>
  <c r="A33" i="4"/>
  <c r="BZ34" i="3"/>
  <c r="J33" i="4"/>
  <c r="BZ33" i="4"/>
  <c r="CF33" i="4"/>
  <c r="J58" i="9"/>
  <c r="I58" i="9"/>
  <c r="E58" i="9"/>
  <c r="D58" i="9"/>
  <c r="R57" i="9"/>
  <c r="E57" i="9"/>
  <c r="D57" i="9"/>
  <c r="R56" i="9"/>
  <c r="AP33" i="4"/>
  <c r="AV33" i="4"/>
  <c r="AR33" i="4"/>
  <c r="AS33" i="4"/>
  <c r="AT33" i="4"/>
  <c r="AU33" i="4"/>
  <c r="BN33" i="4"/>
  <c r="L56" i="9"/>
  <c r="BW33" i="4"/>
  <c r="I33" i="4"/>
  <c r="K56" i="9"/>
  <c r="BM33" i="4"/>
  <c r="BL31" i="3"/>
  <c r="H33" i="4"/>
  <c r="BX33" i="4"/>
  <c r="CE33" i="4"/>
  <c r="J56" i="9"/>
  <c r="I56" i="9"/>
  <c r="E56" i="9"/>
  <c r="D56" i="9"/>
  <c r="R55" i="9"/>
  <c r="E55" i="9"/>
  <c r="D55" i="9"/>
  <c r="AH33" i="4"/>
  <c r="AN33" i="4"/>
  <c r="AJ33" i="4"/>
  <c r="AK33" i="4"/>
  <c r="AL33" i="4"/>
  <c r="AM33" i="4"/>
  <c r="BL33" i="4"/>
  <c r="L54" i="9"/>
  <c r="BU33" i="4"/>
  <c r="G33" i="4"/>
  <c r="K54" i="9"/>
  <c r="BK33" i="4"/>
  <c r="AX33" i="3"/>
  <c r="F33" i="4"/>
  <c r="BV33" i="4"/>
  <c r="CD33" i="4"/>
  <c r="J54" i="9"/>
  <c r="I54" i="9"/>
  <c r="E54" i="9"/>
  <c r="D54" i="9"/>
  <c r="R53" i="9"/>
  <c r="E53" i="9"/>
  <c r="D53" i="9"/>
  <c r="R52" i="9"/>
  <c r="Z33" i="4"/>
  <c r="AF33" i="4"/>
  <c r="AB33" i="4"/>
  <c r="AC33" i="4"/>
  <c r="AD33" i="4"/>
  <c r="AE33" i="4"/>
  <c r="AG33" i="4"/>
  <c r="BJ33" i="4"/>
  <c r="L52" i="9"/>
  <c r="BS33" i="4"/>
  <c r="E33" i="4"/>
  <c r="K52" i="9"/>
  <c r="BI33" i="4"/>
  <c r="AJ36" i="3"/>
  <c r="D33" i="4"/>
  <c r="BT33" i="4"/>
  <c r="CC33" i="4"/>
  <c r="J52" i="9"/>
  <c r="I52" i="9"/>
  <c r="E52" i="9"/>
  <c r="D52" i="9"/>
  <c r="R51" i="9"/>
  <c r="E51" i="9"/>
  <c r="D51" i="9"/>
  <c r="R33" i="4"/>
  <c r="X33" i="4"/>
  <c r="T33" i="4"/>
  <c r="U33" i="4"/>
  <c r="V33" i="4"/>
  <c r="W33" i="4"/>
  <c r="BH33" i="4"/>
  <c r="L50" i="9"/>
  <c r="BQ33" i="4"/>
  <c r="C33" i="4"/>
  <c r="K50" i="9"/>
  <c r="BG33" i="4"/>
  <c r="V36" i="3"/>
  <c r="B33" i="4"/>
  <c r="BR33" i="4"/>
  <c r="CB33" i="4"/>
  <c r="J50" i="9"/>
  <c r="I50" i="9"/>
  <c r="E50" i="9"/>
  <c r="D50" i="9"/>
  <c r="R49" i="9"/>
  <c r="E49" i="9"/>
  <c r="E48" i="9"/>
  <c r="R47" i="9"/>
  <c r="E47" i="9"/>
  <c r="D45" i="9"/>
  <c r="P45" i="9"/>
  <c r="G45" i="9"/>
  <c r="AX32" i="4"/>
  <c r="AY32" i="4"/>
  <c r="BP32" i="4"/>
  <c r="L40" i="9"/>
  <c r="BY32" i="4"/>
  <c r="K32" i="4"/>
  <c r="K40" i="9"/>
  <c r="BO32" i="4"/>
  <c r="A32" i="4"/>
  <c r="BZ31" i="3"/>
  <c r="J32" i="4"/>
  <c r="BZ32" i="4"/>
  <c r="CF32" i="4"/>
  <c r="J40" i="9"/>
  <c r="I40" i="9"/>
  <c r="E40" i="9"/>
  <c r="D40" i="9"/>
  <c r="R39" i="9"/>
  <c r="E39" i="9"/>
  <c r="D39" i="9"/>
  <c r="R38" i="9"/>
  <c r="AP32" i="4"/>
  <c r="AV32" i="4"/>
  <c r="AR32" i="4"/>
  <c r="AS32" i="4"/>
  <c r="AT32" i="4"/>
  <c r="AU32" i="4"/>
  <c r="BN32" i="4"/>
  <c r="L38" i="9"/>
  <c r="BW32" i="4"/>
  <c r="I32" i="4"/>
  <c r="K38" i="9"/>
  <c r="BM32" i="4"/>
  <c r="BL34" i="3"/>
  <c r="H32" i="4"/>
  <c r="BX32" i="4"/>
  <c r="CE32" i="4"/>
  <c r="J38" i="9"/>
  <c r="I38" i="9"/>
  <c r="E38" i="9"/>
  <c r="D38" i="9"/>
  <c r="R37" i="9"/>
  <c r="E37" i="9"/>
  <c r="D37" i="9"/>
  <c r="AH32" i="4"/>
  <c r="AN32" i="4"/>
  <c r="AJ32" i="4"/>
  <c r="AK32" i="4"/>
  <c r="AL32" i="4"/>
  <c r="AM32" i="4"/>
  <c r="BL32" i="4"/>
  <c r="L36" i="9"/>
  <c r="BU32" i="4"/>
  <c r="G32" i="4"/>
  <c r="K36" i="9"/>
  <c r="BK32" i="4"/>
  <c r="AX34" i="3"/>
  <c r="F32" i="4"/>
  <c r="BV32" i="4"/>
  <c r="CD32" i="4"/>
  <c r="J36" i="9"/>
  <c r="I36" i="9"/>
  <c r="E36" i="9"/>
  <c r="D36" i="9"/>
  <c r="R35" i="9"/>
  <c r="E35" i="9"/>
  <c r="D35" i="9"/>
  <c r="R34" i="9"/>
  <c r="Z32" i="4"/>
  <c r="AF32" i="4"/>
  <c r="AB32" i="4"/>
  <c r="AC32" i="4"/>
  <c r="AD32" i="4"/>
  <c r="AE32" i="4"/>
  <c r="BJ32" i="4"/>
  <c r="L34" i="9"/>
  <c r="BS32" i="4"/>
  <c r="E32" i="4"/>
  <c r="K34" i="9"/>
  <c r="BI32" i="4"/>
  <c r="AJ34" i="3"/>
  <c r="D32" i="4"/>
  <c r="BT32" i="4"/>
  <c r="CC32" i="4"/>
  <c r="J34" i="9"/>
  <c r="I34" i="9"/>
  <c r="E34" i="9"/>
  <c r="D34" i="9"/>
  <c r="R33" i="9"/>
  <c r="E33" i="9"/>
  <c r="D33" i="9"/>
  <c r="R32" i="4"/>
  <c r="X32" i="4"/>
  <c r="T32" i="4"/>
  <c r="U32" i="4"/>
  <c r="V32" i="4"/>
  <c r="W32" i="4"/>
  <c r="BH32" i="4"/>
  <c r="L32" i="9"/>
  <c r="BQ32" i="4"/>
  <c r="C32" i="4"/>
  <c r="K32" i="9"/>
  <c r="BG32" i="4"/>
  <c r="V34" i="3"/>
  <c r="B32" i="4"/>
  <c r="BR32" i="4"/>
  <c r="CB32" i="4"/>
  <c r="J32" i="9"/>
  <c r="I32" i="9"/>
  <c r="E32" i="9"/>
  <c r="D32" i="9"/>
  <c r="R31" i="9"/>
  <c r="E31" i="9"/>
  <c r="E30" i="9"/>
  <c r="R29" i="9"/>
  <c r="E29" i="9"/>
  <c r="D27" i="9"/>
  <c r="P27" i="9"/>
  <c r="G27" i="9"/>
  <c r="AX31" i="4"/>
  <c r="AY31" i="4"/>
  <c r="BP31" i="4"/>
  <c r="L22" i="9"/>
  <c r="BY31" i="4"/>
  <c r="K31" i="4"/>
  <c r="K22" i="9"/>
  <c r="BO31" i="4"/>
  <c r="A31" i="4"/>
  <c r="BZ32" i="3"/>
  <c r="J31" i="4"/>
  <c r="BZ31" i="4"/>
  <c r="CF31" i="4"/>
  <c r="J22" i="9"/>
  <c r="I22" i="9"/>
  <c r="E22" i="9"/>
  <c r="D22" i="9"/>
  <c r="R21" i="9"/>
  <c r="E21" i="9"/>
  <c r="D21" i="9"/>
  <c r="R20" i="9"/>
  <c r="AP31" i="4"/>
  <c r="AV31" i="4"/>
  <c r="AR31" i="4"/>
  <c r="AS31" i="4"/>
  <c r="AT31" i="4"/>
  <c r="AU31" i="4"/>
  <c r="BN31" i="4"/>
  <c r="L20" i="9"/>
  <c r="BW31" i="4"/>
  <c r="I31" i="4"/>
  <c r="K20" i="9"/>
  <c r="BM31" i="4"/>
  <c r="BL32" i="3"/>
  <c r="H31" i="4"/>
  <c r="BX31" i="4"/>
  <c r="CE31" i="4"/>
  <c r="J20" i="9"/>
  <c r="I20" i="9"/>
  <c r="E20" i="9"/>
  <c r="D20" i="9"/>
  <c r="R19" i="9"/>
  <c r="E19" i="9"/>
  <c r="D19" i="9"/>
  <c r="AH31" i="4"/>
  <c r="AN31" i="4"/>
  <c r="AJ31" i="4"/>
  <c r="AK31" i="4"/>
  <c r="AL31" i="4"/>
  <c r="AM31" i="4"/>
  <c r="BL31" i="4"/>
  <c r="L18" i="9"/>
  <c r="BU31" i="4"/>
  <c r="G31" i="4"/>
  <c r="K18" i="9"/>
  <c r="BK31" i="4"/>
  <c r="AX32" i="3"/>
  <c r="F31" i="4"/>
  <c r="BV31" i="4"/>
  <c r="CD31" i="4"/>
  <c r="J18" i="9"/>
  <c r="I18" i="9"/>
  <c r="E18" i="9"/>
  <c r="D18" i="9"/>
  <c r="R17" i="9"/>
  <c r="E17" i="9"/>
  <c r="D17" i="9"/>
  <c r="R16" i="9"/>
  <c r="Z31" i="4"/>
  <c r="AF31" i="4"/>
  <c r="AB31" i="4"/>
  <c r="AC31" i="4"/>
  <c r="AD31" i="4"/>
  <c r="AE31" i="4"/>
  <c r="AG31" i="4"/>
  <c r="BJ31" i="4"/>
  <c r="L16" i="9"/>
  <c r="BS31" i="4"/>
  <c r="E31" i="4"/>
  <c r="K16" i="9"/>
  <c r="BI31" i="4"/>
  <c r="AJ32" i="3"/>
  <c r="D31" i="4"/>
  <c r="BT31" i="4"/>
  <c r="CC31" i="4"/>
  <c r="J16" i="9"/>
  <c r="I16" i="9"/>
  <c r="E16" i="9"/>
  <c r="D16" i="9"/>
  <c r="R15" i="9"/>
  <c r="E15" i="9"/>
  <c r="D15" i="9"/>
  <c r="R31" i="4"/>
  <c r="X31" i="4"/>
  <c r="T31" i="4"/>
  <c r="U31" i="4"/>
  <c r="V31" i="4"/>
  <c r="W31" i="4"/>
  <c r="BH31" i="4"/>
  <c r="L14" i="9"/>
  <c r="BQ31" i="4"/>
  <c r="C31" i="4"/>
  <c r="K14" i="9"/>
  <c r="BG31" i="4"/>
  <c r="V32" i="3"/>
  <c r="B31" i="4"/>
  <c r="BR31" i="4"/>
  <c r="CB31" i="4"/>
  <c r="J14" i="9"/>
  <c r="I14" i="9"/>
  <c r="E14" i="9"/>
  <c r="D14" i="9"/>
  <c r="R13" i="9"/>
  <c r="E13" i="9"/>
  <c r="E12" i="9"/>
  <c r="R11" i="9"/>
  <c r="E11" i="9"/>
  <c r="D9" i="9"/>
  <c r="P9" i="9"/>
  <c r="G9" i="9"/>
  <c r="B5" i="9"/>
  <c r="B2" i="9"/>
  <c r="AX27" i="4"/>
  <c r="BD27" i="4"/>
  <c r="AZ27" i="4"/>
  <c r="BA27" i="4"/>
  <c r="BB27" i="4"/>
  <c r="BC27" i="4"/>
  <c r="BP27" i="4"/>
  <c r="L112" i="8"/>
  <c r="K112" i="8"/>
  <c r="BY27" i="4"/>
  <c r="BO27" i="4"/>
  <c r="A27" i="4"/>
  <c r="BZ26" i="3"/>
  <c r="J27" i="4"/>
  <c r="BZ27" i="4"/>
  <c r="CF27" i="4"/>
  <c r="J112" i="8"/>
  <c r="I112" i="8"/>
  <c r="H112" i="8"/>
  <c r="G112" i="8"/>
  <c r="E112" i="8"/>
  <c r="D112" i="8"/>
  <c r="R111" i="8"/>
  <c r="E111" i="8"/>
  <c r="D111" i="8"/>
  <c r="R110" i="8"/>
  <c r="AP27" i="4"/>
  <c r="AV27" i="4"/>
  <c r="AR27" i="4"/>
  <c r="AS27" i="4"/>
  <c r="AT27" i="4"/>
  <c r="AU27" i="4"/>
  <c r="BN27" i="4"/>
  <c r="L110" i="8"/>
  <c r="BW27" i="4"/>
  <c r="I27" i="4"/>
  <c r="K110" i="8"/>
  <c r="BM27" i="4"/>
  <c r="BL24" i="3"/>
  <c r="H27" i="4"/>
  <c r="BX27" i="4"/>
  <c r="CE27" i="4"/>
  <c r="J110" i="8"/>
  <c r="I110" i="8"/>
  <c r="H110" i="8"/>
  <c r="G110" i="8"/>
  <c r="E110" i="8"/>
  <c r="D110" i="8"/>
  <c r="R109" i="8"/>
  <c r="E109" i="8"/>
  <c r="D109" i="8"/>
  <c r="AH27" i="4"/>
  <c r="AN27" i="4"/>
  <c r="AJ27" i="4"/>
  <c r="AK27" i="4"/>
  <c r="AL27" i="4"/>
  <c r="AM27" i="4"/>
  <c r="AO27" i="4"/>
  <c r="BL27" i="4"/>
  <c r="L108" i="8"/>
  <c r="BU27" i="4"/>
  <c r="G27" i="4"/>
  <c r="K108" i="8"/>
  <c r="BK27" i="4"/>
  <c r="AX26" i="3"/>
  <c r="F27" i="4"/>
  <c r="BV27" i="4"/>
  <c r="CD27" i="4"/>
  <c r="J108" i="8"/>
  <c r="I108" i="8"/>
  <c r="H108" i="8"/>
  <c r="G108" i="8"/>
  <c r="E108" i="8"/>
  <c r="D108" i="8"/>
  <c r="R107" i="8"/>
  <c r="E107" i="8"/>
  <c r="D107" i="8"/>
  <c r="R106" i="8"/>
  <c r="Z27" i="4"/>
  <c r="AA27" i="4"/>
  <c r="BJ27" i="4"/>
  <c r="L106" i="8"/>
  <c r="BS27" i="4"/>
  <c r="E27" i="4"/>
  <c r="K106" i="8"/>
  <c r="BI27" i="4"/>
  <c r="AJ26" i="3"/>
  <c r="D27" i="4"/>
  <c r="BT27" i="4"/>
  <c r="CC27" i="4"/>
  <c r="J106" i="8"/>
  <c r="I106" i="8"/>
  <c r="H106" i="8"/>
  <c r="G106" i="8"/>
  <c r="E106" i="8"/>
  <c r="D106" i="8"/>
  <c r="R105" i="8"/>
  <c r="E105" i="8"/>
  <c r="D105" i="8"/>
  <c r="R27" i="4"/>
  <c r="S27" i="4"/>
  <c r="BH27" i="4"/>
  <c r="L104" i="8"/>
  <c r="BQ27" i="4"/>
  <c r="C27" i="4"/>
  <c r="K104" i="8"/>
  <c r="BG27" i="4"/>
  <c r="V22" i="3"/>
  <c r="B27" i="4"/>
  <c r="BR27" i="4"/>
  <c r="CB27" i="4"/>
  <c r="J104" i="8"/>
  <c r="I104" i="8"/>
  <c r="H104" i="8"/>
  <c r="G104" i="8"/>
  <c r="E104" i="8"/>
  <c r="D104" i="8"/>
  <c r="R103" i="8"/>
  <c r="FS22" i="3"/>
  <c r="FU22" i="3"/>
  <c r="FV22" i="3"/>
  <c r="FW22" i="3"/>
  <c r="FS23" i="3"/>
  <c r="FU23" i="3"/>
  <c r="FV23" i="3"/>
  <c r="FW23" i="3"/>
  <c r="FS24" i="3"/>
  <c r="FU24" i="3"/>
  <c r="FV24" i="3"/>
  <c r="FW24" i="3"/>
  <c r="FS25" i="3"/>
  <c r="FU25" i="3"/>
  <c r="FV25" i="3"/>
  <c r="FW25" i="3"/>
  <c r="FS26" i="3"/>
  <c r="FU26" i="3"/>
  <c r="FV26" i="3"/>
  <c r="FW26" i="3"/>
  <c r="FS27" i="3"/>
  <c r="FU27" i="3"/>
  <c r="FV27" i="3"/>
  <c r="FW27" i="3"/>
  <c r="FX22" i="3"/>
  <c r="FY22" i="3"/>
  <c r="FX23" i="3"/>
  <c r="FY23" i="3"/>
  <c r="FX24" i="3"/>
  <c r="FY24" i="3"/>
  <c r="FX25" i="3"/>
  <c r="FY25" i="3"/>
  <c r="FZ22" i="3"/>
  <c r="FZ23" i="3"/>
  <c r="FZ24" i="3"/>
  <c r="FZ25" i="3"/>
  <c r="FX26" i="3"/>
  <c r="FY26" i="3"/>
  <c r="FZ26" i="3"/>
  <c r="FX27" i="3"/>
  <c r="FY27" i="3"/>
  <c r="FZ27" i="3"/>
  <c r="E103" i="8"/>
  <c r="E102" i="8"/>
  <c r="R101" i="8"/>
  <c r="E101" i="8"/>
  <c r="D99" i="8"/>
  <c r="P99" i="8"/>
  <c r="G99" i="8"/>
  <c r="AX26" i="4"/>
  <c r="BD26" i="4"/>
  <c r="AZ26" i="4"/>
  <c r="BA26" i="4"/>
  <c r="BB26" i="4"/>
  <c r="BC26" i="4"/>
  <c r="BE26" i="4"/>
  <c r="BP26" i="4"/>
  <c r="L94" i="8"/>
  <c r="BY26" i="4"/>
  <c r="K26" i="4"/>
  <c r="K94" i="8"/>
  <c r="BO26" i="4"/>
  <c r="A26" i="4"/>
  <c r="BZ24" i="3"/>
  <c r="J26" i="4"/>
  <c r="BZ26" i="4"/>
  <c r="CF26" i="4"/>
  <c r="J94" i="8"/>
  <c r="I94" i="8"/>
  <c r="E94" i="8"/>
  <c r="D94" i="8"/>
  <c r="R93" i="8"/>
  <c r="E93" i="8"/>
  <c r="D93" i="8"/>
  <c r="R92" i="8"/>
  <c r="AP26" i="4"/>
  <c r="AV26" i="4"/>
  <c r="AR26" i="4"/>
  <c r="AS26" i="4"/>
  <c r="AT26" i="4"/>
  <c r="AU26" i="4"/>
  <c r="BN26" i="4"/>
  <c r="L92" i="8"/>
  <c r="BW26" i="4"/>
  <c r="I26" i="4"/>
  <c r="K92" i="8"/>
  <c r="BM26" i="4"/>
  <c r="BL27" i="3"/>
  <c r="H26" i="4"/>
  <c r="BX26" i="4"/>
  <c r="CE26" i="4"/>
  <c r="J92" i="8"/>
  <c r="I92" i="8"/>
  <c r="E92" i="8"/>
  <c r="D92" i="8"/>
  <c r="R91" i="8"/>
  <c r="E91" i="8"/>
  <c r="D91" i="8"/>
  <c r="AH26" i="4"/>
  <c r="AN26" i="4"/>
  <c r="AJ26" i="4"/>
  <c r="AK26" i="4"/>
  <c r="AL26" i="4"/>
  <c r="AM26" i="4"/>
  <c r="AO26" i="4"/>
  <c r="BL26" i="4"/>
  <c r="L90" i="8"/>
  <c r="BU26" i="4"/>
  <c r="G26" i="4"/>
  <c r="K90" i="8"/>
  <c r="BK26" i="4"/>
  <c r="AX27" i="3"/>
  <c r="F26" i="4"/>
  <c r="BV26" i="4"/>
  <c r="CD26" i="4"/>
  <c r="J90" i="8"/>
  <c r="I90" i="8"/>
  <c r="E90" i="8"/>
  <c r="D90" i="8"/>
  <c r="R89" i="8"/>
  <c r="E89" i="8"/>
  <c r="D89" i="8"/>
  <c r="R88" i="8"/>
  <c r="Z26" i="4"/>
  <c r="AF26" i="4"/>
  <c r="AB26" i="4"/>
  <c r="AC26" i="4"/>
  <c r="AD26" i="4"/>
  <c r="AE26" i="4"/>
  <c r="BJ26" i="4"/>
  <c r="L88" i="8"/>
  <c r="BS26" i="4"/>
  <c r="E26" i="4"/>
  <c r="K88" i="8"/>
  <c r="BI26" i="4"/>
  <c r="AJ22" i="3"/>
  <c r="D26" i="4"/>
  <c r="BT26" i="4"/>
  <c r="CC26" i="4"/>
  <c r="J88" i="8"/>
  <c r="I88" i="8"/>
  <c r="E88" i="8"/>
  <c r="D88" i="8"/>
  <c r="R87" i="8"/>
  <c r="E87" i="8"/>
  <c r="D87" i="8"/>
  <c r="R26" i="4"/>
  <c r="X26" i="4"/>
  <c r="T26" i="4"/>
  <c r="U26" i="4"/>
  <c r="V26" i="4"/>
  <c r="W26" i="4"/>
  <c r="BH26" i="4"/>
  <c r="L86" i="8"/>
  <c r="BQ26" i="4"/>
  <c r="C26" i="4"/>
  <c r="K86" i="8"/>
  <c r="BG26" i="4"/>
  <c r="V24" i="3"/>
  <c r="B26" i="4"/>
  <c r="BR26" i="4"/>
  <c r="CB26" i="4"/>
  <c r="J86" i="8"/>
  <c r="I86" i="8"/>
  <c r="E86" i="8"/>
  <c r="D86" i="8"/>
  <c r="R85" i="8"/>
  <c r="E85" i="8"/>
  <c r="E84" i="8"/>
  <c r="R83" i="8"/>
  <c r="E83" i="8"/>
  <c r="D81" i="8"/>
  <c r="P81" i="8"/>
  <c r="G81" i="8"/>
  <c r="AX25" i="4"/>
  <c r="BD25" i="4"/>
  <c r="AZ25" i="4"/>
  <c r="BA25" i="4"/>
  <c r="BB25" i="4"/>
  <c r="BC25" i="4"/>
  <c r="BP25" i="4"/>
  <c r="L76" i="8"/>
  <c r="BY25" i="4"/>
  <c r="K25" i="4"/>
  <c r="K76" i="8"/>
  <c r="BO25" i="4"/>
  <c r="A25" i="4"/>
  <c r="BZ27" i="3"/>
  <c r="J25" i="4"/>
  <c r="BZ25" i="4"/>
  <c r="CF25" i="4"/>
  <c r="J76" i="8"/>
  <c r="I76" i="8"/>
  <c r="H22" i="8"/>
  <c r="H40" i="8"/>
  <c r="H58" i="8"/>
  <c r="H76" i="8"/>
  <c r="G40" i="8"/>
  <c r="G58" i="8"/>
  <c r="G76" i="8"/>
  <c r="E76" i="8"/>
  <c r="D76" i="8"/>
  <c r="R75" i="8"/>
  <c r="E75" i="8"/>
  <c r="D75" i="8"/>
  <c r="R74" i="8"/>
  <c r="AP25" i="4"/>
  <c r="AV25" i="4"/>
  <c r="AR25" i="4"/>
  <c r="AS25" i="4"/>
  <c r="AT25" i="4"/>
  <c r="AU25" i="4"/>
  <c r="BN25" i="4"/>
  <c r="L74" i="8"/>
  <c r="BW25" i="4"/>
  <c r="I25" i="4"/>
  <c r="K74" i="8"/>
  <c r="BM25" i="4"/>
  <c r="BL26" i="3"/>
  <c r="H25" i="4"/>
  <c r="BX25" i="4"/>
  <c r="CE25" i="4"/>
  <c r="J74" i="8"/>
  <c r="I74" i="8"/>
  <c r="H20" i="8"/>
  <c r="H38" i="8"/>
  <c r="H56" i="8"/>
  <c r="H74" i="8"/>
  <c r="G38" i="8"/>
  <c r="G56" i="8"/>
  <c r="G74" i="8"/>
  <c r="E74" i="8"/>
  <c r="D74" i="8"/>
  <c r="R73" i="8"/>
  <c r="E73" i="8"/>
  <c r="D73" i="8"/>
  <c r="AH25" i="4"/>
  <c r="AN25" i="4"/>
  <c r="AJ25" i="4"/>
  <c r="AK25" i="4"/>
  <c r="AL25" i="4"/>
  <c r="AM25" i="4"/>
  <c r="BL25" i="4"/>
  <c r="L72" i="8"/>
  <c r="BU25" i="4"/>
  <c r="G25" i="4"/>
  <c r="K72" i="8"/>
  <c r="BK25" i="4"/>
  <c r="AX22" i="3"/>
  <c r="F25" i="4"/>
  <c r="BV25" i="4"/>
  <c r="CD25" i="4"/>
  <c r="J72" i="8"/>
  <c r="I72" i="8"/>
  <c r="H18" i="8"/>
  <c r="H36" i="8"/>
  <c r="H54" i="8"/>
  <c r="H72" i="8"/>
  <c r="G36" i="8"/>
  <c r="G54" i="8"/>
  <c r="G72" i="8"/>
  <c r="E72" i="8"/>
  <c r="D72" i="8"/>
  <c r="R71" i="8"/>
  <c r="E71" i="8"/>
  <c r="D71" i="8"/>
  <c r="R70" i="8"/>
  <c r="Z25" i="4"/>
  <c r="AF25" i="4"/>
  <c r="AB25" i="4"/>
  <c r="AC25" i="4"/>
  <c r="AD25" i="4"/>
  <c r="AE25" i="4"/>
  <c r="BJ25" i="4"/>
  <c r="L70" i="8"/>
  <c r="BS25" i="4"/>
  <c r="E25" i="4"/>
  <c r="K70" i="8"/>
  <c r="BI25" i="4"/>
  <c r="AJ24" i="3"/>
  <c r="D25" i="4"/>
  <c r="BT25" i="4"/>
  <c r="CC25" i="4"/>
  <c r="J70" i="8"/>
  <c r="I70" i="8"/>
  <c r="H16" i="8"/>
  <c r="H34" i="8"/>
  <c r="H52" i="8"/>
  <c r="H70" i="8"/>
  <c r="G34" i="8"/>
  <c r="G52" i="8"/>
  <c r="G70" i="8"/>
  <c r="E70" i="8"/>
  <c r="D70" i="8"/>
  <c r="R69" i="8"/>
  <c r="E69" i="8"/>
  <c r="D69" i="8"/>
  <c r="R25" i="4"/>
  <c r="X25" i="4"/>
  <c r="T25" i="4"/>
  <c r="U25" i="4"/>
  <c r="V25" i="4"/>
  <c r="W25" i="4"/>
  <c r="BH25" i="4"/>
  <c r="L68" i="8"/>
  <c r="BQ25" i="4"/>
  <c r="C25" i="4"/>
  <c r="K68" i="8"/>
  <c r="BG25" i="4"/>
  <c r="V26" i="3"/>
  <c r="B25" i="4"/>
  <c r="BR25" i="4"/>
  <c r="CB25" i="4"/>
  <c r="J68" i="8"/>
  <c r="I68" i="8"/>
  <c r="H14" i="8"/>
  <c r="H32" i="8"/>
  <c r="H50" i="8"/>
  <c r="H68" i="8"/>
  <c r="G32" i="8"/>
  <c r="G50" i="8"/>
  <c r="G68" i="8"/>
  <c r="E68" i="8"/>
  <c r="D68" i="8"/>
  <c r="R67" i="8"/>
  <c r="E67" i="8"/>
  <c r="E66" i="8"/>
  <c r="R65" i="8"/>
  <c r="E65" i="8"/>
  <c r="D63" i="8"/>
  <c r="P63" i="8"/>
  <c r="G63" i="8"/>
  <c r="AX24" i="4"/>
  <c r="BD24" i="4"/>
  <c r="AZ24" i="4"/>
  <c r="BA24" i="4"/>
  <c r="BB24" i="4"/>
  <c r="BC24" i="4"/>
  <c r="BE24" i="4"/>
  <c r="BP24" i="4"/>
  <c r="L58" i="8"/>
  <c r="BY24" i="4"/>
  <c r="K24" i="4"/>
  <c r="K58" i="8"/>
  <c r="BO24" i="4"/>
  <c r="A24" i="4"/>
  <c r="BZ25" i="3"/>
  <c r="J24" i="4"/>
  <c r="BZ24" i="4"/>
  <c r="CF24" i="4"/>
  <c r="J58" i="8"/>
  <c r="I58" i="8"/>
  <c r="E58" i="8"/>
  <c r="D58" i="8"/>
  <c r="R57" i="8"/>
  <c r="E57" i="8"/>
  <c r="D57" i="8"/>
  <c r="R56" i="8"/>
  <c r="AP24" i="4"/>
  <c r="AV24" i="4"/>
  <c r="AR24" i="4"/>
  <c r="AS24" i="4"/>
  <c r="AT24" i="4"/>
  <c r="AU24" i="4"/>
  <c r="BN24" i="4"/>
  <c r="L56" i="8"/>
  <c r="BW24" i="4"/>
  <c r="I24" i="4"/>
  <c r="K56" i="8"/>
  <c r="BM24" i="4"/>
  <c r="BL22" i="3"/>
  <c r="H24" i="4"/>
  <c r="BX24" i="4"/>
  <c r="CE24" i="4"/>
  <c r="J56" i="8"/>
  <c r="I56" i="8"/>
  <c r="E56" i="8"/>
  <c r="D56" i="8"/>
  <c r="R55" i="8"/>
  <c r="E55" i="8"/>
  <c r="D55" i="8"/>
  <c r="AH24" i="4"/>
  <c r="AI24" i="4"/>
  <c r="BL24" i="4"/>
  <c r="L54" i="8"/>
  <c r="BU24" i="4"/>
  <c r="G24" i="4"/>
  <c r="K54" i="8"/>
  <c r="BK24" i="4"/>
  <c r="AX24" i="3"/>
  <c r="F24" i="4"/>
  <c r="BV24" i="4"/>
  <c r="CD24" i="4"/>
  <c r="J54" i="8"/>
  <c r="I54" i="8"/>
  <c r="E54" i="8"/>
  <c r="D54" i="8"/>
  <c r="R53" i="8"/>
  <c r="E53" i="8"/>
  <c r="D53" i="8"/>
  <c r="R52" i="8"/>
  <c r="Z24" i="4"/>
  <c r="AA24" i="4"/>
  <c r="BJ24" i="4"/>
  <c r="L52" i="8"/>
  <c r="BS24" i="4"/>
  <c r="E24" i="4"/>
  <c r="K52" i="8"/>
  <c r="BI24" i="4"/>
  <c r="AJ27" i="3"/>
  <c r="D24" i="4"/>
  <c r="BT24" i="4"/>
  <c r="CC24" i="4"/>
  <c r="J52" i="8"/>
  <c r="I52" i="8"/>
  <c r="E52" i="8"/>
  <c r="D52" i="8"/>
  <c r="R51" i="8"/>
  <c r="E51" i="8"/>
  <c r="D51" i="8"/>
  <c r="R24" i="4"/>
  <c r="X24" i="4"/>
  <c r="T24" i="4"/>
  <c r="U24" i="4"/>
  <c r="V24" i="4"/>
  <c r="W24" i="4"/>
  <c r="BH24" i="4"/>
  <c r="L50" i="8"/>
  <c r="BQ24" i="4"/>
  <c r="C24" i="4"/>
  <c r="K50" i="8"/>
  <c r="BG24" i="4"/>
  <c r="V27" i="3"/>
  <c r="B24" i="4"/>
  <c r="BR24" i="4"/>
  <c r="CB24" i="4"/>
  <c r="J50" i="8"/>
  <c r="I50" i="8"/>
  <c r="E50" i="8"/>
  <c r="D50" i="8"/>
  <c r="R49" i="8"/>
  <c r="E49" i="8"/>
  <c r="E48" i="8"/>
  <c r="R47" i="8"/>
  <c r="E47" i="8"/>
  <c r="D45" i="8"/>
  <c r="P45" i="8"/>
  <c r="G45" i="8"/>
  <c r="AX23" i="4"/>
  <c r="AY23" i="4"/>
  <c r="BP23" i="4"/>
  <c r="L40" i="8"/>
  <c r="BY23" i="4"/>
  <c r="K23" i="4"/>
  <c r="K40" i="8"/>
  <c r="BO23" i="4"/>
  <c r="A23" i="4"/>
  <c r="BZ22" i="3"/>
  <c r="J23" i="4"/>
  <c r="BZ23" i="4"/>
  <c r="CF23" i="4"/>
  <c r="J40" i="8"/>
  <c r="I40" i="8"/>
  <c r="E40" i="8"/>
  <c r="D40" i="8"/>
  <c r="R39" i="8"/>
  <c r="E39" i="8"/>
  <c r="D39" i="8"/>
  <c r="R38" i="8"/>
  <c r="AP23" i="4"/>
  <c r="AV23" i="4"/>
  <c r="AR23" i="4"/>
  <c r="AS23" i="4"/>
  <c r="AT23" i="4"/>
  <c r="AU23" i="4"/>
  <c r="BN23" i="4"/>
  <c r="L38" i="8"/>
  <c r="BW23" i="4"/>
  <c r="I23" i="4"/>
  <c r="K38" i="8"/>
  <c r="BM23" i="4"/>
  <c r="BL25" i="3"/>
  <c r="H23" i="4"/>
  <c r="BX23" i="4"/>
  <c r="CE23" i="4"/>
  <c r="J38" i="8"/>
  <c r="I38" i="8"/>
  <c r="E38" i="8"/>
  <c r="D38" i="8"/>
  <c r="R37" i="8"/>
  <c r="E37" i="8"/>
  <c r="D37" i="8"/>
  <c r="AH23" i="4"/>
  <c r="AI23" i="4"/>
  <c r="BL23" i="4"/>
  <c r="L36" i="8"/>
  <c r="BU23" i="4"/>
  <c r="G23" i="4"/>
  <c r="K36" i="8"/>
  <c r="BK23" i="4"/>
  <c r="AX25" i="3"/>
  <c r="F23" i="4"/>
  <c r="BV23" i="4"/>
  <c r="CD23" i="4"/>
  <c r="J36" i="8"/>
  <c r="I36" i="8"/>
  <c r="E36" i="8"/>
  <c r="D36" i="8"/>
  <c r="R35" i="8"/>
  <c r="E35" i="8"/>
  <c r="D35" i="8"/>
  <c r="R34" i="8"/>
  <c r="Z23" i="4"/>
  <c r="AF23" i="4"/>
  <c r="AB23" i="4"/>
  <c r="AC23" i="4"/>
  <c r="AD23" i="4"/>
  <c r="AE23" i="4"/>
  <c r="BJ23" i="4"/>
  <c r="L34" i="8"/>
  <c r="BS23" i="4"/>
  <c r="E23" i="4"/>
  <c r="K34" i="8"/>
  <c r="BI23" i="4"/>
  <c r="AJ25" i="3"/>
  <c r="D23" i="4"/>
  <c r="BT23" i="4"/>
  <c r="CC23" i="4"/>
  <c r="J34" i="8"/>
  <c r="I34" i="8"/>
  <c r="E34" i="8"/>
  <c r="D34" i="8"/>
  <c r="R33" i="8"/>
  <c r="E33" i="8"/>
  <c r="D33" i="8"/>
  <c r="R23" i="4"/>
  <c r="X23" i="4"/>
  <c r="T23" i="4"/>
  <c r="U23" i="4"/>
  <c r="V23" i="4"/>
  <c r="W23" i="4"/>
  <c r="BH23" i="4"/>
  <c r="L32" i="8"/>
  <c r="BQ23" i="4"/>
  <c r="C23" i="4"/>
  <c r="K32" i="8"/>
  <c r="BG23" i="4"/>
  <c r="V25" i="3"/>
  <c r="B23" i="4"/>
  <c r="BR23" i="4"/>
  <c r="CB23" i="4"/>
  <c r="J32" i="8"/>
  <c r="I32" i="8"/>
  <c r="E32" i="8"/>
  <c r="D32" i="8"/>
  <c r="R31" i="8"/>
  <c r="E31" i="8"/>
  <c r="E30" i="8"/>
  <c r="R29" i="8"/>
  <c r="E29" i="8"/>
  <c r="D27" i="8"/>
  <c r="P27" i="8"/>
  <c r="G27" i="8"/>
  <c r="AX22" i="4"/>
  <c r="AY22" i="4"/>
  <c r="BP22" i="4"/>
  <c r="L22" i="8"/>
  <c r="BY22" i="4"/>
  <c r="K22" i="4"/>
  <c r="K22" i="8"/>
  <c r="BO22" i="4"/>
  <c r="A22" i="4"/>
  <c r="BZ23" i="3"/>
  <c r="J22" i="4"/>
  <c r="BZ22" i="4"/>
  <c r="CF22" i="4"/>
  <c r="J22" i="8"/>
  <c r="I22" i="8"/>
  <c r="E22" i="8"/>
  <c r="D22" i="8"/>
  <c r="R21" i="8"/>
  <c r="E21" i="8"/>
  <c r="D21" i="8"/>
  <c r="R20" i="8"/>
  <c r="AP22" i="4"/>
  <c r="AV22" i="4"/>
  <c r="AR22" i="4"/>
  <c r="AS22" i="4"/>
  <c r="AT22" i="4"/>
  <c r="AU22" i="4"/>
  <c r="BN22" i="4"/>
  <c r="L20" i="8"/>
  <c r="BW22" i="4"/>
  <c r="I22" i="4"/>
  <c r="K20" i="8"/>
  <c r="BM22" i="4"/>
  <c r="BL23" i="3"/>
  <c r="H22" i="4"/>
  <c r="BX22" i="4"/>
  <c r="CE22" i="4"/>
  <c r="J20" i="8"/>
  <c r="I20" i="8"/>
  <c r="E20" i="8"/>
  <c r="D20" i="8"/>
  <c r="R19" i="8"/>
  <c r="E19" i="8"/>
  <c r="D19" i="8"/>
  <c r="AH22" i="4"/>
  <c r="AN22" i="4"/>
  <c r="AJ22" i="4"/>
  <c r="AK22" i="4"/>
  <c r="AL22" i="4"/>
  <c r="AM22" i="4"/>
  <c r="BL22" i="4"/>
  <c r="L18" i="8"/>
  <c r="BU22" i="4"/>
  <c r="G22" i="4"/>
  <c r="K18" i="8"/>
  <c r="BK22" i="4"/>
  <c r="AX23" i="3"/>
  <c r="F22" i="4"/>
  <c r="BV22" i="4"/>
  <c r="CD22" i="4"/>
  <c r="J18" i="8"/>
  <c r="I18" i="8"/>
  <c r="E18" i="8"/>
  <c r="D18" i="8"/>
  <c r="R17" i="8"/>
  <c r="E17" i="8"/>
  <c r="D17" i="8"/>
  <c r="R16" i="8"/>
  <c r="Z22" i="4"/>
  <c r="AF22" i="4"/>
  <c r="AB22" i="4"/>
  <c r="AC22" i="4"/>
  <c r="AD22" i="4"/>
  <c r="AE22" i="4"/>
  <c r="BJ22" i="4"/>
  <c r="L16" i="8"/>
  <c r="BS22" i="4"/>
  <c r="E22" i="4"/>
  <c r="K16" i="8"/>
  <c r="BI22" i="4"/>
  <c r="AJ23" i="3"/>
  <c r="D22" i="4"/>
  <c r="BT22" i="4"/>
  <c r="CC22" i="4"/>
  <c r="J16" i="8"/>
  <c r="I16" i="8"/>
  <c r="E16" i="8"/>
  <c r="D16" i="8"/>
  <c r="R15" i="8"/>
  <c r="E15" i="8"/>
  <c r="D15" i="8"/>
  <c r="R22" i="4"/>
  <c r="S22" i="4"/>
  <c r="BH22" i="4"/>
  <c r="L14" i="8"/>
  <c r="BQ22" i="4"/>
  <c r="C22" i="4"/>
  <c r="K14" i="8"/>
  <c r="BG22" i="4"/>
  <c r="V23" i="3"/>
  <c r="B22" i="4"/>
  <c r="BR22" i="4"/>
  <c r="CB22" i="4"/>
  <c r="J14" i="8"/>
  <c r="I14" i="8"/>
  <c r="E14" i="8"/>
  <c r="D14" i="8"/>
  <c r="R13" i="8"/>
  <c r="E13" i="8"/>
  <c r="E12" i="8"/>
  <c r="R11" i="8"/>
  <c r="E11" i="8"/>
  <c r="D9" i="8"/>
  <c r="P9" i="8"/>
  <c r="G9" i="8"/>
  <c r="B5" i="8"/>
  <c r="B2" i="8"/>
  <c r="AX18" i="4"/>
  <c r="BD18" i="4"/>
  <c r="AZ18" i="4"/>
  <c r="BA18" i="4"/>
  <c r="BB18" i="4"/>
  <c r="BC18" i="4"/>
  <c r="BE18" i="4"/>
  <c r="BP18" i="4"/>
  <c r="L112" i="7"/>
  <c r="BY18" i="4"/>
  <c r="K18" i="4"/>
  <c r="K112" i="7"/>
  <c r="BO18" i="4"/>
  <c r="A18" i="4"/>
  <c r="BZ17" i="3"/>
  <c r="J18" i="4"/>
  <c r="BZ18" i="4"/>
  <c r="CF18" i="4"/>
  <c r="J112" i="7"/>
  <c r="I112" i="7"/>
  <c r="H22" i="7"/>
  <c r="H40" i="7"/>
  <c r="H58" i="7"/>
  <c r="H76" i="7"/>
  <c r="H94" i="7"/>
  <c r="H112" i="7"/>
  <c r="G40" i="7"/>
  <c r="G58" i="7"/>
  <c r="G76" i="7"/>
  <c r="G94" i="7"/>
  <c r="G112" i="7"/>
  <c r="E112" i="7"/>
  <c r="D112" i="7"/>
  <c r="R111" i="7"/>
  <c r="E111" i="7"/>
  <c r="D111" i="7"/>
  <c r="R110" i="7"/>
  <c r="AP18" i="4"/>
  <c r="AV18" i="4"/>
  <c r="AR18" i="4"/>
  <c r="AS18" i="4"/>
  <c r="AT18" i="4"/>
  <c r="AU18" i="4"/>
  <c r="BN18" i="4"/>
  <c r="L110" i="7"/>
  <c r="BW18" i="4"/>
  <c r="I18" i="4"/>
  <c r="K110" i="7"/>
  <c r="BM18" i="4"/>
  <c r="BL15" i="3"/>
  <c r="H18" i="4"/>
  <c r="BX18" i="4"/>
  <c r="CE18" i="4"/>
  <c r="J110" i="7"/>
  <c r="I110" i="7"/>
  <c r="H20" i="7"/>
  <c r="H38" i="7"/>
  <c r="H56" i="7"/>
  <c r="H74" i="7"/>
  <c r="H92" i="7"/>
  <c r="H110" i="7"/>
  <c r="G38" i="7"/>
  <c r="G56" i="7"/>
  <c r="G74" i="7"/>
  <c r="G92" i="7"/>
  <c r="G110" i="7"/>
  <c r="E110" i="7"/>
  <c r="D110" i="7"/>
  <c r="R109" i="7"/>
  <c r="E109" i="7"/>
  <c r="D109" i="7"/>
  <c r="AH18" i="4"/>
  <c r="AN18" i="4"/>
  <c r="AJ18" i="4"/>
  <c r="AK18" i="4"/>
  <c r="AL18" i="4"/>
  <c r="AM18" i="4"/>
  <c r="BL18" i="4"/>
  <c r="L108" i="7"/>
  <c r="BU18" i="4"/>
  <c r="G18" i="4"/>
  <c r="K108" i="7"/>
  <c r="BK18" i="4"/>
  <c r="AX17" i="3"/>
  <c r="F18" i="4"/>
  <c r="BV18" i="4"/>
  <c r="CD18" i="4"/>
  <c r="J108" i="7"/>
  <c r="I108" i="7"/>
  <c r="H18" i="7"/>
  <c r="H36" i="7"/>
  <c r="H54" i="7"/>
  <c r="H72" i="7"/>
  <c r="H90" i="7"/>
  <c r="H108" i="7"/>
  <c r="G36" i="7"/>
  <c r="G54" i="7"/>
  <c r="G72" i="7"/>
  <c r="G90" i="7"/>
  <c r="G108" i="7"/>
  <c r="E108" i="7"/>
  <c r="D108" i="7"/>
  <c r="R107" i="7"/>
  <c r="E107" i="7"/>
  <c r="D107" i="7"/>
  <c r="R106" i="7"/>
  <c r="Z18" i="4"/>
  <c r="AF18" i="4"/>
  <c r="AB18" i="4"/>
  <c r="AC18" i="4"/>
  <c r="AD18" i="4"/>
  <c r="AE18" i="4"/>
  <c r="BJ18" i="4"/>
  <c r="L106" i="7"/>
  <c r="BS18" i="4"/>
  <c r="E18" i="4"/>
  <c r="K106" i="7"/>
  <c r="BI18" i="4"/>
  <c r="AJ17" i="3"/>
  <c r="D18" i="4"/>
  <c r="BT18" i="4"/>
  <c r="CC18" i="4"/>
  <c r="J106" i="7"/>
  <c r="I106" i="7"/>
  <c r="H16" i="7"/>
  <c r="H34" i="7"/>
  <c r="H52" i="7"/>
  <c r="H70" i="7"/>
  <c r="H88" i="7"/>
  <c r="H106" i="7"/>
  <c r="G34" i="7"/>
  <c r="G52" i="7"/>
  <c r="G70" i="7"/>
  <c r="G88" i="7"/>
  <c r="G106" i="7"/>
  <c r="E106" i="7"/>
  <c r="D106" i="7"/>
  <c r="R105" i="7"/>
  <c r="E105" i="7"/>
  <c r="D105" i="7"/>
  <c r="R18" i="4"/>
  <c r="X18" i="4"/>
  <c r="T18" i="4"/>
  <c r="U18" i="4"/>
  <c r="V18" i="4"/>
  <c r="W18" i="4"/>
  <c r="BH18" i="4"/>
  <c r="L104" i="7"/>
  <c r="BQ18" i="4"/>
  <c r="C18" i="4"/>
  <c r="K104" i="7"/>
  <c r="BG18" i="4"/>
  <c r="V13" i="3"/>
  <c r="B18" i="4"/>
  <c r="BR18" i="4"/>
  <c r="CB18" i="4"/>
  <c r="J104" i="7"/>
  <c r="I104" i="7"/>
  <c r="H14" i="7"/>
  <c r="H32" i="7"/>
  <c r="H50" i="7"/>
  <c r="H68" i="7"/>
  <c r="H86" i="7"/>
  <c r="H104" i="7"/>
  <c r="G32" i="7"/>
  <c r="G50" i="7"/>
  <c r="G68" i="7"/>
  <c r="G86" i="7"/>
  <c r="G104" i="7"/>
  <c r="E104" i="7"/>
  <c r="D104" i="7"/>
  <c r="R103" i="7"/>
  <c r="FS13" i="3"/>
  <c r="FU13" i="3"/>
  <c r="FV13" i="3"/>
  <c r="FW13" i="3"/>
  <c r="FS14" i="3"/>
  <c r="FU14" i="3"/>
  <c r="FV14" i="3"/>
  <c r="FW14" i="3"/>
  <c r="FS15" i="3"/>
  <c r="FU15" i="3"/>
  <c r="FV15" i="3"/>
  <c r="FW15" i="3"/>
  <c r="FS16" i="3"/>
  <c r="FU16" i="3"/>
  <c r="FV16" i="3"/>
  <c r="FW16" i="3"/>
  <c r="FS17" i="3"/>
  <c r="FU17" i="3"/>
  <c r="FV17" i="3"/>
  <c r="FW17" i="3"/>
  <c r="FS18" i="3"/>
  <c r="FU18" i="3"/>
  <c r="FV18" i="3"/>
  <c r="FW18" i="3"/>
  <c r="FX13" i="3"/>
  <c r="FY13" i="3"/>
  <c r="FX14" i="3"/>
  <c r="FY14" i="3"/>
  <c r="FX15" i="3"/>
  <c r="FY15" i="3"/>
  <c r="FX16" i="3"/>
  <c r="FY16" i="3"/>
  <c r="FZ13" i="3"/>
  <c r="FZ14" i="3"/>
  <c r="FZ15" i="3"/>
  <c r="FZ16" i="3"/>
  <c r="FX17" i="3"/>
  <c r="FY17" i="3"/>
  <c r="FZ17" i="3"/>
  <c r="FX18" i="3"/>
  <c r="FY18" i="3"/>
  <c r="FZ18" i="3"/>
  <c r="E103" i="7"/>
  <c r="E102" i="7"/>
  <c r="R101" i="7"/>
  <c r="E101" i="7"/>
  <c r="D99" i="7"/>
  <c r="P99" i="7"/>
  <c r="G99" i="7"/>
  <c r="AX17" i="4"/>
  <c r="BD17" i="4"/>
  <c r="AZ17" i="4"/>
  <c r="BA17" i="4"/>
  <c r="BB17" i="4"/>
  <c r="BC17" i="4"/>
  <c r="BP17" i="4"/>
  <c r="L94" i="7"/>
  <c r="BY17" i="4"/>
  <c r="K17" i="4"/>
  <c r="K94" i="7"/>
  <c r="BO17" i="4"/>
  <c r="A17" i="4"/>
  <c r="BZ15" i="3"/>
  <c r="J17" i="4"/>
  <c r="BZ17" i="4"/>
  <c r="CF17" i="4"/>
  <c r="J94" i="7"/>
  <c r="I94" i="7"/>
  <c r="E94" i="7"/>
  <c r="D94" i="7"/>
  <c r="R93" i="7"/>
  <c r="E93" i="7"/>
  <c r="D93" i="7"/>
  <c r="R92" i="7"/>
  <c r="AP17" i="4"/>
  <c r="AQ17" i="4"/>
  <c r="BN17" i="4"/>
  <c r="L92" i="7"/>
  <c r="BW17" i="4"/>
  <c r="I17" i="4"/>
  <c r="K92" i="7"/>
  <c r="BM17" i="4"/>
  <c r="BL18" i="3"/>
  <c r="H17" i="4"/>
  <c r="BX17" i="4"/>
  <c r="CE17" i="4"/>
  <c r="J92" i="7"/>
  <c r="I92" i="7"/>
  <c r="E92" i="7"/>
  <c r="D92" i="7"/>
  <c r="R91" i="7"/>
  <c r="E91" i="7"/>
  <c r="D91" i="7"/>
  <c r="AH17" i="4"/>
  <c r="AN17" i="4"/>
  <c r="AJ17" i="4"/>
  <c r="AK17" i="4"/>
  <c r="AL17" i="4"/>
  <c r="AM17" i="4"/>
  <c r="BL17" i="4"/>
  <c r="L90" i="7"/>
  <c r="BU17" i="4"/>
  <c r="G17" i="4"/>
  <c r="K90" i="7"/>
  <c r="BK17" i="4"/>
  <c r="AX18" i="3"/>
  <c r="F17" i="4"/>
  <c r="BV17" i="4"/>
  <c r="CD17" i="4"/>
  <c r="J90" i="7"/>
  <c r="I90" i="7"/>
  <c r="E90" i="7"/>
  <c r="D90" i="7"/>
  <c r="R89" i="7"/>
  <c r="E89" i="7"/>
  <c r="D89" i="7"/>
  <c r="R88" i="7"/>
  <c r="Z17" i="4"/>
  <c r="AF17" i="4"/>
  <c r="AB17" i="4"/>
  <c r="AC17" i="4"/>
  <c r="AD17" i="4"/>
  <c r="AE17" i="4"/>
  <c r="BJ17" i="4"/>
  <c r="L88" i="7"/>
  <c r="BS17" i="4"/>
  <c r="E17" i="4"/>
  <c r="K88" i="7"/>
  <c r="BI17" i="4"/>
  <c r="AJ13" i="3"/>
  <c r="D17" i="4"/>
  <c r="BT17" i="4"/>
  <c r="CC17" i="4"/>
  <c r="J88" i="7"/>
  <c r="I88" i="7"/>
  <c r="E88" i="7"/>
  <c r="D88" i="7"/>
  <c r="R87" i="7"/>
  <c r="E87" i="7"/>
  <c r="D87" i="7"/>
  <c r="R17" i="4"/>
  <c r="X17" i="4"/>
  <c r="T17" i="4"/>
  <c r="U17" i="4"/>
  <c r="V17" i="4"/>
  <c r="W17" i="4"/>
  <c r="BH17" i="4"/>
  <c r="L86" i="7"/>
  <c r="BQ17" i="4"/>
  <c r="C17" i="4"/>
  <c r="K86" i="7"/>
  <c r="BG17" i="4"/>
  <c r="V15" i="3"/>
  <c r="B17" i="4"/>
  <c r="BR17" i="4"/>
  <c r="CB17" i="4"/>
  <c r="J86" i="7"/>
  <c r="I86" i="7"/>
  <c r="E86" i="7"/>
  <c r="D86" i="7"/>
  <c r="R85" i="7"/>
  <c r="E85" i="7"/>
  <c r="E84" i="7"/>
  <c r="R83" i="7"/>
  <c r="E83" i="7"/>
  <c r="D81" i="7"/>
  <c r="P81" i="7"/>
  <c r="G81" i="7"/>
  <c r="AX16" i="4"/>
  <c r="BD16" i="4"/>
  <c r="AZ16" i="4"/>
  <c r="BA16" i="4"/>
  <c r="BB16" i="4"/>
  <c r="BC16" i="4"/>
  <c r="BE16" i="4"/>
  <c r="BP16" i="4"/>
  <c r="L76" i="7"/>
  <c r="BY16" i="4"/>
  <c r="K16" i="4"/>
  <c r="K76" i="7"/>
  <c r="BO16" i="4"/>
  <c r="A16" i="4"/>
  <c r="BZ18" i="3"/>
  <c r="J16" i="4"/>
  <c r="BZ16" i="4"/>
  <c r="CF16" i="4"/>
  <c r="J76" i="7"/>
  <c r="I76" i="7"/>
  <c r="E76" i="7"/>
  <c r="D76" i="7"/>
  <c r="R75" i="7"/>
  <c r="E75" i="7"/>
  <c r="D75" i="7"/>
  <c r="R74" i="7"/>
  <c r="AP16" i="4"/>
  <c r="AQ16" i="4"/>
  <c r="BN16" i="4"/>
  <c r="L74" i="7"/>
  <c r="BW16" i="4"/>
  <c r="I16" i="4"/>
  <c r="K74" i="7"/>
  <c r="BM16" i="4"/>
  <c r="BL17" i="3"/>
  <c r="H16" i="4"/>
  <c r="BX16" i="4"/>
  <c r="CE16" i="4"/>
  <c r="J74" i="7"/>
  <c r="I74" i="7"/>
  <c r="E74" i="7"/>
  <c r="D74" i="7"/>
  <c r="R73" i="7"/>
  <c r="E73" i="7"/>
  <c r="D73" i="7"/>
  <c r="AH16" i="4"/>
  <c r="AN16" i="4"/>
  <c r="AJ16" i="4"/>
  <c r="AK16" i="4"/>
  <c r="AL16" i="4"/>
  <c r="AM16" i="4"/>
  <c r="BL16" i="4"/>
  <c r="L72" i="7"/>
  <c r="BU16" i="4"/>
  <c r="G16" i="4"/>
  <c r="K72" i="7"/>
  <c r="BK16" i="4"/>
  <c r="AX13" i="3"/>
  <c r="F16" i="4"/>
  <c r="BV16" i="4"/>
  <c r="CD16" i="4"/>
  <c r="J72" i="7"/>
  <c r="I72" i="7"/>
  <c r="E72" i="7"/>
  <c r="D72" i="7"/>
  <c r="R71" i="7"/>
  <c r="E71" i="7"/>
  <c r="D71" i="7"/>
  <c r="R70" i="7"/>
  <c r="Z16" i="4"/>
  <c r="AF16" i="4"/>
  <c r="AB16" i="4"/>
  <c r="AC16" i="4"/>
  <c r="AD16" i="4"/>
  <c r="AE16" i="4"/>
  <c r="BJ16" i="4"/>
  <c r="L70" i="7"/>
  <c r="BS16" i="4"/>
  <c r="E16" i="4"/>
  <c r="K70" i="7"/>
  <c r="BI16" i="4"/>
  <c r="AJ15" i="3"/>
  <c r="D16" i="4"/>
  <c r="BT16" i="4"/>
  <c r="CC16" i="4"/>
  <c r="J70" i="7"/>
  <c r="I70" i="7"/>
  <c r="E70" i="7"/>
  <c r="D70" i="7"/>
  <c r="R69" i="7"/>
  <c r="E69" i="7"/>
  <c r="D69" i="7"/>
  <c r="R16" i="4"/>
  <c r="X16" i="4"/>
  <c r="T16" i="4"/>
  <c r="U16" i="4"/>
  <c r="V16" i="4"/>
  <c r="W16" i="4"/>
  <c r="Y16" i="4"/>
  <c r="BH16" i="4"/>
  <c r="L68" i="7"/>
  <c r="BQ16" i="4"/>
  <c r="C16" i="4"/>
  <c r="K68" i="7"/>
  <c r="BG16" i="4"/>
  <c r="V17" i="3"/>
  <c r="B16" i="4"/>
  <c r="BR16" i="4"/>
  <c r="CB16" i="4"/>
  <c r="J68" i="7"/>
  <c r="I68" i="7"/>
  <c r="E68" i="7"/>
  <c r="D68" i="7"/>
  <c r="R67" i="7"/>
  <c r="E67" i="7"/>
  <c r="E66" i="7"/>
  <c r="R65" i="7"/>
  <c r="E65" i="7"/>
  <c r="D63" i="7"/>
  <c r="P63" i="7"/>
  <c r="G63" i="7"/>
  <c r="AX15" i="4"/>
  <c r="BD15" i="4"/>
  <c r="AZ15" i="4"/>
  <c r="BA15" i="4"/>
  <c r="BB15" i="4"/>
  <c r="BC15" i="4"/>
  <c r="BP15" i="4"/>
  <c r="L58" i="7"/>
  <c r="BY15" i="4"/>
  <c r="K15" i="4"/>
  <c r="K58" i="7"/>
  <c r="BO15" i="4"/>
  <c r="A15" i="4"/>
  <c r="BZ16" i="3"/>
  <c r="J15" i="4"/>
  <c r="BZ15" i="4"/>
  <c r="CF15" i="4"/>
  <c r="J58" i="7"/>
  <c r="I58" i="7"/>
  <c r="E58" i="7"/>
  <c r="D58" i="7"/>
  <c r="R57" i="7"/>
  <c r="E57" i="7"/>
  <c r="D57" i="7"/>
  <c r="R56" i="7"/>
  <c r="AP15" i="4"/>
  <c r="AV15" i="4"/>
  <c r="AR15" i="4"/>
  <c r="AS15" i="4"/>
  <c r="AT15" i="4"/>
  <c r="AU15" i="4"/>
  <c r="BN15" i="4"/>
  <c r="L56" i="7"/>
  <c r="BW15" i="4"/>
  <c r="I15" i="4"/>
  <c r="K56" i="7"/>
  <c r="BM15" i="4"/>
  <c r="BL13" i="3"/>
  <c r="H15" i="4"/>
  <c r="BX15" i="4"/>
  <c r="CE15" i="4"/>
  <c r="J56" i="7"/>
  <c r="I56" i="7"/>
  <c r="E56" i="7"/>
  <c r="D56" i="7"/>
  <c r="R55" i="7"/>
  <c r="E55" i="7"/>
  <c r="D55" i="7"/>
  <c r="AH15" i="4"/>
  <c r="AN15" i="4"/>
  <c r="AJ15" i="4"/>
  <c r="AK15" i="4"/>
  <c r="AL15" i="4"/>
  <c r="AM15" i="4"/>
  <c r="BL15" i="4"/>
  <c r="L54" i="7"/>
  <c r="BU15" i="4"/>
  <c r="G15" i="4"/>
  <c r="K54" i="7"/>
  <c r="BK15" i="4"/>
  <c r="AX15" i="3"/>
  <c r="F15" i="4"/>
  <c r="BV15" i="4"/>
  <c r="CD15" i="4"/>
  <c r="J54" i="7"/>
  <c r="I54" i="7"/>
  <c r="E54" i="7"/>
  <c r="D54" i="7"/>
  <c r="R53" i="7"/>
  <c r="E53" i="7"/>
  <c r="D53" i="7"/>
  <c r="R52" i="7"/>
  <c r="Z15" i="4"/>
  <c r="AF15" i="4"/>
  <c r="AB15" i="4"/>
  <c r="AC15" i="4"/>
  <c r="AD15" i="4"/>
  <c r="AE15" i="4"/>
  <c r="BJ15" i="4"/>
  <c r="L52" i="7"/>
  <c r="BS15" i="4"/>
  <c r="E15" i="4"/>
  <c r="K52" i="7"/>
  <c r="BI15" i="4"/>
  <c r="AJ18" i="3"/>
  <c r="D15" i="4"/>
  <c r="BT15" i="4"/>
  <c r="CC15" i="4"/>
  <c r="J52" i="7"/>
  <c r="I52" i="7"/>
  <c r="E52" i="7"/>
  <c r="D52" i="7"/>
  <c r="R51" i="7"/>
  <c r="E51" i="7"/>
  <c r="D51" i="7"/>
  <c r="R15" i="4"/>
  <c r="X15" i="4"/>
  <c r="T15" i="4"/>
  <c r="U15" i="4"/>
  <c r="V15" i="4"/>
  <c r="W15" i="4"/>
  <c r="Y15" i="4"/>
  <c r="BH15" i="4"/>
  <c r="L50" i="7"/>
  <c r="BQ15" i="4"/>
  <c r="C15" i="4"/>
  <c r="K50" i="7"/>
  <c r="BG15" i="4"/>
  <c r="V18" i="3"/>
  <c r="B15" i="4"/>
  <c r="BR15" i="4"/>
  <c r="CB15" i="4"/>
  <c r="J50" i="7"/>
  <c r="I50" i="7"/>
  <c r="E50" i="7"/>
  <c r="D50" i="7"/>
  <c r="R49" i="7"/>
  <c r="E49" i="7"/>
  <c r="E48" i="7"/>
  <c r="R47" i="7"/>
  <c r="E47" i="7"/>
  <c r="D45" i="7"/>
  <c r="P45" i="7"/>
  <c r="G45" i="7"/>
  <c r="AX14" i="4"/>
  <c r="AY14" i="4"/>
  <c r="BP14" i="4"/>
  <c r="L40" i="7"/>
  <c r="BY14" i="4"/>
  <c r="K14" i="4"/>
  <c r="K40" i="7"/>
  <c r="BO14" i="4"/>
  <c r="A14" i="4"/>
  <c r="BZ13" i="3"/>
  <c r="J14" i="4"/>
  <c r="BZ14" i="4"/>
  <c r="CF14" i="4"/>
  <c r="J40" i="7"/>
  <c r="I40" i="7"/>
  <c r="E40" i="7"/>
  <c r="D40" i="7"/>
  <c r="R39" i="7"/>
  <c r="E39" i="7"/>
  <c r="D39" i="7"/>
  <c r="R38" i="7"/>
  <c r="AP14" i="4"/>
  <c r="AV14" i="4"/>
  <c r="AR14" i="4"/>
  <c r="AS14" i="4"/>
  <c r="AT14" i="4"/>
  <c r="AU14" i="4"/>
  <c r="BN14" i="4"/>
  <c r="L38" i="7"/>
  <c r="BW14" i="4"/>
  <c r="I14" i="4"/>
  <c r="K38" i="7"/>
  <c r="BM14" i="4"/>
  <c r="BL16" i="3"/>
  <c r="H14" i="4"/>
  <c r="BX14" i="4"/>
  <c r="CE14" i="4"/>
  <c r="J38" i="7"/>
  <c r="I38" i="7"/>
  <c r="E38" i="7"/>
  <c r="D38" i="7"/>
  <c r="R37" i="7"/>
  <c r="E37" i="7"/>
  <c r="D37" i="7"/>
  <c r="AH14" i="4"/>
  <c r="AN14" i="4"/>
  <c r="AJ14" i="4"/>
  <c r="AK14" i="4"/>
  <c r="AL14" i="4"/>
  <c r="AM14" i="4"/>
  <c r="BL14" i="4"/>
  <c r="L36" i="7"/>
  <c r="BU14" i="4"/>
  <c r="G14" i="4"/>
  <c r="K36" i="7"/>
  <c r="BK14" i="4"/>
  <c r="AX16" i="3"/>
  <c r="F14" i="4"/>
  <c r="BV14" i="4"/>
  <c r="CD14" i="4"/>
  <c r="J36" i="7"/>
  <c r="I36" i="7"/>
  <c r="E36" i="7"/>
  <c r="D36" i="7"/>
  <c r="R35" i="7"/>
  <c r="E35" i="7"/>
  <c r="D35" i="7"/>
  <c r="R34" i="7"/>
  <c r="Z14" i="4"/>
  <c r="AF14" i="4"/>
  <c r="AB14" i="4"/>
  <c r="AC14" i="4"/>
  <c r="AD14" i="4"/>
  <c r="AE14" i="4"/>
  <c r="BJ14" i="4"/>
  <c r="L34" i="7"/>
  <c r="BS14" i="4"/>
  <c r="E14" i="4"/>
  <c r="K34" i="7"/>
  <c r="BI14" i="4"/>
  <c r="AJ16" i="3"/>
  <c r="D14" i="4"/>
  <c r="BT14" i="4"/>
  <c r="CC14" i="4"/>
  <c r="J34" i="7"/>
  <c r="I34" i="7"/>
  <c r="E34" i="7"/>
  <c r="D34" i="7"/>
  <c r="R33" i="7"/>
  <c r="E33" i="7"/>
  <c r="D33" i="7"/>
  <c r="R14" i="4"/>
  <c r="X14" i="4"/>
  <c r="T14" i="4"/>
  <c r="U14" i="4"/>
  <c r="V14" i="4"/>
  <c r="W14" i="4"/>
  <c r="BH14" i="4"/>
  <c r="L32" i="7"/>
  <c r="BQ14" i="4"/>
  <c r="C14" i="4"/>
  <c r="K32" i="7"/>
  <c r="BG14" i="4"/>
  <c r="V16" i="3"/>
  <c r="B14" i="4"/>
  <c r="BR14" i="4"/>
  <c r="CB14" i="4"/>
  <c r="J32" i="7"/>
  <c r="I32" i="7"/>
  <c r="E32" i="7"/>
  <c r="D32" i="7"/>
  <c r="R31" i="7"/>
  <c r="E31" i="7"/>
  <c r="E30" i="7"/>
  <c r="R29" i="7"/>
  <c r="E29" i="7"/>
  <c r="D27" i="7"/>
  <c r="P27" i="7"/>
  <c r="G27" i="7"/>
  <c r="AX13" i="4"/>
  <c r="AY13" i="4"/>
  <c r="BP13" i="4"/>
  <c r="L22" i="7"/>
  <c r="BY13" i="4"/>
  <c r="K13" i="4"/>
  <c r="K22" i="7"/>
  <c r="BO13" i="4"/>
  <c r="A13" i="4"/>
  <c r="BZ14" i="3"/>
  <c r="J13" i="4"/>
  <c r="BZ13" i="4"/>
  <c r="CF13" i="4"/>
  <c r="J22" i="7"/>
  <c r="I22" i="7"/>
  <c r="E22" i="7"/>
  <c r="D22" i="7"/>
  <c r="R21" i="7"/>
  <c r="E21" i="7"/>
  <c r="D21" i="7"/>
  <c r="R20" i="7"/>
  <c r="AP13" i="4"/>
  <c r="AV13" i="4"/>
  <c r="AR13" i="4"/>
  <c r="AS13" i="4"/>
  <c r="AT13" i="4"/>
  <c r="AU13" i="4"/>
  <c r="BN13" i="4"/>
  <c r="L20" i="7"/>
  <c r="BW13" i="4"/>
  <c r="I13" i="4"/>
  <c r="K20" i="7"/>
  <c r="BM13" i="4"/>
  <c r="BL14" i="3"/>
  <c r="H13" i="4"/>
  <c r="BX13" i="4"/>
  <c r="CE13" i="4"/>
  <c r="J20" i="7"/>
  <c r="I20" i="7"/>
  <c r="E20" i="7"/>
  <c r="D20" i="7"/>
  <c r="R19" i="7"/>
  <c r="E19" i="7"/>
  <c r="D19" i="7"/>
  <c r="AH13" i="4"/>
  <c r="AN13" i="4"/>
  <c r="AJ13" i="4"/>
  <c r="AK13" i="4"/>
  <c r="AL13" i="4"/>
  <c r="AM13" i="4"/>
  <c r="BL13" i="4"/>
  <c r="L18" i="7"/>
  <c r="BU13" i="4"/>
  <c r="G13" i="4"/>
  <c r="K18" i="7"/>
  <c r="BK13" i="4"/>
  <c r="AX14" i="3"/>
  <c r="F13" i="4"/>
  <c r="BV13" i="4"/>
  <c r="CD13" i="4"/>
  <c r="J18" i="7"/>
  <c r="I18" i="7"/>
  <c r="E18" i="7"/>
  <c r="D18" i="7"/>
  <c r="R17" i="7"/>
  <c r="E17" i="7"/>
  <c r="D17" i="7"/>
  <c r="R16" i="7"/>
  <c r="Z13" i="4"/>
  <c r="AF13" i="4"/>
  <c r="AB13" i="4"/>
  <c r="AC13" i="4"/>
  <c r="AD13" i="4"/>
  <c r="AE13" i="4"/>
  <c r="BJ13" i="4"/>
  <c r="L16" i="7"/>
  <c r="BS13" i="4"/>
  <c r="E13" i="4"/>
  <c r="K16" i="7"/>
  <c r="BI13" i="4"/>
  <c r="AJ14" i="3"/>
  <c r="D13" i="4"/>
  <c r="BT13" i="4"/>
  <c r="CC13" i="4"/>
  <c r="J16" i="7"/>
  <c r="I16" i="7"/>
  <c r="E16" i="7"/>
  <c r="D16" i="7"/>
  <c r="R15" i="7"/>
  <c r="E15" i="7"/>
  <c r="D15" i="7"/>
  <c r="R13" i="4"/>
  <c r="X13" i="4"/>
  <c r="T13" i="4"/>
  <c r="U13" i="4"/>
  <c r="V13" i="4"/>
  <c r="W13" i="4"/>
  <c r="BH13" i="4"/>
  <c r="L14" i="7"/>
  <c r="BQ13" i="4"/>
  <c r="C13" i="4"/>
  <c r="K14" i="7"/>
  <c r="BG13" i="4"/>
  <c r="V14" i="3"/>
  <c r="B13" i="4"/>
  <c r="BR13" i="4"/>
  <c r="CB13" i="4"/>
  <c r="J14" i="7"/>
  <c r="I14" i="7"/>
  <c r="E14" i="7"/>
  <c r="D14" i="7"/>
  <c r="R13" i="7"/>
  <c r="E13" i="7"/>
  <c r="E12" i="7"/>
  <c r="R11" i="7"/>
  <c r="E11" i="7"/>
  <c r="D9" i="7"/>
  <c r="P9" i="7"/>
  <c r="G9" i="7"/>
  <c r="B5" i="7"/>
  <c r="B2" i="7"/>
  <c r="AX9" i="4"/>
  <c r="BD9" i="4"/>
  <c r="AZ9" i="4"/>
  <c r="BA9" i="4"/>
  <c r="BB9" i="4"/>
  <c r="BC9" i="4"/>
  <c r="BE9" i="4"/>
  <c r="BP9" i="4"/>
  <c r="L112" i="6"/>
  <c r="BY9" i="4"/>
  <c r="K9" i="4"/>
  <c r="K112" i="6"/>
  <c r="BO9" i="4"/>
  <c r="A9" i="4"/>
  <c r="BZ8" i="3"/>
  <c r="J9" i="4"/>
  <c r="BZ9" i="4"/>
  <c r="CF9" i="4"/>
  <c r="J112" i="6"/>
  <c r="I112" i="6"/>
  <c r="H22" i="6"/>
  <c r="H40" i="6"/>
  <c r="H58" i="6"/>
  <c r="H76" i="6"/>
  <c r="H94" i="6"/>
  <c r="H112" i="6"/>
  <c r="G40" i="6"/>
  <c r="G58" i="6"/>
  <c r="G76" i="6"/>
  <c r="G94" i="6"/>
  <c r="G112" i="6"/>
  <c r="E112" i="6"/>
  <c r="D112" i="6"/>
  <c r="R111" i="6"/>
  <c r="E111" i="6"/>
  <c r="D111" i="6"/>
  <c r="R110" i="6"/>
  <c r="AP9" i="4"/>
  <c r="AV9" i="4"/>
  <c r="AR9" i="4"/>
  <c r="AS9" i="4"/>
  <c r="AT9" i="4"/>
  <c r="AU9" i="4"/>
  <c r="AW9" i="4"/>
  <c r="BN9" i="4"/>
  <c r="L110" i="6"/>
  <c r="BW9" i="4"/>
  <c r="I9" i="4"/>
  <c r="K110" i="6"/>
  <c r="BM9" i="4"/>
  <c r="BL6" i="3"/>
  <c r="H9" i="4"/>
  <c r="BX9" i="4"/>
  <c r="CE9" i="4"/>
  <c r="J110" i="6"/>
  <c r="I110" i="6"/>
  <c r="H20" i="6"/>
  <c r="H38" i="6"/>
  <c r="H56" i="6"/>
  <c r="H74" i="6"/>
  <c r="H92" i="6"/>
  <c r="H110" i="6"/>
  <c r="G38" i="6"/>
  <c r="G56" i="6"/>
  <c r="G74" i="6"/>
  <c r="G92" i="6"/>
  <c r="G110" i="6"/>
  <c r="E110" i="6"/>
  <c r="D110" i="6"/>
  <c r="R109" i="6"/>
  <c r="E109" i="6"/>
  <c r="D109" i="6"/>
  <c r="AH9" i="4"/>
  <c r="AN9" i="4"/>
  <c r="AJ9" i="4"/>
  <c r="AK9" i="4"/>
  <c r="AL9" i="4"/>
  <c r="AM9" i="4"/>
  <c r="BL9" i="4"/>
  <c r="L108" i="6"/>
  <c r="BU9" i="4"/>
  <c r="G9" i="4"/>
  <c r="K108" i="6"/>
  <c r="BK9" i="4"/>
  <c r="AX8" i="3"/>
  <c r="F9" i="4"/>
  <c r="BV9" i="4"/>
  <c r="CD9" i="4"/>
  <c r="J108" i="6"/>
  <c r="I108" i="6"/>
  <c r="H18" i="6"/>
  <c r="H36" i="6"/>
  <c r="H54" i="6"/>
  <c r="H72" i="6"/>
  <c r="H90" i="6"/>
  <c r="H108" i="6"/>
  <c r="G36" i="6"/>
  <c r="G54" i="6"/>
  <c r="G72" i="6"/>
  <c r="G90" i="6"/>
  <c r="G108" i="6"/>
  <c r="E108" i="6"/>
  <c r="D108" i="6"/>
  <c r="R107" i="6"/>
  <c r="E107" i="6"/>
  <c r="D107" i="6"/>
  <c r="R106" i="6"/>
  <c r="Z9" i="4"/>
  <c r="AF9" i="4"/>
  <c r="AB9" i="4"/>
  <c r="AC9" i="4"/>
  <c r="AD9" i="4"/>
  <c r="AE9" i="4"/>
  <c r="BJ9" i="4"/>
  <c r="L106" i="6"/>
  <c r="BS9" i="4"/>
  <c r="E9" i="4"/>
  <c r="K106" i="6"/>
  <c r="BI9" i="4"/>
  <c r="AJ8" i="3"/>
  <c r="D9" i="4"/>
  <c r="BT9" i="4"/>
  <c r="CC9" i="4"/>
  <c r="J106" i="6"/>
  <c r="I106" i="6"/>
  <c r="H16" i="6"/>
  <c r="H34" i="6"/>
  <c r="H52" i="6"/>
  <c r="H70" i="6"/>
  <c r="H88" i="6"/>
  <c r="H106" i="6"/>
  <c r="G34" i="6"/>
  <c r="G52" i="6"/>
  <c r="G70" i="6"/>
  <c r="G88" i="6"/>
  <c r="G106" i="6"/>
  <c r="E106" i="6"/>
  <c r="D106" i="6"/>
  <c r="R105" i="6"/>
  <c r="E105" i="6"/>
  <c r="D105" i="6"/>
  <c r="R9" i="4"/>
  <c r="X9" i="4"/>
  <c r="T9" i="4"/>
  <c r="U9" i="4"/>
  <c r="V9" i="4"/>
  <c r="W9" i="4"/>
  <c r="Y9" i="4"/>
  <c r="BH9" i="4"/>
  <c r="L104" i="6"/>
  <c r="BQ9" i="4"/>
  <c r="C9" i="4"/>
  <c r="K104" i="6"/>
  <c r="BG9" i="4"/>
  <c r="V4" i="3"/>
  <c r="B9" i="4"/>
  <c r="BR9" i="4"/>
  <c r="CB9" i="4"/>
  <c r="J104" i="6"/>
  <c r="I104" i="6"/>
  <c r="H14" i="6"/>
  <c r="H32" i="6"/>
  <c r="H50" i="6"/>
  <c r="H68" i="6"/>
  <c r="H86" i="6"/>
  <c r="H104" i="6"/>
  <c r="G32" i="6"/>
  <c r="G50" i="6"/>
  <c r="G68" i="6"/>
  <c r="G86" i="6"/>
  <c r="G104" i="6"/>
  <c r="E104" i="6"/>
  <c r="D104" i="6"/>
  <c r="R103" i="6"/>
  <c r="FS4" i="3"/>
  <c r="FU4" i="3"/>
  <c r="FV4" i="3"/>
  <c r="FW4" i="3"/>
  <c r="FS5" i="3"/>
  <c r="FU5" i="3"/>
  <c r="FV5" i="3"/>
  <c r="FW5" i="3"/>
  <c r="FS6" i="3"/>
  <c r="FU6" i="3"/>
  <c r="FV6" i="3"/>
  <c r="FW6" i="3"/>
  <c r="FS7" i="3"/>
  <c r="FU7" i="3"/>
  <c r="FV7" i="3"/>
  <c r="FW7" i="3"/>
  <c r="FS8" i="3"/>
  <c r="FU8" i="3"/>
  <c r="FV8" i="3"/>
  <c r="FW8" i="3"/>
  <c r="FS9" i="3"/>
  <c r="FU9" i="3"/>
  <c r="FV9" i="3"/>
  <c r="FW9" i="3"/>
  <c r="FX4" i="3"/>
  <c r="FY4" i="3"/>
  <c r="FX5" i="3"/>
  <c r="FY5" i="3"/>
  <c r="FX6" i="3"/>
  <c r="FY6" i="3"/>
  <c r="FX7" i="3"/>
  <c r="FY7" i="3"/>
  <c r="FZ4" i="3"/>
  <c r="FZ5" i="3"/>
  <c r="FZ6" i="3"/>
  <c r="FZ7" i="3"/>
  <c r="FX8" i="3"/>
  <c r="FY8" i="3"/>
  <c r="FZ8" i="3"/>
  <c r="FX9" i="3"/>
  <c r="FY9" i="3"/>
  <c r="FZ9" i="3"/>
  <c r="E103" i="6"/>
  <c r="E102" i="6"/>
  <c r="R101" i="6"/>
  <c r="E101" i="6"/>
  <c r="D99" i="6"/>
  <c r="P99" i="6"/>
  <c r="G99" i="6"/>
  <c r="AX8" i="4"/>
  <c r="BD8" i="4"/>
  <c r="AZ8" i="4"/>
  <c r="BA8" i="4"/>
  <c r="BB8" i="4"/>
  <c r="BC8" i="4"/>
  <c r="BP8" i="4"/>
  <c r="L94" i="6"/>
  <c r="BY8" i="4"/>
  <c r="K8" i="4"/>
  <c r="K94" i="6"/>
  <c r="BO8" i="4"/>
  <c r="A8" i="4"/>
  <c r="BZ6" i="3"/>
  <c r="J8" i="4"/>
  <c r="BZ8" i="4"/>
  <c r="CF8" i="4"/>
  <c r="J94" i="6"/>
  <c r="I94" i="6"/>
  <c r="E94" i="6"/>
  <c r="D94" i="6"/>
  <c r="R93" i="6"/>
  <c r="E93" i="6"/>
  <c r="D93" i="6"/>
  <c r="R92" i="6"/>
  <c r="AP8" i="4"/>
  <c r="AQ8" i="4"/>
  <c r="BN8" i="4"/>
  <c r="L92" i="6"/>
  <c r="BW8" i="4"/>
  <c r="I8" i="4"/>
  <c r="K92" i="6"/>
  <c r="BM8" i="4"/>
  <c r="BL9" i="3"/>
  <c r="H8" i="4"/>
  <c r="BX8" i="4"/>
  <c r="CE8" i="4"/>
  <c r="J92" i="6"/>
  <c r="I92" i="6"/>
  <c r="E92" i="6"/>
  <c r="D92" i="6"/>
  <c r="R91" i="6"/>
  <c r="E91" i="6"/>
  <c r="D91" i="6"/>
  <c r="AH8" i="4"/>
  <c r="AN8" i="4"/>
  <c r="AJ8" i="4"/>
  <c r="AK8" i="4"/>
  <c r="AL8" i="4"/>
  <c r="AM8" i="4"/>
  <c r="BL8" i="4"/>
  <c r="L90" i="6"/>
  <c r="BU8" i="4"/>
  <c r="G8" i="4"/>
  <c r="K90" i="6"/>
  <c r="BK8" i="4"/>
  <c r="AX9" i="3"/>
  <c r="F8" i="4"/>
  <c r="BV8" i="4"/>
  <c r="CD8" i="4"/>
  <c r="J90" i="6"/>
  <c r="I90" i="6"/>
  <c r="E90" i="6"/>
  <c r="D90" i="6"/>
  <c r="R89" i="6"/>
  <c r="E89" i="6"/>
  <c r="D89" i="6"/>
  <c r="R88" i="6"/>
  <c r="Z8" i="4"/>
  <c r="AF8" i="4"/>
  <c r="AB8" i="4"/>
  <c r="AC8" i="4"/>
  <c r="AD8" i="4"/>
  <c r="AE8" i="4"/>
  <c r="BJ8" i="4"/>
  <c r="L88" i="6"/>
  <c r="BS8" i="4"/>
  <c r="E8" i="4"/>
  <c r="K88" i="6"/>
  <c r="BI8" i="4"/>
  <c r="AJ4" i="3"/>
  <c r="D8" i="4"/>
  <c r="BT8" i="4"/>
  <c r="CC8" i="4"/>
  <c r="J88" i="6"/>
  <c r="I88" i="6"/>
  <c r="E88" i="6"/>
  <c r="D88" i="6"/>
  <c r="R87" i="6"/>
  <c r="E87" i="6"/>
  <c r="D87" i="6"/>
  <c r="R8" i="4"/>
  <c r="X8" i="4"/>
  <c r="T8" i="4"/>
  <c r="U8" i="4"/>
  <c r="V8" i="4"/>
  <c r="W8" i="4"/>
  <c r="BH8" i="4"/>
  <c r="L86" i="6"/>
  <c r="BQ8" i="4"/>
  <c r="C8" i="4"/>
  <c r="K86" i="6"/>
  <c r="BG8" i="4"/>
  <c r="V6" i="3"/>
  <c r="B8" i="4"/>
  <c r="BR8" i="4"/>
  <c r="CB8" i="4"/>
  <c r="J86" i="6"/>
  <c r="I86" i="6"/>
  <c r="E86" i="6"/>
  <c r="D86" i="6"/>
  <c r="R85" i="6"/>
  <c r="E85" i="6"/>
  <c r="E84" i="6"/>
  <c r="R83" i="6"/>
  <c r="E83" i="6"/>
  <c r="D81" i="6"/>
  <c r="P81" i="6"/>
  <c r="G81" i="6"/>
  <c r="AX7" i="4"/>
  <c r="BD7" i="4"/>
  <c r="AZ7" i="4"/>
  <c r="BA7" i="4"/>
  <c r="BB7" i="4"/>
  <c r="BC7" i="4"/>
  <c r="BE7" i="4"/>
  <c r="BP7" i="4"/>
  <c r="L76" i="6"/>
  <c r="BY7" i="4"/>
  <c r="K7" i="4"/>
  <c r="K76" i="6"/>
  <c r="BO7" i="4"/>
  <c r="A7" i="4"/>
  <c r="BZ9" i="3"/>
  <c r="J7" i="4"/>
  <c r="BZ7" i="4"/>
  <c r="CF7" i="4"/>
  <c r="J76" i="6"/>
  <c r="I76" i="6"/>
  <c r="E76" i="6"/>
  <c r="D76" i="6"/>
  <c r="R75" i="6"/>
  <c r="E75" i="6"/>
  <c r="D75" i="6"/>
  <c r="R74" i="6"/>
  <c r="AP7" i="4"/>
  <c r="AV7" i="4"/>
  <c r="AR7" i="4"/>
  <c r="AS7" i="4"/>
  <c r="AT7" i="4"/>
  <c r="AU7" i="4"/>
  <c r="BN7" i="4"/>
  <c r="L74" i="6"/>
  <c r="BW7" i="4"/>
  <c r="I7" i="4"/>
  <c r="K74" i="6"/>
  <c r="BM7" i="4"/>
  <c r="BL8" i="3"/>
  <c r="H7" i="4"/>
  <c r="BX7" i="4"/>
  <c r="CE7" i="4"/>
  <c r="J74" i="6"/>
  <c r="I74" i="6"/>
  <c r="E74" i="6"/>
  <c r="D74" i="6"/>
  <c r="R73" i="6"/>
  <c r="E73" i="6"/>
  <c r="D73" i="6"/>
  <c r="AH7" i="4"/>
  <c r="AN7" i="4"/>
  <c r="AJ7" i="4"/>
  <c r="AK7" i="4"/>
  <c r="AL7" i="4"/>
  <c r="AM7" i="4"/>
  <c r="AO7" i="4"/>
  <c r="BL7" i="4"/>
  <c r="L72" i="6"/>
  <c r="BU7" i="4"/>
  <c r="G7" i="4"/>
  <c r="K72" i="6"/>
  <c r="BK7" i="4"/>
  <c r="AX4" i="3"/>
  <c r="F7" i="4"/>
  <c r="BV7" i="4"/>
  <c r="CD7" i="4"/>
  <c r="J72" i="6"/>
  <c r="I72" i="6"/>
  <c r="E72" i="6"/>
  <c r="D72" i="6"/>
  <c r="R71" i="6"/>
  <c r="E71" i="6"/>
  <c r="D71" i="6"/>
  <c r="R70" i="6"/>
  <c r="Z7" i="4"/>
  <c r="AF7" i="4"/>
  <c r="AB7" i="4"/>
  <c r="AC7" i="4"/>
  <c r="AD7" i="4"/>
  <c r="AE7" i="4"/>
  <c r="BJ7" i="4"/>
  <c r="L70" i="6"/>
  <c r="BS7" i="4"/>
  <c r="E7" i="4"/>
  <c r="K70" i="6"/>
  <c r="BI7" i="4"/>
  <c r="AJ6" i="3"/>
  <c r="D7" i="4"/>
  <c r="BT7" i="4"/>
  <c r="CC7" i="4"/>
  <c r="J70" i="6"/>
  <c r="I70" i="6"/>
  <c r="E70" i="6"/>
  <c r="D70" i="6"/>
  <c r="R69" i="6"/>
  <c r="E69" i="6"/>
  <c r="D69" i="6"/>
  <c r="R7" i="4"/>
  <c r="X7" i="4"/>
  <c r="T7" i="4"/>
  <c r="U7" i="4"/>
  <c r="V7" i="4"/>
  <c r="W7" i="4"/>
  <c r="BH7" i="4"/>
  <c r="L68" i="6"/>
  <c r="BQ7" i="4"/>
  <c r="C7" i="4"/>
  <c r="K68" i="6"/>
  <c r="BG7" i="4"/>
  <c r="V8" i="3"/>
  <c r="B7" i="4"/>
  <c r="BR7" i="4"/>
  <c r="CB7" i="4"/>
  <c r="J68" i="6"/>
  <c r="I68" i="6"/>
  <c r="E68" i="6"/>
  <c r="D68" i="6"/>
  <c r="R67" i="6"/>
  <c r="E67" i="6"/>
  <c r="E66" i="6"/>
  <c r="R65" i="6"/>
  <c r="E65" i="6"/>
  <c r="D63" i="6"/>
  <c r="P63" i="6"/>
  <c r="G63" i="6"/>
  <c r="AX6" i="4"/>
  <c r="BD6" i="4"/>
  <c r="AZ6" i="4"/>
  <c r="BA6" i="4"/>
  <c r="BB6" i="4"/>
  <c r="BC6" i="4"/>
  <c r="BP6" i="4"/>
  <c r="L58" i="6"/>
  <c r="BY6" i="4"/>
  <c r="K6" i="4"/>
  <c r="K58" i="6"/>
  <c r="BO6" i="4"/>
  <c r="A6" i="4"/>
  <c r="BZ7" i="3"/>
  <c r="J6" i="4"/>
  <c r="BZ6" i="4"/>
  <c r="CF6" i="4"/>
  <c r="J58" i="6"/>
  <c r="I58" i="6"/>
  <c r="E58" i="6"/>
  <c r="D58" i="6"/>
  <c r="R57" i="6"/>
  <c r="E57" i="6"/>
  <c r="D57" i="6"/>
  <c r="R56" i="6"/>
  <c r="AP6" i="4"/>
  <c r="AV6" i="4"/>
  <c r="AR6" i="4"/>
  <c r="AS6" i="4"/>
  <c r="AT6" i="4"/>
  <c r="AU6" i="4"/>
  <c r="BN6" i="4"/>
  <c r="L56" i="6"/>
  <c r="BW6" i="4"/>
  <c r="I6" i="4"/>
  <c r="K56" i="6"/>
  <c r="BM6" i="4"/>
  <c r="BL4" i="3"/>
  <c r="H6" i="4"/>
  <c r="BX6" i="4"/>
  <c r="CE6" i="4"/>
  <c r="J56" i="6"/>
  <c r="I56" i="6"/>
  <c r="E56" i="6"/>
  <c r="D56" i="6"/>
  <c r="R55" i="6"/>
  <c r="E55" i="6"/>
  <c r="D55" i="6"/>
  <c r="AH6" i="4"/>
  <c r="AN6" i="4"/>
  <c r="AJ6" i="4"/>
  <c r="AK6" i="4"/>
  <c r="AL6" i="4"/>
  <c r="AM6" i="4"/>
  <c r="AO6" i="4"/>
  <c r="BL6" i="4"/>
  <c r="L54" i="6"/>
  <c r="BU6" i="4"/>
  <c r="G6" i="4"/>
  <c r="K54" i="6"/>
  <c r="BK6" i="4"/>
  <c r="AX6" i="3"/>
  <c r="F6" i="4"/>
  <c r="BV6" i="4"/>
  <c r="CD6" i="4"/>
  <c r="J54" i="6"/>
  <c r="I54" i="6"/>
  <c r="E54" i="6"/>
  <c r="D54" i="6"/>
  <c r="R53" i="6"/>
  <c r="E53" i="6"/>
  <c r="D53" i="6"/>
  <c r="R52" i="6"/>
  <c r="Z6" i="4"/>
  <c r="AF6" i="4"/>
  <c r="AB6" i="4"/>
  <c r="AC6" i="4"/>
  <c r="AD6" i="4"/>
  <c r="AE6" i="4"/>
  <c r="BJ6" i="4"/>
  <c r="L52" i="6"/>
  <c r="BS6" i="4"/>
  <c r="E6" i="4"/>
  <c r="K52" i="6"/>
  <c r="BI6" i="4"/>
  <c r="AJ9" i="3"/>
  <c r="D6" i="4"/>
  <c r="BT6" i="4"/>
  <c r="CC6" i="4"/>
  <c r="J52" i="6"/>
  <c r="I52" i="6"/>
  <c r="E52" i="6"/>
  <c r="D52" i="6"/>
  <c r="R51" i="6"/>
  <c r="E51" i="6"/>
  <c r="D51" i="6"/>
  <c r="R6" i="4"/>
  <c r="X6" i="4"/>
  <c r="T6" i="4"/>
  <c r="U6" i="4"/>
  <c r="V6" i="4"/>
  <c r="W6" i="4"/>
  <c r="BH6" i="4"/>
  <c r="L50" i="6"/>
  <c r="BQ6" i="4"/>
  <c r="C6" i="4"/>
  <c r="K50" i="6"/>
  <c r="BG6" i="4"/>
  <c r="V9" i="3"/>
  <c r="B6" i="4"/>
  <c r="BR6" i="4"/>
  <c r="CB6" i="4"/>
  <c r="J50" i="6"/>
  <c r="I50" i="6"/>
  <c r="E50" i="6"/>
  <c r="D50" i="6"/>
  <c r="R49" i="6"/>
  <c r="E49" i="6"/>
  <c r="E48" i="6"/>
  <c r="R47" i="6"/>
  <c r="E47" i="6"/>
  <c r="D45" i="6"/>
  <c r="P45" i="6"/>
  <c r="G45" i="6"/>
  <c r="AX5" i="4"/>
  <c r="BD5" i="4"/>
  <c r="AZ5" i="4"/>
  <c r="BA5" i="4"/>
  <c r="BB5" i="4"/>
  <c r="BC5" i="4"/>
  <c r="BP5" i="4"/>
  <c r="L40" i="6"/>
  <c r="BY5" i="4"/>
  <c r="K5" i="4"/>
  <c r="K40" i="6"/>
  <c r="BO5" i="4"/>
  <c r="A5" i="4"/>
  <c r="BZ4" i="3"/>
  <c r="J5" i="4"/>
  <c r="BZ5" i="4"/>
  <c r="CF5" i="4"/>
  <c r="J40" i="6"/>
  <c r="I40" i="6"/>
  <c r="E40" i="6"/>
  <c r="D40" i="6"/>
  <c r="R39" i="6"/>
  <c r="E39" i="6"/>
  <c r="D39" i="6"/>
  <c r="R38" i="6"/>
  <c r="AP5" i="4"/>
  <c r="AV5" i="4"/>
  <c r="AR5" i="4"/>
  <c r="AS5" i="4"/>
  <c r="AT5" i="4"/>
  <c r="AU5" i="4"/>
  <c r="AW5" i="4"/>
  <c r="BN5" i="4"/>
  <c r="L38" i="6"/>
  <c r="BW5" i="4"/>
  <c r="I5" i="4"/>
  <c r="K38" i="6"/>
  <c r="BM5" i="4"/>
  <c r="BL7" i="3"/>
  <c r="H5" i="4"/>
  <c r="BX5" i="4"/>
  <c r="CE5" i="4"/>
  <c r="J38" i="6"/>
  <c r="I38" i="6"/>
  <c r="E38" i="6"/>
  <c r="D38" i="6"/>
  <c r="R37" i="6"/>
  <c r="E37" i="6"/>
  <c r="D37" i="6"/>
  <c r="AH5" i="4"/>
  <c r="AN5" i="4"/>
  <c r="AJ5" i="4"/>
  <c r="AK5" i="4"/>
  <c r="AL5" i="4"/>
  <c r="AM5" i="4"/>
  <c r="AO5" i="4"/>
  <c r="BL5" i="4"/>
  <c r="L36" i="6"/>
  <c r="BU5" i="4"/>
  <c r="G5" i="4"/>
  <c r="K36" i="6"/>
  <c r="BK5" i="4"/>
  <c r="AX7" i="3"/>
  <c r="F5" i="4"/>
  <c r="BV5" i="4"/>
  <c r="CD5" i="4"/>
  <c r="J36" i="6"/>
  <c r="I36" i="6"/>
  <c r="E36" i="6"/>
  <c r="D36" i="6"/>
  <c r="R35" i="6"/>
  <c r="E35" i="6"/>
  <c r="D35" i="6"/>
  <c r="R34" i="6"/>
  <c r="Z5" i="4"/>
  <c r="AF5" i="4"/>
  <c r="AB5" i="4"/>
  <c r="AC5" i="4"/>
  <c r="AD5" i="4"/>
  <c r="AE5" i="4"/>
  <c r="BJ5" i="4"/>
  <c r="L34" i="6"/>
  <c r="BS5" i="4"/>
  <c r="E5" i="4"/>
  <c r="K34" i="6"/>
  <c r="BI5" i="4"/>
  <c r="AJ7" i="3"/>
  <c r="D5" i="4"/>
  <c r="BT5" i="4"/>
  <c r="CC5" i="4"/>
  <c r="J34" i="6"/>
  <c r="I34" i="6"/>
  <c r="E34" i="6"/>
  <c r="D34" i="6"/>
  <c r="R33" i="6"/>
  <c r="E33" i="6"/>
  <c r="D33" i="6"/>
  <c r="R5" i="4"/>
  <c r="X5" i="4"/>
  <c r="T5" i="4"/>
  <c r="U5" i="4"/>
  <c r="V5" i="4"/>
  <c r="W5" i="4"/>
  <c r="BH5" i="4"/>
  <c r="L32" i="6"/>
  <c r="BQ5" i="4"/>
  <c r="C5" i="4"/>
  <c r="K32" i="6"/>
  <c r="BG5" i="4"/>
  <c r="V7" i="3"/>
  <c r="B5" i="4"/>
  <c r="BR5" i="4"/>
  <c r="CB5" i="4"/>
  <c r="J32" i="6"/>
  <c r="I32" i="6"/>
  <c r="E32" i="6"/>
  <c r="D32" i="6"/>
  <c r="R31" i="6"/>
  <c r="E31" i="6"/>
  <c r="E30" i="6"/>
  <c r="R29" i="6"/>
  <c r="E29" i="6"/>
  <c r="D27" i="6"/>
  <c r="P27" i="6"/>
  <c r="G27" i="6"/>
  <c r="AX4" i="4"/>
  <c r="BD4" i="4"/>
  <c r="AZ4" i="4"/>
  <c r="BA4" i="4"/>
  <c r="BB4" i="4"/>
  <c r="BC4" i="4"/>
  <c r="BP4" i="4"/>
  <c r="L22" i="6"/>
  <c r="BY4" i="4"/>
  <c r="K4" i="4"/>
  <c r="K22" i="6"/>
  <c r="BO4" i="4"/>
  <c r="A4" i="4"/>
  <c r="BZ5" i="3"/>
  <c r="J4" i="4"/>
  <c r="BZ4" i="4"/>
  <c r="CF4" i="4"/>
  <c r="J22" i="6"/>
  <c r="I22" i="6"/>
  <c r="E22" i="6"/>
  <c r="D22" i="6"/>
  <c r="R21" i="6"/>
  <c r="E21" i="6"/>
  <c r="D21" i="6"/>
  <c r="R20" i="6"/>
  <c r="AP4" i="4"/>
  <c r="AV4" i="4"/>
  <c r="AR4" i="4"/>
  <c r="AS4" i="4"/>
  <c r="AT4" i="4"/>
  <c r="AU4" i="4"/>
  <c r="BN4" i="4"/>
  <c r="L20" i="6"/>
  <c r="BW4" i="4"/>
  <c r="I4" i="4"/>
  <c r="K20" i="6"/>
  <c r="BM4" i="4"/>
  <c r="BL5" i="3"/>
  <c r="H4" i="4"/>
  <c r="BX4" i="4"/>
  <c r="CE4" i="4"/>
  <c r="J20" i="6"/>
  <c r="I20" i="6"/>
  <c r="E20" i="6"/>
  <c r="D20" i="6"/>
  <c r="R19" i="6"/>
  <c r="E19" i="6"/>
  <c r="D19" i="6"/>
  <c r="AH4" i="4"/>
  <c r="AN4" i="4"/>
  <c r="AJ4" i="4"/>
  <c r="AK4" i="4"/>
  <c r="AL4" i="4"/>
  <c r="AM4" i="4"/>
  <c r="AO4" i="4"/>
  <c r="BL4" i="4"/>
  <c r="L18" i="6"/>
  <c r="BU4" i="4"/>
  <c r="G4" i="4"/>
  <c r="K18" i="6"/>
  <c r="BK4" i="4"/>
  <c r="AX5" i="3"/>
  <c r="F4" i="4"/>
  <c r="BV4" i="4"/>
  <c r="CD4" i="4"/>
  <c r="J18" i="6"/>
  <c r="I18" i="6"/>
  <c r="E18" i="6"/>
  <c r="D18" i="6"/>
  <c r="R17" i="6"/>
  <c r="E17" i="6"/>
  <c r="D17" i="6"/>
  <c r="R16" i="6"/>
  <c r="Z4" i="4"/>
  <c r="AA4" i="4"/>
  <c r="BJ4" i="4"/>
  <c r="L16" i="6"/>
  <c r="BS4" i="4"/>
  <c r="E4" i="4"/>
  <c r="K16" i="6"/>
  <c r="BI4" i="4"/>
  <c r="AJ5" i="3"/>
  <c r="D4" i="4"/>
  <c r="BT4" i="4"/>
  <c r="CC4" i="4"/>
  <c r="J16" i="6"/>
  <c r="I16" i="6"/>
  <c r="E16" i="6"/>
  <c r="D16" i="6"/>
  <c r="R15" i="6"/>
  <c r="E15" i="6"/>
  <c r="D15" i="6"/>
  <c r="R4" i="4"/>
  <c r="X4" i="4"/>
  <c r="T4" i="4"/>
  <c r="U4" i="4"/>
  <c r="V4" i="4"/>
  <c r="W4" i="4"/>
  <c r="Y4" i="4"/>
  <c r="BH4" i="4"/>
  <c r="L14" i="6"/>
  <c r="BQ4" i="4"/>
  <c r="C4" i="4"/>
  <c r="K14" i="6"/>
  <c r="BG4" i="4"/>
  <c r="V5" i="3"/>
  <c r="B4" i="4"/>
  <c r="BR4" i="4"/>
  <c r="CB4" i="4"/>
  <c r="J14" i="6"/>
  <c r="I14" i="6"/>
  <c r="E14" i="6"/>
  <c r="D14" i="6"/>
  <c r="R13" i="6"/>
  <c r="E13" i="6"/>
  <c r="E12" i="6"/>
  <c r="R11" i="6"/>
  <c r="E11" i="6"/>
  <c r="D9" i="6"/>
  <c r="P9" i="6"/>
  <c r="G9" i="6"/>
  <c r="B5" i="6"/>
  <c r="B2" i="6"/>
  <c r="I4" i="3"/>
  <c r="P4" i="5"/>
  <c r="C4" i="5"/>
  <c r="S4" i="5"/>
  <c r="T4" i="5"/>
  <c r="U4" i="5"/>
  <c r="V4" i="5"/>
  <c r="W4" i="5"/>
  <c r="S5" i="5"/>
  <c r="T5" i="5"/>
  <c r="U5" i="5"/>
  <c r="V5" i="5"/>
  <c r="W5" i="5"/>
  <c r="S6" i="5"/>
  <c r="T6" i="5"/>
  <c r="U6" i="5"/>
  <c r="V6" i="5"/>
  <c r="W6" i="5"/>
  <c r="S7" i="5"/>
  <c r="T7" i="5"/>
  <c r="U7" i="5"/>
  <c r="V7" i="5"/>
  <c r="W7" i="5"/>
  <c r="S8" i="5"/>
  <c r="T8" i="5"/>
  <c r="U8" i="5"/>
  <c r="V8" i="5"/>
  <c r="W8" i="5"/>
  <c r="S9" i="5"/>
  <c r="T9" i="5"/>
  <c r="U9" i="5"/>
  <c r="V9" i="5"/>
  <c r="W9" i="5"/>
  <c r="L4" i="5"/>
  <c r="G4" i="5"/>
  <c r="H4" i="3"/>
  <c r="O4" i="5"/>
  <c r="Q4" i="5"/>
  <c r="M4" i="5"/>
  <c r="H4" i="5"/>
  <c r="E4" i="5"/>
  <c r="I5" i="3"/>
  <c r="P5" i="5"/>
  <c r="C5" i="5"/>
  <c r="L5" i="5"/>
  <c r="G5" i="5"/>
  <c r="H5" i="3"/>
  <c r="O5" i="5"/>
  <c r="Q5" i="5"/>
  <c r="M5" i="5"/>
  <c r="H5" i="5"/>
  <c r="E5" i="5"/>
  <c r="I6" i="3"/>
  <c r="P6" i="5"/>
  <c r="C6" i="5"/>
  <c r="L6" i="5"/>
  <c r="G6" i="5"/>
  <c r="H6" i="3"/>
  <c r="O6" i="5"/>
  <c r="Q6" i="5"/>
  <c r="M6" i="5"/>
  <c r="H6" i="5"/>
  <c r="E6" i="5"/>
  <c r="I7" i="3"/>
  <c r="P7" i="5"/>
  <c r="C7" i="5"/>
  <c r="L7" i="5"/>
  <c r="G7" i="5"/>
  <c r="H7" i="3"/>
  <c r="O7" i="5"/>
  <c r="Q7" i="5"/>
  <c r="M7" i="5"/>
  <c r="H7" i="5"/>
  <c r="E7" i="5"/>
  <c r="I8" i="3"/>
  <c r="P8" i="5"/>
  <c r="C8" i="5"/>
  <c r="L8" i="5"/>
  <c r="G8" i="5"/>
  <c r="H8" i="3"/>
  <c r="O8" i="5"/>
  <c r="Q8" i="5"/>
  <c r="M8" i="5"/>
  <c r="H8" i="5"/>
  <c r="E8" i="5"/>
  <c r="I9" i="3"/>
  <c r="P9" i="5"/>
  <c r="C9" i="5"/>
  <c r="L9" i="5"/>
  <c r="G9" i="5"/>
  <c r="H9" i="3"/>
  <c r="O9" i="5"/>
  <c r="Q9" i="5"/>
  <c r="M9" i="5"/>
  <c r="H9" i="5"/>
  <c r="E9" i="5"/>
  <c r="D10" i="5"/>
  <c r="I13" i="3"/>
  <c r="P13" i="5"/>
  <c r="C13" i="5"/>
  <c r="S13" i="5"/>
  <c r="T13" i="5"/>
  <c r="U13" i="5"/>
  <c r="V13" i="5"/>
  <c r="W13" i="5"/>
  <c r="S14" i="5"/>
  <c r="T14" i="5"/>
  <c r="U14" i="5"/>
  <c r="V14" i="5"/>
  <c r="W14" i="5"/>
  <c r="S15" i="5"/>
  <c r="T15" i="5"/>
  <c r="U15" i="5"/>
  <c r="V15" i="5"/>
  <c r="W15" i="5"/>
  <c r="S16" i="5"/>
  <c r="T16" i="5"/>
  <c r="U16" i="5"/>
  <c r="V16" i="5"/>
  <c r="W16" i="5"/>
  <c r="S17" i="5"/>
  <c r="T17" i="5"/>
  <c r="U17" i="5"/>
  <c r="V17" i="5"/>
  <c r="W17" i="5"/>
  <c r="S18" i="5"/>
  <c r="T18" i="5"/>
  <c r="U18" i="5"/>
  <c r="V18" i="5"/>
  <c r="W18" i="5"/>
  <c r="L13" i="5"/>
  <c r="G13" i="5"/>
  <c r="H13" i="3"/>
  <c r="O13" i="5"/>
  <c r="Q13" i="5"/>
  <c r="M13" i="5"/>
  <c r="H13" i="5"/>
  <c r="E13" i="5"/>
  <c r="I14" i="3"/>
  <c r="P14" i="5"/>
  <c r="C14" i="5"/>
  <c r="L14" i="5"/>
  <c r="G14" i="5"/>
  <c r="H14" i="3"/>
  <c r="O14" i="5"/>
  <c r="Q14" i="5"/>
  <c r="M14" i="5"/>
  <c r="H14" i="5"/>
  <c r="E14" i="5"/>
  <c r="I15" i="3"/>
  <c r="P15" i="5"/>
  <c r="C15" i="5"/>
  <c r="L15" i="5"/>
  <c r="G15" i="5"/>
  <c r="H15" i="3"/>
  <c r="O15" i="5"/>
  <c r="Q15" i="5"/>
  <c r="M15" i="5"/>
  <c r="H15" i="5"/>
  <c r="E15" i="5"/>
  <c r="I16" i="3"/>
  <c r="P16" i="5"/>
  <c r="C16" i="5"/>
  <c r="L16" i="5"/>
  <c r="G16" i="5"/>
  <c r="H16" i="3"/>
  <c r="O16" i="5"/>
  <c r="Q16" i="5"/>
  <c r="M16" i="5"/>
  <c r="H16" i="5"/>
  <c r="E16" i="5"/>
  <c r="I17" i="3"/>
  <c r="P17" i="5"/>
  <c r="C17" i="5"/>
  <c r="L17" i="5"/>
  <c r="G17" i="5"/>
  <c r="H17" i="3"/>
  <c r="O17" i="5"/>
  <c r="Q17" i="5"/>
  <c r="M17" i="5"/>
  <c r="H17" i="5"/>
  <c r="E17" i="5"/>
  <c r="I18" i="3"/>
  <c r="P18" i="5"/>
  <c r="C18" i="5"/>
  <c r="L18" i="5"/>
  <c r="G18" i="5"/>
  <c r="H18" i="3"/>
  <c r="O18" i="5"/>
  <c r="Q18" i="5"/>
  <c r="M18" i="5"/>
  <c r="H18" i="5"/>
  <c r="E18" i="5"/>
  <c r="D19" i="5"/>
  <c r="I22" i="3"/>
  <c r="P22" i="5"/>
  <c r="C22" i="5"/>
  <c r="S22" i="5"/>
  <c r="T22" i="5"/>
  <c r="U22" i="5"/>
  <c r="V22" i="5"/>
  <c r="W22" i="5"/>
  <c r="S23" i="5"/>
  <c r="T23" i="5"/>
  <c r="U23" i="5"/>
  <c r="V23" i="5"/>
  <c r="W23" i="5"/>
  <c r="S24" i="5"/>
  <c r="T24" i="5"/>
  <c r="U24" i="5"/>
  <c r="V24" i="5"/>
  <c r="W24" i="5"/>
  <c r="S25" i="5"/>
  <c r="T25" i="5"/>
  <c r="U25" i="5"/>
  <c r="V25" i="5"/>
  <c r="W25" i="5"/>
  <c r="S26" i="5"/>
  <c r="T26" i="5"/>
  <c r="U26" i="5"/>
  <c r="V26" i="5"/>
  <c r="W26" i="5"/>
  <c r="S27" i="5"/>
  <c r="T27" i="5"/>
  <c r="U27" i="5"/>
  <c r="V27" i="5"/>
  <c r="W27" i="5"/>
  <c r="L22" i="5"/>
  <c r="G22" i="5"/>
  <c r="H22" i="3"/>
  <c r="O22" i="5"/>
  <c r="Q22" i="5"/>
  <c r="M22" i="5"/>
  <c r="H22" i="5"/>
  <c r="E22" i="5"/>
  <c r="I23" i="3"/>
  <c r="P23" i="5"/>
  <c r="C23" i="5"/>
  <c r="L23" i="5"/>
  <c r="G23" i="5"/>
  <c r="H23" i="3"/>
  <c r="O23" i="5"/>
  <c r="Q23" i="5"/>
  <c r="M23" i="5"/>
  <c r="H23" i="5"/>
  <c r="E23" i="5"/>
  <c r="I24" i="3"/>
  <c r="P24" i="5"/>
  <c r="C24" i="5"/>
  <c r="L24" i="5"/>
  <c r="G24" i="5"/>
  <c r="H24" i="3"/>
  <c r="O24" i="5"/>
  <c r="Q24" i="5"/>
  <c r="M24" i="5"/>
  <c r="H24" i="5"/>
  <c r="E24" i="5"/>
  <c r="I25" i="3"/>
  <c r="P25" i="5"/>
  <c r="C25" i="5"/>
  <c r="L25" i="5"/>
  <c r="G25" i="5"/>
  <c r="H25" i="3"/>
  <c r="O25" i="5"/>
  <c r="Q25" i="5"/>
  <c r="M25" i="5"/>
  <c r="H25" i="5"/>
  <c r="E25" i="5"/>
  <c r="I26" i="3"/>
  <c r="P26" i="5"/>
  <c r="C26" i="5"/>
  <c r="L26" i="5"/>
  <c r="G26" i="5"/>
  <c r="H26" i="3"/>
  <c r="O26" i="5"/>
  <c r="Q26" i="5"/>
  <c r="M26" i="5"/>
  <c r="H26" i="5"/>
  <c r="E26" i="5"/>
  <c r="I27" i="3"/>
  <c r="P27" i="5"/>
  <c r="C27" i="5"/>
  <c r="L27" i="5"/>
  <c r="G27" i="5"/>
  <c r="H27" i="3"/>
  <c r="O27" i="5"/>
  <c r="Q27" i="5"/>
  <c r="M27" i="5"/>
  <c r="H27" i="5"/>
  <c r="E27" i="5"/>
  <c r="D28" i="5"/>
  <c r="I31" i="3"/>
  <c r="P31" i="5"/>
  <c r="C31" i="5"/>
  <c r="S31" i="5"/>
  <c r="T31" i="5"/>
  <c r="U31" i="5"/>
  <c r="V31" i="5"/>
  <c r="W31" i="5"/>
  <c r="S32" i="5"/>
  <c r="T32" i="5"/>
  <c r="U32" i="5"/>
  <c r="V32" i="5"/>
  <c r="W32" i="5"/>
  <c r="S33" i="5"/>
  <c r="T33" i="5"/>
  <c r="U33" i="5"/>
  <c r="V33" i="5"/>
  <c r="W33" i="5"/>
  <c r="S34" i="5"/>
  <c r="T34" i="5"/>
  <c r="U34" i="5"/>
  <c r="V34" i="5"/>
  <c r="W34" i="5"/>
  <c r="S35" i="5"/>
  <c r="T35" i="5"/>
  <c r="U35" i="5"/>
  <c r="V35" i="5"/>
  <c r="W35" i="5"/>
  <c r="S36" i="5"/>
  <c r="T36" i="5"/>
  <c r="U36" i="5"/>
  <c r="V36" i="5"/>
  <c r="W36" i="5"/>
  <c r="L31" i="5"/>
  <c r="G31" i="5"/>
  <c r="H31" i="3"/>
  <c r="O31" i="5"/>
  <c r="Q31" i="5"/>
  <c r="M31" i="5"/>
  <c r="H31" i="5"/>
  <c r="E31" i="5"/>
  <c r="I32" i="3"/>
  <c r="P32" i="5"/>
  <c r="C32" i="5"/>
  <c r="L32" i="5"/>
  <c r="G32" i="5"/>
  <c r="H32" i="3"/>
  <c r="O32" i="5"/>
  <c r="Q32" i="5"/>
  <c r="M32" i="5"/>
  <c r="H32" i="5"/>
  <c r="E32" i="5"/>
  <c r="I33" i="3"/>
  <c r="P33" i="5"/>
  <c r="C33" i="5"/>
  <c r="L33" i="5"/>
  <c r="G33" i="5"/>
  <c r="H33" i="3"/>
  <c r="O33" i="5"/>
  <c r="Q33" i="5"/>
  <c r="M33" i="5"/>
  <c r="H33" i="5"/>
  <c r="E33" i="5"/>
  <c r="I34" i="3"/>
  <c r="P34" i="5"/>
  <c r="C34" i="5"/>
  <c r="L34" i="5"/>
  <c r="G34" i="5"/>
  <c r="H34" i="3"/>
  <c r="O34" i="5"/>
  <c r="Q34" i="5"/>
  <c r="M34" i="5"/>
  <c r="H34" i="5"/>
  <c r="E34" i="5"/>
  <c r="I35" i="3"/>
  <c r="P35" i="5"/>
  <c r="C35" i="5"/>
  <c r="L35" i="5"/>
  <c r="G35" i="5"/>
  <c r="H35" i="3"/>
  <c r="O35" i="5"/>
  <c r="Q35" i="5"/>
  <c r="M35" i="5"/>
  <c r="H35" i="5"/>
  <c r="E35" i="5"/>
  <c r="I36" i="3"/>
  <c r="P36" i="5"/>
  <c r="C36" i="5"/>
  <c r="L36" i="5"/>
  <c r="G36" i="5"/>
  <c r="H36" i="3"/>
  <c r="O36" i="5"/>
  <c r="Q36" i="5"/>
  <c r="M36" i="5"/>
  <c r="H36" i="5"/>
  <c r="E36" i="5"/>
  <c r="D37" i="5"/>
  <c r="I40" i="3"/>
  <c r="P40" i="5"/>
  <c r="C40" i="5"/>
  <c r="S40" i="5"/>
  <c r="T40" i="5"/>
  <c r="U40" i="5"/>
  <c r="V40" i="5"/>
  <c r="W40" i="5"/>
  <c r="S41" i="5"/>
  <c r="T41" i="5"/>
  <c r="U41" i="5"/>
  <c r="V41" i="5"/>
  <c r="W41" i="5"/>
  <c r="S42" i="5"/>
  <c r="T42" i="5"/>
  <c r="U42" i="5"/>
  <c r="V42" i="5"/>
  <c r="W42" i="5"/>
  <c r="S43" i="5"/>
  <c r="T43" i="5"/>
  <c r="U43" i="5"/>
  <c r="V43" i="5"/>
  <c r="W43" i="5"/>
  <c r="S44" i="5"/>
  <c r="T44" i="5"/>
  <c r="U44" i="5"/>
  <c r="V44" i="5"/>
  <c r="W44" i="5"/>
  <c r="S45" i="5"/>
  <c r="T45" i="5"/>
  <c r="U45" i="5"/>
  <c r="V45" i="5"/>
  <c r="W45" i="5"/>
  <c r="L40" i="5"/>
  <c r="G40" i="5"/>
  <c r="H40" i="3"/>
  <c r="O40" i="5"/>
  <c r="Q40" i="5"/>
  <c r="M40" i="5"/>
  <c r="H40" i="5"/>
  <c r="E40" i="5"/>
  <c r="I41" i="3"/>
  <c r="P41" i="5"/>
  <c r="C41" i="5"/>
  <c r="L41" i="5"/>
  <c r="G41" i="5"/>
  <c r="H41" i="3"/>
  <c r="O41" i="5"/>
  <c r="Q41" i="5"/>
  <c r="M41" i="5"/>
  <c r="H41" i="5"/>
  <c r="E41" i="5"/>
  <c r="I42" i="3"/>
  <c r="P42" i="5"/>
  <c r="C42" i="5"/>
  <c r="L42" i="5"/>
  <c r="G42" i="5"/>
  <c r="H42" i="3"/>
  <c r="O42" i="5"/>
  <c r="Q42" i="5"/>
  <c r="M42" i="5"/>
  <c r="H42" i="5"/>
  <c r="E42" i="5"/>
  <c r="I43" i="3"/>
  <c r="P43" i="5"/>
  <c r="C43" i="5"/>
  <c r="L43" i="5"/>
  <c r="G43" i="5"/>
  <c r="H43" i="3"/>
  <c r="O43" i="5"/>
  <c r="Q43" i="5"/>
  <c r="M43" i="5"/>
  <c r="H43" i="5"/>
  <c r="E43" i="5"/>
  <c r="I44" i="3"/>
  <c r="P44" i="5"/>
  <c r="C44" i="5"/>
  <c r="L44" i="5"/>
  <c r="G44" i="5"/>
  <c r="H44" i="3"/>
  <c r="O44" i="5"/>
  <c r="Q44" i="5"/>
  <c r="M44" i="5"/>
  <c r="H44" i="5"/>
  <c r="E44" i="5"/>
  <c r="I45" i="3"/>
  <c r="P45" i="5"/>
  <c r="C45" i="5"/>
  <c r="L45" i="5"/>
  <c r="G45" i="5"/>
  <c r="H45" i="3"/>
  <c r="O45" i="5"/>
  <c r="Q45" i="5"/>
  <c r="M45" i="5"/>
  <c r="H45" i="5"/>
  <c r="E45" i="5"/>
  <c r="D46" i="5"/>
  <c r="I49" i="3"/>
  <c r="P49" i="5"/>
  <c r="C49" i="5"/>
  <c r="S49" i="5"/>
  <c r="T49" i="5"/>
  <c r="U49" i="5"/>
  <c r="V49" i="5"/>
  <c r="W49" i="5"/>
  <c r="S50" i="5"/>
  <c r="T50" i="5"/>
  <c r="U50" i="5"/>
  <c r="V50" i="5"/>
  <c r="W50" i="5"/>
  <c r="S51" i="5"/>
  <c r="T51" i="5"/>
  <c r="U51" i="5"/>
  <c r="V51" i="5"/>
  <c r="W51" i="5"/>
  <c r="S52" i="5"/>
  <c r="T52" i="5"/>
  <c r="U52" i="5"/>
  <c r="V52" i="5"/>
  <c r="W52" i="5"/>
  <c r="S53" i="5"/>
  <c r="T53" i="5"/>
  <c r="U53" i="5"/>
  <c r="V53" i="5"/>
  <c r="W53" i="5"/>
  <c r="S54" i="5"/>
  <c r="T54" i="5"/>
  <c r="U54" i="5"/>
  <c r="V54" i="5"/>
  <c r="W54" i="5"/>
  <c r="L49" i="5"/>
  <c r="G49" i="5"/>
  <c r="H49" i="3"/>
  <c r="O49" i="5"/>
  <c r="Q49" i="5"/>
  <c r="M49" i="5"/>
  <c r="H49" i="5"/>
  <c r="E49" i="5"/>
  <c r="I50" i="3"/>
  <c r="P50" i="5"/>
  <c r="C50" i="5"/>
  <c r="L50" i="5"/>
  <c r="G50" i="5"/>
  <c r="H50" i="3"/>
  <c r="O50" i="5"/>
  <c r="Q50" i="5"/>
  <c r="M50" i="5"/>
  <c r="H50" i="5"/>
  <c r="E50" i="5"/>
  <c r="I51" i="3"/>
  <c r="P51" i="5"/>
  <c r="C51" i="5"/>
  <c r="L51" i="5"/>
  <c r="G51" i="5"/>
  <c r="H51" i="3"/>
  <c r="O51" i="5"/>
  <c r="Q51" i="5"/>
  <c r="M51" i="5"/>
  <c r="H51" i="5"/>
  <c r="E51" i="5"/>
  <c r="I52" i="3"/>
  <c r="P52" i="5"/>
  <c r="C52" i="5"/>
  <c r="L52" i="5"/>
  <c r="G52" i="5"/>
  <c r="H52" i="3"/>
  <c r="O52" i="5"/>
  <c r="Q52" i="5"/>
  <c r="M52" i="5"/>
  <c r="H52" i="5"/>
  <c r="E52" i="5"/>
  <c r="I53" i="3"/>
  <c r="P53" i="5"/>
  <c r="C53" i="5"/>
  <c r="L53" i="5"/>
  <c r="G53" i="5"/>
  <c r="H53" i="3"/>
  <c r="O53" i="5"/>
  <c r="Q53" i="5"/>
  <c r="M53" i="5"/>
  <c r="H53" i="5"/>
  <c r="E53" i="5"/>
  <c r="I54" i="3"/>
  <c r="P54" i="5"/>
  <c r="C54" i="5"/>
  <c r="L54" i="5"/>
  <c r="G54" i="5"/>
  <c r="H54" i="3"/>
  <c r="O54" i="5"/>
  <c r="Q54" i="5"/>
  <c r="M54" i="5"/>
  <c r="H54" i="5"/>
  <c r="E54" i="5"/>
  <c r="D55" i="5"/>
  <c r="I58" i="3"/>
  <c r="P58" i="5"/>
  <c r="C58" i="5"/>
  <c r="S58" i="5"/>
  <c r="T58" i="5"/>
  <c r="U58" i="5"/>
  <c r="V58" i="5"/>
  <c r="W58" i="5"/>
  <c r="S59" i="5"/>
  <c r="T59" i="5"/>
  <c r="U59" i="5"/>
  <c r="V59" i="5"/>
  <c r="W59" i="5"/>
  <c r="S60" i="5"/>
  <c r="T60" i="5"/>
  <c r="U60" i="5"/>
  <c r="V60" i="5"/>
  <c r="W60" i="5"/>
  <c r="S61" i="5"/>
  <c r="T61" i="5"/>
  <c r="U61" i="5"/>
  <c r="V61" i="5"/>
  <c r="W61" i="5"/>
  <c r="S62" i="5"/>
  <c r="T62" i="5"/>
  <c r="U62" i="5"/>
  <c r="V62" i="5"/>
  <c r="W62" i="5"/>
  <c r="S63" i="5"/>
  <c r="T63" i="5"/>
  <c r="U63" i="5"/>
  <c r="V63" i="5"/>
  <c r="W63" i="5"/>
  <c r="L58" i="5"/>
  <c r="G58" i="5"/>
  <c r="H58" i="3"/>
  <c r="O58" i="5"/>
  <c r="Q58" i="5"/>
  <c r="M58" i="5"/>
  <c r="H58" i="5"/>
  <c r="E58" i="5"/>
  <c r="I59" i="3"/>
  <c r="P59" i="5"/>
  <c r="C59" i="5"/>
  <c r="L59" i="5"/>
  <c r="G59" i="5"/>
  <c r="H59" i="3"/>
  <c r="O59" i="5"/>
  <c r="Q59" i="5"/>
  <c r="M59" i="5"/>
  <c r="H59" i="5"/>
  <c r="E59" i="5"/>
  <c r="I60" i="3"/>
  <c r="P60" i="5"/>
  <c r="C60" i="5"/>
  <c r="L60" i="5"/>
  <c r="G60" i="5"/>
  <c r="H60" i="3"/>
  <c r="O60" i="5"/>
  <c r="Q60" i="5"/>
  <c r="M60" i="5"/>
  <c r="H60" i="5"/>
  <c r="E60" i="5"/>
  <c r="I61" i="3"/>
  <c r="P61" i="5"/>
  <c r="C61" i="5"/>
  <c r="L61" i="5"/>
  <c r="G61" i="5"/>
  <c r="H61" i="3"/>
  <c r="O61" i="5"/>
  <c r="Q61" i="5"/>
  <c r="M61" i="5"/>
  <c r="H61" i="5"/>
  <c r="E61" i="5"/>
  <c r="I62" i="3"/>
  <c r="P62" i="5"/>
  <c r="C62" i="5"/>
  <c r="L62" i="5"/>
  <c r="G62" i="5"/>
  <c r="H62" i="3"/>
  <c r="O62" i="5"/>
  <c r="Q62" i="5"/>
  <c r="M62" i="5"/>
  <c r="H62" i="5"/>
  <c r="E62" i="5"/>
  <c r="I63" i="3"/>
  <c r="P63" i="5"/>
  <c r="C63" i="5"/>
  <c r="L63" i="5"/>
  <c r="G63" i="5"/>
  <c r="H63" i="3"/>
  <c r="O63" i="5"/>
  <c r="Q63" i="5"/>
  <c r="M63" i="5"/>
  <c r="H63" i="5"/>
  <c r="E63" i="5"/>
  <c r="D64" i="5"/>
  <c r="I67" i="3"/>
  <c r="P67" i="5"/>
  <c r="C67" i="5"/>
  <c r="S67" i="5"/>
  <c r="T67" i="5"/>
  <c r="U67" i="5"/>
  <c r="V67" i="5"/>
  <c r="W67" i="5"/>
  <c r="S68" i="5"/>
  <c r="T68" i="5"/>
  <c r="U68" i="5"/>
  <c r="V68" i="5"/>
  <c r="W68" i="5"/>
  <c r="S69" i="5"/>
  <c r="T69" i="5"/>
  <c r="U69" i="5"/>
  <c r="V69" i="5"/>
  <c r="W69" i="5"/>
  <c r="S70" i="5"/>
  <c r="T70" i="5"/>
  <c r="U70" i="5"/>
  <c r="V70" i="5"/>
  <c r="W70" i="5"/>
  <c r="S71" i="5"/>
  <c r="T71" i="5"/>
  <c r="U71" i="5"/>
  <c r="V71" i="5"/>
  <c r="W71" i="5"/>
  <c r="S72" i="5"/>
  <c r="T72" i="5"/>
  <c r="U72" i="5"/>
  <c r="V72" i="5"/>
  <c r="W72" i="5"/>
  <c r="L67" i="5"/>
  <c r="G67" i="5"/>
  <c r="H67" i="3"/>
  <c r="O67" i="5"/>
  <c r="Q67" i="5"/>
  <c r="M67" i="5"/>
  <c r="H67" i="5"/>
  <c r="E67" i="5"/>
  <c r="I68" i="3"/>
  <c r="P68" i="5"/>
  <c r="C68" i="5"/>
  <c r="L68" i="5"/>
  <c r="G68" i="5"/>
  <c r="H68" i="3"/>
  <c r="O68" i="5"/>
  <c r="Q68" i="5"/>
  <c r="M68" i="5"/>
  <c r="H68" i="5"/>
  <c r="E68" i="5"/>
  <c r="I69" i="3"/>
  <c r="P69" i="5"/>
  <c r="C69" i="5"/>
  <c r="L69" i="5"/>
  <c r="G69" i="5"/>
  <c r="H69" i="3"/>
  <c r="O69" i="5"/>
  <c r="Q69" i="5"/>
  <c r="M69" i="5"/>
  <c r="H69" i="5"/>
  <c r="E69" i="5"/>
  <c r="I70" i="3"/>
  <c r="P70" i="5"/>
  <c r="C70" i="5"/>
  <c r="L70" i="5"/>
  <c r="G70" i="5"/>
  <c r="H70" i="3"/>
  <c r="O70" i="5"/>
  <c r="Q70" i="5"/>
  <c r="M70" i="5"/>
  <c r="H70" i="5"/>
  <c r="E70" i="5"/>
  <c r="I71" i="3"/>
  <c r="P71" i="5"/>
  <c r="C71" i="5"/>
  <c r="L71" i="5"/>
  <c r="G71" i="5"/>
  <c r="H71" i="3"/>
  <c r="O71" i="5"/>
  <c r="Q71" i="5"/>
  <c r="M71" i="5"/>
  <c r="H71" i="5"/>
  <c r="E71" i="5"/>
  <c r="I72" i="3"/>
  <c r="P72" i="5"/>
  <c r="C72" i="5"/>
  <c r="L72" i="5"/>
  <c r="G72" i="5"/>
  <c r="H72" i="3"/>
  <c r="O72" i="5"/>
  <c r="Q72" i="5"/>
  <c r="M72" i="5"/>
  <c r="H72" i="5"/>
  <c r="E72" i="5"/>
  <c r="D73" i="5"/>
  <c r="I76" i="3"/>
  <c r="P76" i="5"/>
  <c r="C76" i="5"/>
  <c r="S76" i="5"/>
  <c r="T76" i="5"/>
  <c r="U76" i="5"/>
  <c r="V76" i="5"/>
  <c r="W76" i="5"/>
  <c r="S77" i="5"/>
  <c r="T77" i="5"/>
  <c r="U77" i="5"/>
  <c r="V77" i="5"/>
  <c r="W77" i="5"/>
  <c r="S78" i="5"/>
  <c r="T78" i="5"/>
  <c r="U78" i="5"/>
  <c r="V78" i="5"/>
  <c r="W78" i="5"/>
  <c r="S79" i="5"/>
  <c r="T79" i="5"/>
  <c r="U79" i="5"/>
  <c r="V79" i="5"/>
  <c r="W79" i="5"/>
  <c r="S80" i="5"/>
  <c r="T80" i="5"/>
  <c r="U80" i="5"/>
  <c r="V80" i="5"/>
  <c r="W80" i="5"/>
  <c r="S81" i="5"/>
  <c r="T81" i="5"/>
  <c r="U81" i="5"/>
  <c r="V81" i="5"/>
  <c r="W81" i="5"/>
  <c r="L76" i="5"/>
  <c r="G76" i="5"/>
  <c r="H76" i="3"/>
  <c r="O76" i="5"/>
  <c r="Q76" i="5"/>
  <c r="M76" i="5"/>
  <c r="H76" i="5"/>
  <c r="E76" i="5"/>
  <c r="I77" i="3"/>
  <c r="P77" i="5"/>
  <c r="C77" i="5"/>
  <c r="L77" i="5"/>
  <c r="G77" i="5"/>
  <c r="H77" i="3"/>
  <c r="O77" i="5"/>
  <c r="Q77" i="5"/>
  <c r="M77" i="5"/>
  <c r="H77" i="5"/>
  <c r="E77" i="5"/>
  <c r="I78" i="3"/>
  <c r="P78" i="5"/>
  <c r="C78" i="5"/>
  <c r="L78" i="5"/>
  <c r="G78" i="5"/>
  <c r="H78" i="3"/>
  <c r="O78" i="5"/>
  <c r="Q78" i="5"/>
  <c r="M78" i="5"/>
  <c r="H78" i="5"/>
  <c r="E78" i="5"/>
  <c r="I79" i="3"/>
  <c r="P79" i="5"/>
  <c r="C79" i="5"/>
  <c r="L79" i="5"/>
  <c r="G79" i="5"/>
  <c r="H79" i="3"/>
  <c r="O79" i="5"/>
  <c r="Q79" i="5"/>
  <c r="M79" i="5"/>
  <c r="H79" i="5"/>
  <c r="E79" i="5"/>
  <c r="I80" i="3"/>
  <c r="P80" i="5"/>
  <c r="C80" i="5"/>
  <c r="L80" i="5"/>
  <c r="G80" i="5"/>
  <c r="H80" i="3"/>
  <c r="O80" i="5"/>
  <c r="Q80" i="5"/>
  <c r="M80" i="5"/>
  <c r="H80" i="5"/>
  <c r="E80" i="5"/>
  <c r="I81" i="3"/>
  <c r="P81" i="5"/>
  <c r="C81" i="5"/>
  <c r="L81" i="5"/>
  <c r="G81" i="5"/>
  <c r="H81" i="3"/>
  <c r="O81" i="5"/>
  <c r="Q81" i="5"/>
  <c r="M81" i="5"/>
  <c r="H81" i="5"/>
  <c r="E81" i="5"/>
  <c r="D82" i="5"/>
  <c r="I85" i="3"/>
  <c r="P85" i="5"/>
  <c r="C85" i="5"/>
  <c r="S85" i="5"/>
  <c r="T85" i="5"/>
  <c r="U85" i="5"/>
  <c r="V85" i="5"/>
  <c r="W85" i="5"/>
  <c r="S86" i="5"/>
  <c r="T86" i="5"/>
  <c r="U86" i="5"/>
  <c r="V86" i="5"/>
  <c r="W86" i="5"/>
  <c r="S87" i="5"/>
  <c r="T87" i="5"/>
  <c r="U87" i="5"/>
  <c r="V87" i="5"/>
  <c r="W87" i="5"/>
  <c r="S88" i="5"/>
  <c r="T88" i="5"/>
  <c r="U88" i="5"/>
  <c r="V88" i="5"/>
  <c r="W88" i="5"/>
  <c r="S89" i="5"/>
  <c r="T89" i="5"/>
  <c r="U89" i="5"/>
  <c r="V89" i="5"/>
  <c r="W89" i="5"/>
  <c r="S90" i="5"/>
  <c r="T90" i="5"/>
  <c r="U90" i="5"/>
  <c r="V90" i="5"/>
  <c r="W90" i="5"/>
  <c r="L85" i="5"/>
  <c r="G85" i="5"/>
  <c r="H85" i="3"/>
  <c r="O85" i="5"/>
  <c r="Q85" i="5"/>
  <c r="M85" i="5"/>
  <c r="H85" i="5"/>
  <c r="E85" i="5"/>
  <c r="I86" i="3"/>
  <c r="P86" i="5"/>
  <c r="C86" i="5"/>
  <c r="L86" i="5"/>
  <c r="G86" i="5"/>
  <c r="H86" i="3"/>
  <c r="O86" i="5"/>
  <c r="Q86" i="5"/>
  <c r="M86" i="5"/>
  <c r="H86" i="5"/>
  <c r="E86" i="5"/>
  <c r="I87" i="3"/>
  <c r="P87" i="5"/>
  <c r="C87" i="5"/>
  <c r="L87" i="5"/>
  <c r="G87" i="5"/>
  <c r="H87" i="3"/>
  <c r="O87" i="5"/>
  <c r="Q87" i="5"/>
  <c r="M87" i="5"/>
  <c r="H87" i="5"/>
  <c r="E87" i="5"/>
  <c r="I88" i="3"/>
  <c r="P88" i="5"/>
  <c r="C88" i="5"/>
  <c r="L88" i="5"/>
  <c r="G88" i="5"/>
  <c r="H88" i="3"/>
  <c r="O88" i="5"/>
  <c r="Q88" i="5"/>
  <c r="M88" i="5"/>
  <c r="H88" i="5"/>
  <c r="E88" i="5"/>
  <c r="I89" i="3"/>
  <c r="P89" i="5"/>
  <c r="C89" i="5"/>
  <c r="L89" i="5"/>
  <c r="G89" i="5"/>
  <c r="H89" i="3"/>
  <c r="O89" i="5"/>
  <c r="Q89" i="5"/>
  <c r="M89" i="5"/>
  <c r="H89" i="5"/>
  <c r="E89" i="5"/>
  <c r="I90" i="3"/>
  <c r="P90" i="5"/>
  <c r="C90" i="5"/>
  <c r="L90" i="5"/>
  <c r="G90" i="5"/>
  <c r="H90" i="3"/>
  <c r="O90" i="5"/>
  <c r="Q90" i="5"/>
  <c r="M90" i="5"/>
  <c r="H90" i="5"/>
  <c r="E90" i="5"/>
  <c r="D91" i="5"/>
  <c r="I94" i="3"/>
  <c r="P94" i="5"/>
  <c r="C94" i="5"/>
  <c r="S94" i="5"/>
  <c r="T94" i="5"/>
  <c r="U94" i="5"/>
  <c r="V94" i="5"/>
  <c r="W94" i="5"/>
  <c r="S95" i="5"/>
  <c r="T95" i="5"/>
  <c r="U95" i="5"/>
  <c r="V95" i="5"/>
  <c r="W95" i="5"/>
  <c r="S96" i="5"/>
  <c r="T96" i="5"/>
  <c r="U96" i="5"/>
  <c r="V96" i="5"/>
  <c r="W96" i="5"/>
  <c r="S97" i="5"/>
  <c r="T97" i="5"/>
  <c r="U97" i="5"/>
  <c r="V97" i="5"/>
  <c r="W97" i="5"/>
  <c r="S98" i="5"/>
  <c r="T98" i="5"/>
  <c r="U98" i="5"/>
  <c r="V98" i="5"/>
  <c r="W98" i="5"/>
  <c r="S99" i="5"/>
  <c r="T99" i="5"/>
  <c r="U99" i="5"/>
  <c r="V99" i="5"/>
  <c r="W99" i="5"/>
  <c r="L94" i="5"/>
  <c r="G94" i="5"/>
  <c r="H94" i="3"/>
  <c r="O94" i="5"/>
  <c r="Q94" i="5"/>
  <c r="M94" i="5"/>
  <c r="H94" i="5"/>
  <c r="E94" i="5"/>
  <c r="I95" i="3"/>
  <c r="P95" i="5"/>
  <c r="C95" i="5"/>
  <c r="L95" i="5"/>
  <c r="G95" i="5"/>
  <c r="H95" i="3"/>
  <c r="O95" i="5"/>
  <c r="Q95" i="5"/>
  <c r="M95" i="5"/>
  <c r="H95" i="5"/>
  <c r="E95" i="5"/>
  <c r="I96" i="3"/>
  <c r="P96" i="5"/>
  <c r="C96" i="5"/>
  <c r="L96" i="5"/>
  <c r="G96" i="5"/>
  <c r="H96" i="3"/>
  <c r="O96" i="5"/>
  <c r="Q96" i="5"/>
  <c r="M96" i="5"/>
  <c r="H96" i="5"/>
  <c r="E96" i="5"/>
  <c r="I97" i="3"/>
  <c r="P97" i="5"/>
  <c r="C97" i="5"/>
  <c r="L97" i="5"/>
  <c r="G97" i="5"/>
  <c r="H97" i="3"/>
  <c r="O97" i="5"/>
  <c r="Q97" i="5"/>
  <c r="M97" i="5"/>
  <c r="H97" i="5"/>
  <c r="E97" i="5"/>
  <c r="I98" i="3"/>
  <c r="P98" i="5"/>
  <c r="C98" i="5"/>
  <c r="L98" i="5"/>
  <c r="G98" i="5"/>
  <c r="H98" i="3"/>
  <c r="O98" i="5"/>
  <c r="Q98" i="5"/>
  <c r="M98" i="5"/>
  <c r="H98" i="5"/>
  <c r="E98" i="5"/>
  <c r="I99" i="3"/>
  <c r="P99" i="5"/>
  <c r="C99" i="5"/>
  <c r="L99" i="5"/>
  <c r="G99" i="5"/>
  <c r="H99" i="3"/>
  <c r="O99" i="5"/>
  <c r="Q99" i="5"/>
  <c r="M99" i="5"/>
  <c r="H99" i="5"/>
  <c r="E99" i="5"/>
  <c r="D100" i="5"/>
  <c r="I103" i="3"/>
  <c r="P103" i="5"/>
  <c r="C103" i="5"/>
  <c r="S103" i="5"/>
  <c r="T103" i="5"/>
  <c r="U103" i="5"/>
  <c r="V103" i="5"/>
  <c r="W103" i="5"/>
  <c r="S104" i="5"/>
  <c r="T104" i="5"/>
  <c r="U104" i="5"/>
  <c r="V104" i="5"/>
  <c r="W104" i="5"/>
  <c r="S105" i="5"/>
  <c r="T105" i="5"/>
  <c r="U105" i="5"/>
  <c r="V105" i="5"/>
  <c r="W105" i="5"/>
  <c r="S106" i="5"/>
  <c r="T106" i="5"/>
  <c r="U106" i="5"/>
  <c r="V106" i="5"/>
  <c r="W106" i="5"/>
  <c r="S107" i="5"/>
  <c r="T107" i="5"/>
  <c r="U107" i="5"/>
  <c r="V107" i="5"/>
  <c r="W107" i="5"/>
  <c r="S108" i="5"/>
  <c r="T108" i="5"/>
  <c r="U108" i="5"/>
  <c r="V108" i="5"/>
  <c r="W108" i="5"/>
  <c r="L103" i="5"/>
  <c r="G103" i="5"/>
  <c r="H103" i="3"/>
  <c r="O103" i="5"/>
  <c r="Q103" i="5"/>
  <c r="M103" i="5"/>
  <c r="H103" i="5"/>
  <c r="E103" i="5"/>
  <c r="I104" i="3"/>
  <c r="P104" i="5"/>
  <c r="C104" i="5"/>
  <c r="L104" i="5"/>
  <c r="G104" i="5"/>
  <c r="H104" i="3"/>
  <c r="O104" i="5"/>
  <c r="Q104" i="5"/>
  <c r="M104" i="5"/>
  <c r="H104" i="5"/>
  <c r="E104" i="5"/>
  <c r="I105" i="3"/>
  <c r="P105" i="5"/>
  <c r="C105" i="5"/>
  <c r="L105" i="5"/>
  <c r="G105" i="5"/>
  <c r="H105" i="3"/>
  <c r="O105" i="5"/>
  <c r="Q105" i="5"/>
  <c r="M105" i="5"/>
  <c r="H105" i="5"/>
  <c r="E105" i="5"/>
  <c r="I106" i="3"/>
  <c r="P106" i="5"/>
  <c r="C106" i="5"/>
  <c r="L106" i="5"/>
  <c r="G106" i="5"/>
  <c r="H106" i="3"/>
  <c r="O106" i="5"/>
  <c r="Q106" i="5"/>
  <c r="M106" i="5"/>
  <c r="H106" i="5"/>
  <c r="E106" i="5"/>
  <c r="I107" i="3"/>
  <c r="P107" i="5"/>
  <c r="C107" i="5"/>
  <c r="L107" i="5"/>
  <c r="G107" i="5"/>
  <c r="H107" i="3"/>
  <c r="O107" i="5"/>
  <c r="Q107" i="5"/>
  <c r="M107" i="5"/>
  <c r="H107" i="5"/>
  <c r="E107" i="5"/>
  <c r="I108" i="3"/>
  <c r="P108" i="5"/>
  <c r="C108" i="5"/>
  <c r="L108" i="5"/>
  <c r="G108" i="5"/>
  <c r="H108" i="3"/>
  <c r="O108" i="5"/>
  <c r="Q108" i="5"/>
  <c r="M108" i="5"/>
  <c r="H108" i="5"/>
  <c r="E108" i="5"/>
  <c r="D109" i="5"/>
  <c r="I112" i="3"/>
  <c r="P112" i="5"/>
  <c r="C112" i="5"/>
  <c r="S112" i="5"/>
  <c r="T112" i="5"/>
  <c r="U112" i="5"/>
  <c r="V112" i="5"/>
  <c r="W112" i="5"/>
  <c r="S113" i="5"/>
  <c r="T113" i="5"/>
  <c r="U113" i="5"/>
  <c r="V113" i="5"/>
  <c r="W113" i="5"/>
  <c r="S114" i="5"/>
  <c r="T114" i="5"/>
  <c r="U114" i="5"/>
  <c r="V114" i="5"/>
  <c r="W114" i="5"/>
  <c r="S115" i="5"/>
  <c r="T115" i="5"/>
  <c r="U115" i="5"/>
  <c r="V115" i="5"/>
  <c r="W115" i="5"/>
  <c r="S116" i="5"/>
  <c r="T116" i="5"/>
  <c r="U116" i="5"/>
  <c r="V116" i="5"/>
  <c r="W116" i="5"/>
  <c r="S117" i="5"/>
  <c r="T117" i="5"/>
  <c r="U117" i="5"/>
  <c r="V117" i="5"/>
  <c r="W117" i="5"/>
  <c r="L112" i="5"/>
  <c r="G112" i="5"/>
  <c r="H112" i="3"/>
  <c r="O112" i="5"/>
  <c r="Q112" i="5"/>
  <c r="M112" i="5"/>
  <c r="H112" i="5"/>
  <c r="E112" i="5"/>
  <c r="I113" i="3"/>
  <c r="P113" i="5"/>
  <c r="C113" i="5"/>
  <c r="L113" i="5"/>
  <c r="G113" i="5"/>
  <c r="H113" i="3"/>
  <c r="O113" i="5"/>
  <c r="Q113" i="5"/>
  <c r="M113" i="5"/>
  <c r="H113" i="5"/>
  <c r="E113" i="5"/>
  <c r="I114" i="3"/>
  <c r="P114" i="5"/>
  <c r="C114" i="5"/>
  <c r="L114" i="5"/>
  <c r="G114" i="5"/>
  <c r="H114" i="3"/>
  <c r="O114" i="5"/>
  <c r="Q114" i="5"/>
  <c r="M114" i="5"/>
  <c r="H114" i="5"/>
  <c r="E114" i="5"/>
  <c r="I115" i="3"/>
  <c r="P115" i="5"/>
  <c r="C115" i="5"/>
  <c r="L115" i="5"/>
  <c r="G115" i="5"/>
  <c r="H115" i="3"/>
  <c r="O115" i="5"/>
  <c r="Q115" i="5"/>
  <c r="M115" i="5"/>
  <c r="H115" i="5"/>
  <c r="E115" i="5"/>
  <c r="I116" i="3"/>
  <c r="P116" i="5"/>
  <c r="C116" i="5"/>
  <c r="L116" i="5"/>
  <c r="G116" i="5"/>
  <c r="H116" i="3"/>
  <c r="O116" i="5"/>
  <c r="Q116" i="5"/>
  <c r="M116" i="5"/>
  <c r="H116" i="5"/>
  <c r="E116" i="5"/>
  <c r="I117" i="3"/>
  <c r="P117" i="5"/>
  <c r="C117" i="5"/>
  <c r="L117" i="5"/>
  <c r="G117" i="5"/>
  <c r="H117" i="3"/>
  <c r="O117" i="5"/>
  <c r="Q117" i="5"/>
  <c r="M117" i="5"/>
  <c r="H117" i="5"/>
  <c r="E117" i="5"/>
  <c r="D118" i="5"/>
  <c r="I121" i="3"/>
  <c r="P121" i="5"/>
  <c r="C121" i="5"/>
  <c r="S121" i="5"/>
  <c r="T121" i="5"/>
  <c r="U121" i="5"/>
  <c r="V121" i="5"/>
  <c r="W121" i="5"/>
  <c r="S122" i="5"/>
  <c r="T122" i="5"/>
  <c r="U122" i="5"/>
  <c r="V122" i="5"/>
  <c r="W122" i="5"/>
  <c r="S123" i="5"/>
  <c r="T123" i="5"/>
  <c r="U123" i="5"/>
  <c r="V123" i="5"/>
  <c r="W123" i="5"/>
  <c r="S124" i="5"/>
  <c r="T124" i="5"/>
  <c r="U124" i="5"/>
  <c r="V124" i="5"/>
  <c r="W124" i="5"/>
  <c r="S125" i="5"/>
  <c r="T125" i="5"/>
  <c r="U125" i="5"/>
  <c r="V125" i="5"/>
  <c r="W125" i="5"/>
  <c r="S126" i="5"/>
  <c r="T126" i="5"/>
  <c r="U126" i="5"/>
  <c r="V126" i="5"/>
  <c r="W126" i="5"/>
  <c r="L121" i="5"/>
  <c r="G121" i="5"/>
  <c r="H121" i="3"/>
  <c r="O121" i="5"/>
  <c r="Q121" i="5"/>
  <c r="M121" i="5"/>
  <c r="H121" i="5"/>
  <c r="E121" i="5"/>
  <c r="I122" i="3"/>
  <c r="P122" i="5"/>
  <c r="C122" i="5"/>
  <c r="L122" i="5"/>
  <c r="G122" i="5"/>
  <c r="H122" i="3"/>
  <c r="O122" i="5"/>
  <c r="Q122" i="5"/>
  <c r="M122" i="5"/>
  <c r="H122" i="5"/>
  <c r="E122" i="5"/>
  <c r="I123" i="3"/>
  <c r="P123" i="5"/>
  <c r="C123" i="5"/>
  <c r="L123" i="5"/>
  <c r="G123" i="5"/>
  <c r="H123" i="3"/>
  <c r="O123" i="5"/>
  <c r="Q123" i="5"/>
  <c r="M123" i="5"/>
  <c r="H123" i="5"/>
  <c r="E123" i="5"/>
  <c r="I124" i="3"/>
  <c r="P124" i="5"/>
  <c r="C124" i="5"/>
  <c r="L124" i="5"/>
  <c r="G124" i="5"/>
  <c r="H124" i="3"/>
  <c r="O124" i="5"/>
  <c r="Q124" i="5"/>
  <c r="M124" i="5"/>
  <c r="H124" i="5"/>
  <c r="E124" i="5"/>
  <c r="I125" i="3"/>
  <c r="P125" i="5"/>
  <c r="C125" i="5"/>
  <c r="L125" i="5"/>
  <c r="G125" i="5"/>
  <c r="H125" i="3"/>
  <c r="O125" i="5"/>
  <c r="Q125" i="5"/>
  <c r="M125" i="5"/>
  <c r="H125" i="5"/>
  <c r="E125" i="5"/>
  <c r="I126" i="3"/>
  <c r="P126" i="5"/>
  <c r="C126" i="5"/>
  <c r="L126" i="5"/>
  <c r="G126" i="5"/>
  <c r="H126" i="3"/>
  <c r="O126" i="5"/>
  <c r="Q126" i="5"/>
  <c r="M126" i="5"/>
  <c r="H126" i="5"/>
  <c r="E126" i="5"/>
  <c r="D127" i="5"/>
  <c r="D1" i="5"/>
  <c r="J4" i="5"/>
  <c r="J5" i="5"/>
  <c r="J6" i="5"/>
  <c r="J7" i="5"/>
  <c r="J8" i="5"/>
  <c r="J9" i="5"/>
  <c r="I10" i="5"/>
  <c r="J13" i="5"/>
  <c r="J14" i="5"/>
  <c r="J15" i="5"/>
  <c r="J16" i="5"/>
  <c r="J17" i="5"/>
  <c r="J18" i="5"/>
  <c r="I19" i="5"/>
  <c r="J22" i="5"/>
  <c r="J23" i="5"/>
  <c r="J24" i="5"/>
  <c r="J25" i="5"/>
  <c r="J26" i="5"/>
  <c r="J27" i="5"/>
  <c r="I28" i="5"/>
  <c r="J31" i="5"/>
  <c r="J32" i="5"/>
  <c r="J33" i="5"/>
  <c r="J34" i="5"/>
  <c r="J35" i="5"/>
  <c r="J36" i="5"/>
  <c r="I37" i="5"/>
  <c r="J40" i="5"/>
  <c r="J41" i="5"/>
  <c r="J42" i="5"/>
  <c r="J43" i="5"/>
  <c r="J44" i="5"/>
  <c r="J45" i="5"/>
  <c r="I46" i="5"/>
  <c r="J49" i="5"/>
  <c r="J50" i="5"/>
  <c r="J51" i="5"/>
  <c r="J52" i="5"/>
  <c r="J53" i="5"/>
  <c r="J54" i="5"/>
  <c r="I55" i="5"/>
  <c r="J58" i="5"/>
  <c r="J59" i="5"/>
  <c r="J60" i="5"/>
  <c r="J61" i="5"/>
  <c r="J62" i="5"/>
  <c r="J63" i="5"/>
  <c r="I64" i="5"/>
  <c r="J67" i="5"/>
  <c r="J68" i="5"/>
  <c r="J69" i="5"/>
  <c r="J70" i="5"/>
  <c r="J71" i="5"/>
  <c r="J72" i="5"/>
  <c r="I73" i="5"/>
  <c r="J76" i="5"/>
  <c r="J77" i="5"/>
  <c r="J78" i="5"/>
  <c r="J79" i="5"/>
  <c r="J80" i="5"/>
  <c r="J81" i="5"/>
  <c r="I82" i="5"/>
  <c r="J85" i="5"/>
  <c r="J86" i="5"/>
  <c r="J87" i="5"/>
  <c r="J88" i="5"/>
  <c r="J89" i="5"/>
  <c r="J90" i="5"/>
  <c r="I91" i="5"/>
  <c r="J94" i="5"/>
  <c r="J95" i="5"/>
  <c r="J96" i="5"/>
  <c r="J97" i="5"/>
  <c r="J98" i="5"/>
  <c r="J99" i="5"/>
  <c r="I100" i="5"/>
  <c r="J103" i="5"/>
  <c r="J104" i="5"/>
  <c r="J105" i="5"/>
  <c r="J106" i="5"/>
  <c r="J107" i="5"/>
  <c r="J108" i="5"/>
  <c r="I109" i="5"/>
  <c r="J112" i="5"/>
  <c r="J113" i="5"/>
  <c r="J114" i="5"/>
  <c r="J115" i="5"/>
  <c r="J116" i="5"/>
  <c r="J117" i="5"/>
  <c r="I118" i="5"/>
  <c r="J121" i="5"/>
  <c r="J122" i="5"/>
  <c r="J123" i="5"/>
  <c r="J124" i="5"/>
  <c r="J125" i="5"/>
  <c r="J126" i="5"/>
  <c r="I127" i="5"/>
  <c r="I1" i="5"/>
  <c r="N10" i="5"/>
  <c r="N19" i="5"/>
  <c r="N28" i="5"/>
  <c r="N37" i="5"/>
  <c r="N46" i="5"/>
  <c r="N55" i="5"/>
  <c r="N64" i="5"/>
  <c r="N73" i="5"/>
  <c r="N82" i="5"/>
  <c r="N91" i="5"/>
  <c r="N100" i="5"/>
  <c r="N109" i="5"/>
  <c r="N118" i="5"/>
  <c r="N127" i="5"/>
  <c r="N1" i="5"/>
  <c r="E146" i="5"/>
  <c r="B146" i="5"/>
  <c r="W144" i="5"/>
  <c r="V144" i="5"/>
  <c r="U144" i="5"/>
  <c r="T144" i="5"/>
  <c r="S144" i="5"/>
  <c r="C144" i="5"/>
  <c r="S139" i="5"/>
  <c r="T139" i="5"/>
  <c r="U139" i="5"/>
  <c r="V139" i="5"/>
  <c r="W139" i="5"/>
  <c r="S140" i="5"/>
  <c r="T140" i="5"/>
  <c r="U140" i="5"/>
  <c r="V140" i="5"/>
  <c r="W140" i="5"/>
  <c r="S141" i="5"/>
  <c r="T141" i="5"/>
  <c r="U141" i="5"/>
  <c r="V141" i="5"/>
  <c r="W141" i="5"/>
  <c r="S142" i="5"/>
  <c r="T142" i="5"/>
  <c r="U142" i="5"/>
  <c r="V142" i="5"/>
  <c r="W142" i="5"/>
  <c r="S143" i="5"/>
  <c r="T143" i="5"/>
  <c r="U143" i="5"/>
  <c r="V143" i="5"/>
  <c r="W143" i="5"/>
  <c r="M144" i="5"/>
  <c r="R144" i="5"/>
  <c r="H144" i="3"/>
  <c r="O144" i="5"/>
  <c r="I144" i="3"/>
  <c r="P144" i="5"/>
  <c r="Q144" i="5"/>
  <c r="L144" i="5"/>
  <c r="J144" i="5"/>
  <c r="K144" i="5"/>
  <c r="H144" i="5"/>
  <c r="G144" i="5"/>
  <c r="E144" i="5"/>
  <c r="F144" i="5"/>
  <c r="C143" i="5"/>
  <c r="M143" i="5"/>
  <c r="R143" i="5"/>
  <c r="H143" i="3"/>
  <c r="O143" i="5"/>
  <c r="I143" i="3"/>
  <c r="P143" i="5"/>
  <c r="Q143" i="5"/>
  <c r="L143" i="5"/>
  <c r="J143" i="5"/>
  <c r="K143" i="5"/>
  <c r="H143" i="5"/>
  <c r="G143" i="5"/>
  <c r="E143" i="5"/>
  <c r="F143" i="5"/>
  <c r="C142" i="5"/>
  <c r="M142" i="5"/>
  <c r="R142" i="5"/>
  <c r="H142" i="3"/>
  <c r="O142" i="5"/>
  <c r="I142" i="3"/>
  <c r="P142" i="5"/>
  <c r="Q142" i="5"/>
  <c r="L142" i="5"/>
  <c r="J142" i="5"/>
  <c r="K142" i="5"/>
  <c r="H142" i="5"/>
  <c r="G142" i="5"/>
  <c r="E142" i="5"/>
  <c r="F142" i="5"/>
  <c r="C141" i="5"/>
  <c r="M141" i="5"/>
  <c r="R141" i="5"/>
  <c r="H141" i="3"/>
  <c r="O141" i="5"/>
  <c r="I141" i="3"/>
  <c r="P141" i="5"/>
  <c r="Q141" i="5"/>
  <c r="L141" i="5"/>
  <c r="J141" i="5"/>
  <c r="K141" i="5"/>
  <c r="H141" i="5"/>
  <c r="G141" i="5"/>
  <c r="E141" i="5"/>
  <c r="F141" i="5"/>
  <c r="C140" i="5"/>
  <c r="M140" i="5"/>
  <c r="R140" i="5"/>
  <c r="H140" i="3"/>
  <c r="O140" i="5"/>
  <c r="I140" i="3"/>
  <c r="P140" i="5"/>
  <c r="Q140" i="5"/>
  <c r="L140" i="5"/>
  <c r="J140" i="5"/>
  <c r="K140" i="5"/>
  <c r="H140" i="5"/>
  <c r="G140" i="5"/>
  <c r="E140" i="5"/>
  <c r="F140" i="5"/>
  <c r="C139" i="5"/>
  <c r="M139" i="5"/>
  <c r="R139" i="5"/>
  <c r="H139" i="3"/>
  <c r="O139" i="5"/>
  <c r="I139" i="3"/>
  <c r="P139" i="5"/>
  <c r="Q139" i="5"/>
  <c r="L139" i="5"/>
  <c r="J139" i="5"/>
  <c r="K139" i="5"/>
  <c r="H139" i="5"/>
  <c r="G139" i="5"/>
  <c r="E139" i="5"/>
  <c r="F139" i="5"/>
  <c r="O137" i="5"/>
  <c r="M137" i="5"/>
  <c r="J137" i="5"/>
  <c r="H137" i="5"/>
  <c r="E137" i="5"/>
  <c r="H130" i="3"/>
  <c r="O130" i="5"/>
  <c r="H131" i="3"/>
  <c r="O131" i="5"/>
  <c r="H132" i="3"/>
  <c r="O132" i="5"/>
  <c r="H133" i="3"/>
  <c r="O133" i="5"/>
  <c r="H134" i="3"/>
  <c r="O134" i="5"/>
  <c r="H135" i="3"/>
  <c r="O135" i="5"/>
  <c r="N136" i="5"/>
  <c r="C130" i="5"/>
  <c r="S130" i="5"/>
  <c r="T130" i="5"/>
  <c r="U130" i="5"/>
  <c r="V130" i="5"/>
  <c r="W130" i="5"/>
  <c r="S131" i="5"/>
  <c r="T131" i="5"/>
  <c r="U131" i="5"/>
  <c r="V131" i="5"/>
  <c r="W131" i="5"/>
  <c r="S132" i="5"/>
  <c r="T132" i="5"/>
  <c r="U132" i="5"/>
  <c r="V132" i="5"/>
  <c r="W132" i="5"/>
  <c r="S133" i="5"/>
  <c r="T133" i="5"/>
  <c r="U133" i="5"/>
  <c r="V133" i="5"/>
  <c r="W133" i="5"/>
  <c r="S134" i="5"/>
  <c r="T134" i="5"/>
  <c r="U134" i="5"/>
  <c r="V134" i="5"/>
  <c r="W134" i="5"/>
  <c r="S135" i="5"/>
  <c r="T135" i="5"/>
  <c r="U135" i="5"/>
  <c r="V135" i="5"/>
  <c r="W135" i="5"/>
  <c r="L130" i="5"/>
  <c r="M130" i="5"/>
  <c r="J130" i="5"/>
  <c r="C131" i="5"/>
  <c r="L131" i="5"/>
  <c r="M131" i="5"/>
  <c r="J131" i="5"/>
  <c r="C132" i="5"/>
  <c r="L132" i="5"/>
  <c r="M132" i="5"/>
  <c r="J132" i="5"/>
  <c r="C133" i="5"/>
  <c r="L133" i="5"/>
  <c r="M133" i="5"/>
  <c r="J133" i="5"/>
  <c r="C134" i="5"/>
  <c r="L134" i="5"/>
  <c r="M134" i="5"/>
  <c r="J134" i="5"/>
  <c r="C135" i="5"/>
  <c r="L135" i="5"/>
  <c r="M135" i="5"/>
  <c r="J135" i="5"/>
  <c r="I136" i="5"/>
  <c r="I130" i="3"/>
  <c r="P130" i="5"/>
  <c r="G130" i="5"/>
  <c r="Q130" i="5"/>
  <c r="H130" i="5"/>
  <c r="E130" i="5"/>
  <c r="I131" i="3"/>
  <c r="P131" i="5"/>
  <c r="G131" i="5"/>
  <c r="Q131" i="5"/>
  <c r="H131" i="5"/>
  <c r="E131" i="5"/>
  <c r="I132" i="3"/>
  <c r="P132" i="5"/>
  <c r="G132" i="5"/>
  <c r="Q132" i="5"/>
  <c r="H132" i="5"/>
  <c r="E132" i="5"/>
  <c r="I133" i="3"/>
  <c r="P133" i="5"/>
  <c r="G133" i="5"/>
  <c r="Q133" i="5"/>
  <c r="H133" i="5"/>
  <c r="E133" i="5"/>
  <c r="I134" i="3"/>
  <c r="P134" i="5"/>
  <c r="G134" i="5"/>
  <c r="Q134" i="5"/>
  <c r="H134" i="5"/>
  <c r="E134" i="5"/>
  <c r="I135" i="3"/>
  <c r="P135" i="5"/>
  <c r="G135" i="5"/>
  <c r="Q135" i="5"/>
  <c r="H135" i="5"/>
  <c r="E135" i="5"/>
  <c r="D136" i="5"/>
  <c r="R135" i="5"/>
  <c r="K135" i="5"/>
  <c r="F135" i="5"/>
  <c r="R134" i="5"/>
  <c r="K134" i="5"/>
  <c r="F134" i="5"/>
  <c r="R133" i="5"/>
  <c r="K133" i="5"/>
  <c r="F133" i="5"/>
  <c r="R132" i="5"/>
  <c r="K132" i="5"/>
  <c r="F132" i="5"/>
  <c r="R131" i="5"/>
  <c r="K131" i="5"/>
  <c r="F131" i="5"/>
  <c r="R130" i="5"/>
  <c r="K130" i="5"/>
  <c r="F130" i="5"/>
  <c r="O128" i="5"/>
  <c r="M128" i="5"/>
  <c r="J128" i="5"/>
  <c r="H128" i="5"/>
  <c r="E128" i="5"/>
  <c r="R126" i="5"/>
  <c r="K126" i="5"/>
  <c r="F126" i="5"/>
  <c r="R125" i="5"/>
  <c r="K125" i="5"/>
  <c r="F125" i="5"/>
  <c r="R124" i="5"/>
  <c r="K124" i="5"/>
  <c r="F124" i="5"/>
  <c r="R123" i="5"/>
  <c r="K123" i="5"/>
  <c r="F123" i="5"/>
  <c r="R122" i="5"/>
  <c r="K122" i="5"/>
  <c r="F122" i="5"/>
  <c r="R121" i="5"/>
  <c r="K121" i="5"/>
  <c r="F121" i="5"/>
  <c r="O119" i="5"/>
  <c r="M119" i="5"/>
  <c r="J119" i="5"/>
  <c r="H119" i="5"/>
  <c r="E119" i="5"/>
  <c r="R117" i="5"/>
  <c r="K117" i="5"/>
  <c r="F117" i="5"/>
  <c r="R116" i="5"/>
  <c r="K116" i="5"/>
  <c r="F116" i="5"/>
  <c r="R115" i="5"/>
  <c r="K115" i="5"/>
  <c r="F115" i="5"/>
  <c r="R114" i="5"/>
  <c r="K114" i="5"/>
  <c r="F114" i="5"/>
  <c r="R113" i="5"/>
  <c r="K113" i="5"/>
  <c r="F113" i="5"/>
  <c r="R112" i="5"/>
  <c r="K112" i="5"/>
  <c r="F112" i="5"/>
  <c r="O110" i="5"/>
  <c r="M110" i="5"/>
  <c r="J110" i="5"/>
  <c r="H110" i="5"/>
  <c r="E110" i="5"/>
  <c r="R108" i="5"/>
  <c r="K108" i="5"/>
  <c r="F108" i="5"/>
  <c r="R107" i="5"/>
  <c r="K107" i="5"/>
  <c r="F107" i="5"/>
  <c r="R106" i="5"/>
  <c r="K106" i="5"/>
  <c r="F106" i="5"/>
  <c r="R105" i="5"/>
  <c r="K105" i="5"/>
  <c r="F105" i="5"/>
  <c r="R104" i="5"/>
  <c r="K104" i="5"/>
  <c r="F104" i="5"/>
  <c r="R103" i="5"/>
  <c r="K103" i="5"/>
  <c r="F103" i="5"/>
  <c r="O101" i="5"/>
  <c r="M101" i="5"/>
  <c r="J101" i="5"/>
  <c r="H101" i="5"/>
  <c r="E101" i="5"/>
  <c r="R99" i="5"/>
  <c r="K99" i="5"/>
  <c r="F99" i="5"/>
  <c r="R98" i="5"/>
  <c r="K98" i="5"/>
  <c r="F98" i="5"/>
  <c r="R97" i="5"/>
  <c r="K97" i="5"/>
  <c r="F97" i="5"/>
  <c r="R96" i="5"/>
  <c r="K96" i="5"/>
  <c r="F96" i="5"/>
  <c r="R95" i="5"/>
  <c r="K95" i="5"/>
  <c r="F95" i="5"/>
  <c r="R94" i="5"/>
  <c r="K94" i="5"/>
  <c r="F94" i="5"/>
  <c r="O92" i="5"/>
  <c r="M92" i="5"/>
  <c r="J92" i="5"/>
  <c r="H92" i="5"/>
  <c r="E92" i="5"/>
  <c r="R90" i="5"/>
  <c r="K90" i="5"/>
  <c r="F90" i="5"/>
  <c r="R89" i="5"/>
  <c r="K89" i="5"/>
  <c r="F89" i="5"/>
  <c r="R88" i="5"/>
  <c r="K88" i="5"/>
  <c r="F88" i="5"/>
  <c r="R87" i="5"/>
  <c r="K87" i="5"/>
  <c r="F87" i="5"/>
  <c r="R86" i="5"/>
  <c r="K86" i="5"/>
  <c r="F86" i="5"/>
  <c r="R85" i="5"/>
  <c r="K85" i="5"/>
  <c r="F85" i="5"/>
  <c r="O83" i="5"/>
  <c r="M83" i="5"/>
  <c r="J83" i="5"/>
  <c r="H83" i="5"/>
  <c r="E83" i="5"/>
  <c r="R81" i="5"/>
  <c r="K81" i="5"/>
  <c r="F81" i="5"/>
  <c r="R80" i="5"/>
  <c r="K80" i="5"/>
  <c r="F80" i="5"/>
  <c r="R79" i="5"/>
  <c r="K79" i="5"/>
  <c r="F79" i="5"/>
  <c r="R78" i="5"/>
  <c r="K78" i="5"/>
  <c r="F78" i="5"/>
  <c r="R77" i="5"/>
  <c r="K77" i="5"/>
  <c r="F77" i="5"/>
  <c r="R76" i="5"/>
  <c r="K76" i="5"/>
  <c r="F76" i="5"/>
  <c r="O74" i="5"/>
  <c r="M74" i="5"/>
  <c r="J74" i="5"/>
  <c r="H74" i="5"/>
  <c r="E74" i="5"/>
  <c r="R72" i="5"/>
  <c r="K72" i="5"/>
  <c r="F72" i="5"/>
  <c r="R71" i="5"/>
  <c r="K71" i="5"/>
  <c r="F71" i="5"/>
  <c r="R70" i="5"/>
  <c r="K70" i="5"/>
  <c r="F70" i="5"/>
  <c r="R69" i="5"/>
  <c r="K69" i="5"/>
  <c r="F69" i="5"/>
  <c r="R68" i="5"/>
  <c r="K68" i="5"/>
  <c r="F68" i="5"/>
  <c r="R67" i="5"/>
  <c r="K67" i="5"/>
  <c r="F67" i="5"/>
  <c r="O65" i="5"/>
  <c r="M65" i="5"/>
  <c r="J65" i="5"/>
  <c r="H65" i="5"/>
  <c r="E65" i="5"/>
  <c r="R63" i="5"/>
  <c r="K63" i="5"/>
  <c r="F63" i="5"/>
  <c r="R62" i="5"/>
  <c r="K62" i="5"/>
  <c r="F62" i="5"/>
  <c r="R61" i="5"/>
  <c r="K61" i="5"/>
  <c r="F61" i="5"/>
  <c r="R60" i="5"/>
  <c r="K60" i="5"/>
  <c r="F60" i="5"/>
  <c r="R59" i="5"/>
  <c r="K59" i="5"/>
  <c r="F59" i="5"/>
  <c r="R58" i="5"/>
  <c r="K58" i="5"/>
  <c r="F58" i="5"/>
  <c r="O56" i="5"/>
  <c r="M56" i="5"/>
  <c r="J56" i="5"/>
  <c r="H56" i="5"/>
  <c r="E56" i="5"/>
  <c r="R54" i="5"/>
  <c r="K54" i="5"/>
  <c r="F54" i="5"/>
  <c r="R53" i="5"/>
  <c r="K53" i="5"/>
  <c r="F53" i="5"/>
  <c r="R52" i="5"/>
  <c r="K52" i="5"/>
  <c r="F52" i="5"/>
  <c r="R51" i="5"/>
  <c r="K51" i="5"/>
  <c r="F51" i="5"/>
  <c r="R50" i="5"/>
  <c r="K50" i="5"/>
  <c r="F50" i="5"/>
  <c r="R49" i="5"/>
  <c r="K49" i="5"/>
  <c r="F49" i="5"/>
  <c r="O47" i="5"/>
  <c r="M47" i="5"/>
  <c r="J47" i="5"/>
  <c r="H47" i="5"/>
  <c r="E47" i="5"/>
  <c r="R45" i="5"/>
  <c r="K45" i="5"/>
  <c r="F45" i="5"/>
  <c r="R44" i="5"/>
  <c r="K44" i="5"/>
  <c r="F44" i="5"/>
  <c r="R43" i="5"/>
  <c r="K43" i="5"/>
  <c r="F43" i="5"/>
  <c r="R42" i="5"/>
  <c r="K42" i="5"/>
  <c r="F42" i="5"/>
  <c r="R41" i="5"/>
  <c r="K41" i="5"/>
  <c r="F41" i="5"/>
  <c r="R40" i="5"/>
  <c r="K40" i="5"/>
  <c r="F40" i="5"/>
  <c r="O38" i="5"/>
  <c r="M38" i="5"/>
  <c r="J38" i="5"/>
  <c r="H38" i="5"/>
  <c r="E38" i="5"/>
  <c r="R36" i="5"/>
  <c r="K36" i="5"/>
  <c r="F36" i="5"/>
  <c r="R35" i="5"/>
  <c r="K35" i="5"/>
  <c r="F35" i="5"/>
  <c r="R34" i="5"/>
  <c r="K34" i="5"/>
  <c r="F34" i="5"/>
  <c r="R33" i="5"/>
  <c r="K33" i="5"/>
  <c r="F33" i="5"/>
  <c r="R32" i="5"/>
  <c r="K32" i="5"/>
  <c r="F32" i="5"/>
  <c r="R31" i="5"/>
  <c r="K31" i="5"/>
  <c r="F31" i="5"/>
  <c r="O29" i="5"/>
  <c r="M29" i="5"/>
  <c r="J29" i="5"/>
  <c r="H29" i="5"/>
  <c r="E29" i="5"/>
  <c r="R27" i="5"/>
  <c r="K27" i="5"/>
  <c r="F27" i="5"/>
  <c r="R26" i="5"/>
  <c r="K26" i="5"/>
  <c r="F26" i="5"/>
  <c r="R25" i="5"/>
  <c r="K25" i="5"/>
  <c r="F25" i="5"/>
  <c r="R24" i="5"/>
  <c r="K24" i="5"/>
  <c r="F24" i="5"/>
  <c r="R23" i="5"/>
  <c r="K23" i="5"/>
  <c r="F23" i="5"/>
  <c r="R22" i="5"/>
  <c r="K22" i="5"/>
  <c r="F22" i="5"/>
  <c r="O20" i="5"/>
  <c r="M20" i="5"/>
  <c r="J20" i="5"/>
  <c r="H20" i="5"/>
  <c r="E20" i="5"/>
  <c r="R18" i="5"/>
  <c r="K18" i="5"/>
  <c r="F18" i="5"/>
  <c r="R17" i="5"/>
  <c r="K17" i="5"/>
  <c r="F17" i="5"/>
  <c r="R16" i="5"/>
  <c r="K16" i="5"/>
  <c r="F16" i="5"/>
  <c r="R15" i="5"/>
  <c r="K15" i="5"/>
  <c r="F15" i="5"/>
  <c r="R14" i="5"/>
  <c r="K14" i="5"/>
  <c r="F14" i="5"/>
  <c r="R13" i="5"/>
  <c r="K13" i="5"/>
  <c r="F13" i="5"/>
  <c r="O11" i="5"/>
  <c r="M11" i="5"/>
  <c r="J11" i="5"/>
  <c r="H11" i="5"/>
  <c r="E11" i="5"/>
  <c r="R9" i="5"/>
  <c r="K9" i="5"/>
  <c r="F9" i="5"/>
  <c r="R8" i="5"/>
  <c r="K8" i="5"/>
  <c r="F8" i="5"/>
  <c r="R7" i="5"/>
  <c r="K7" i="5"/>
  <c r="F7" i="5"/>
  <c r="R6" i="5"/>
  <c r="K6" i="5"/>
  <c r="F6" i="5"/>
  <c r="R5" i="5"/>
  <c r="K5" i="5"/>
  <c r="F5" i="5"/>
  <c r="R4" i="5"/>
  <c r="K4" i="5"/>
  <c r="F4" i="5"/>
  <c r="O2" i="5"/>
  <c r="M2" i="5"/>
  <c r="J2" i="5"/>
  <c r="H2" i="5"/>
  <c r="E2" i="5"/>
  <c r="BI162" i="4"/>
  <c r="BK162" i="4"/>
  <c r="BM162" i="4"/>
  <c r="BO162" i="4"/>
  <c r="CG162" i="4"/>
  <c r="CH162" i="4"/>
  <c r="BZ162" i="4"/>
  <c r="BX162" i="4"/>
  <c r="BV162" i="4"/>
  <c r="BT162" i="4"/>
  <c r="BG162" i="4"/>
  <c r="BR162" i="4"/>
  <c r="BE162" i="4"/>
  <c r="AY162" i="4"/>
  <c r="AW162" i="4"/>
  <c r="AQ162" i="4"/>
  <c r="AO162" i="4"/>
  <c r="AI162" i="4"/>
  <c r="AG162" i="4"/>
  <c r="AA162" i="4"/>
  <c r="Y162" i="4"/>
  <c r="S162" i="4"/>
  <c r="BI161" i="4"/>
  <c r="BK161" i="4"/>
  <c r="BM161" i="4"/>
  <c r="BO161" i="4"/>
  <c r="CG161" i="4"/>
  <c r="CH161" i="4"/>
  <c r="BZ161" i="4"/>
  <c r="BX161" i="4"/>
  <c r="BV161" i="4"/>
  <c r="BT161" i="4"/>
  <c r="BG161" i="4"/>
  <c r="BR161" i="4"/>
  <c r="BE161" i="4"/>
  <c r="AY161" i="4"/>
  <c r="AW161" i="4"/>
  <c r="AQ161" i="4"/>
  <c r="AO161" i="4"/>
  <c r="AI161" i="4"/>
  <c r="AG161" i="4"/>
  <c r="AA161" i="4"/>
  <c r="Y161" i="4"/>
  <c r="S161" i="4"/>
  <c r="BI160" i="4"/>
  <c r="BK160" i="4"/>
  <c r="BM160" i="4"/>
  <c r="BO160" i="4"/>
  <c r="CG160" i="4"/>
  <c r="CH160" i="4"/>
  <c r="BZ160" i="4"/>
  <c r="BX160" i="4"/>
  <c r="BV160" i="4"/>
  <c r="BT160" i="4"/>
  <c r="BG160" i="4"/>
  <c r="BR160" i="4"/>
  <c r="BE160" i="4"/>
  <c r="AY160" i="4"/>
  <c r="AW160" i="4"/>
  <c r="AQ160" i="4"/>
  <c r="AO160" i="4"/>
  <c r="AI160" i="4"/>
  <c r="AG160" i="4"/>
  <c r="AA160" i="4"/>
  <c r="Y160" i="4"/>
  <c r="S160" i="4"/>
  <c r="BI159" i="4"/>
  <c r="BK159" i="4"/>
  <c r="BM159" i="4"/>
  <c r="BO159" i="4"/>
  <c r="CG159" i="4"/>
  <c r="CH159" i="4"/>
  <c r="BZ159" i="4"/>
  <c r="BX159" i="4"/>
  <c r="BV159" i="4"/>
  <c r="BT159" i="4"/>
  <c r="BG159" i="4"/>
  <c r="BR159" i="4"/>
  <c r="BE159" i="4"/>
  <c r="AY159" i="4"/>
  <c r="AW159" i="4"/>
  <c r="AQ159" i="4"/>
  <c r="AO159" i="4"/>
  <c r="AI159" i="4"/>
  <c r="AG159" i="4"/>
  <c r="AA159" i="4"/>
  <c r="Y159" i="4"/>
  <c r="S159" i="4"/>
  <c r="BI158" i="4"/>
  <c r="BK158" i="4"/>
  <c r="BM158" i="4"/>
  <c r="BO158" i="4"/>
  <c r="CG158" i="4"/>
  <c r="CH158" i="4"/>
  <c r="BZ158" i="4"/>
  <c r="BX158" i="4"/>
  <c r="BV158" i="4"/>
  <c r="BT158" i="4"/>
  <c r="BG158" i="4"/>
  <c r="BR158" i="4"/>
  <c r="BE158" i="4"/>
  <c r="AY158" i="4"/>
  <c r="AW158" i="4"/>
  <c r="AQ158" i="4"/>
  <c r="AO158" i="4"/>
  <c r="AI158" i="4"/>
  <c r="AG158" i="4"/>
  <c r="AA158" i="4"/>
  <c r="Y158" i="4"/>
  <c r="S158" i="4"/>
  <c r="BI157" i="4"/>
  <c r="BK157" i="4"/>
  <c r="BM157" i="4"/>
  <c r="BO157" i="4"/>
  <c r="CG157" i="4"/>
  <c r="CH157" i="4"/>
  <c r="BZ157" i="4"/>
  <c r="BX157" i="4"/>
  <c r="BV157" i="4"/>
  <c r="BT157" i="4"/>
  <c r="BG157" i="4"/>
  <c r="BR157" i="4"/>
  <c r="BE157" i="4"/>
  <c r="AY157" i="4"/>
  <c r="AW157" i="4"/>
  <c r="AQ157" i="4"/>
  <c r="AO157" i="4"/>
  <c r="AI157" i="4"/>
  <c r="AG157" i="4"/>
  <c r="AA157" i="4"/>
  <c r="Y157" i="4"/>
  <c r="S157" i="4"/>
  <c r="BI153" i="4"/>
  <c r="BK153" i="4"/>
  <c r="BM153" i="4"/>
  <c r="BO153" i="4"/>
  <c r="CG153" i="4"/>
  <c r="CH153" i="4"/>
  <c r="BZ153" i="4"/>
  <c r="BX153" i="4"/>
  <c r="BV153" i="4"/>
  <c r="BT153" i="4"/>
  <c r="BG153" i="4"/>
  <c r="BR153" i="4"/>
  <c r="BE153" i="4"/>
  <c r="AY153" i="4"/>
  <c r="AW153" i="4"/>
  <c r="AQ153" i="4"/>
  <c r="AO153" i="4"/>
  <c r="AI153" i="4"/>
  <c r="AG153" i="4"/>
  <c r="AA153" i="4"/>
  <c r="Y153" i="4"/>
  <c r="S153" i="4"/>
  <c r="BI152" i="4"/>
  <c r="BK152" i="4"/>
  <c r="BM152" i="4"/>
  <c r="BO152" i="4"/>
  <c r="CG152" i="4"/>
  <c r="CH152" i="4"/>
  <c r="BZ152" i="4"/>
  <c r="BX152" i="4"/>
  <c r="BV152" i="4"/>
  <c r="BT152" i="4"/>
  <c r="BG152" i="4"/>
  <c r="BR152" i="4"/>
  <c r="BE152" i="4"/>
  <c r="AY152" i="4"/>
  <c r="AW152" i="4"/>
  <c r="AQ152" i="4"/>
  <c r="AO152" i="4"/>
  <c r="AI152" i="4"/>
  <c r="AG152" i="4"/>
  <c r="AA152" i="4"/>
  <c r="Y152" i="4"/>
  <c r="S152" i="4"/>
  <c r="BI151" i="4"/>
  <c r="BK151" i="4"/>
  <c r="BM151" i="4"/>
  <c r="BO151" i="4"/>
  <c r="CG151" i="4"/>
  <c r="CH151" i="4"/>
  <c r="BZ151" i="4"/>
  <c r="BX151" i="4"/>
  <c r="BV151" i="4"/>
  <c r="BT151" i="4"/>
  <c r="BG151" i="4"/>
  <c r="BR151" i="4"/>
  <c r="BE151" i="4"/>
  <c r="AY151" i="4"/>
  <c r="AW151" i="4"/>
  <c r="AQ151" i="4"/>
  <c r="AO151" i="4"/>
  <c r="AI151" i="4"/>
  <c r="AG151" i="4"/>
  <c r="AA151" i="4"/>
  <c r="Y151" i="4"/>
  <c r="S151" i="4"/>
  <c r="BI150" i="4"/>
  <c r="BK150" i="4"/>
  <c r="BM150" i="4"/>
  <c r="BO150" i="4"/>
  <c r="CG150" i="4"/>
  <c r="CH150" i="4"/>
  <c r="BZ150" i="4"/>
  <c r="BX150" i="4"/>
  <c r="BV150" i="4"/>
  <c r="BT150" i="4"/>
  <c r="BG150" i="4"/>
  <c r="BR150" i="4"/>
  <c r="BE150" i="4"/>
  <c r="AY150" i="4"/>
  <c r="AW150" i="4"/>
  <c r="AQ150" i="4"/>
  <c r="AO150" i="4"/>
  <c r="AI150" i="4"/>
  <c r="AG150" i="4"/>
  <c r="AA150" i="4"/>
  <c r="Y150" i="4"/>
  <c r="S150" i="4"/>
  <c r="BI149" i="4"/>
  <c r="BK149" i="4"/>
  <c r="BM149" i="4"/>
  <c r="BO149" i="4"/>
  <c r="CG149" i="4"/>
  <c r="CH149" i="4"/>
  <c r="BZ149" i="4"/>
  <c r="BX149" i="4"/>
  <c r="BV149" i="4"/>
  <c r="BT149" i="4"/>
  <c r="BG149" i="4"/>
  <c r="BR149" i="4"/>
  <c r="BE149" i="4"/>
  <c r="AY149" i="4"/>
  <c r="AW149" i="4"/>
  <c r="AQ149" i="4"/>
  <c r="AO149" i="4"/>
  <c r="AI149" i="4"/>
  <c r="AG149" i="4"/>
  <c r="AA149" i="4"/>
  <c r="Y149" i="4"/>
  <c r="S149" i="4"/>
  <c r="BI148" i="4"/>
  <c r="BK148" i="4"/>
  <c r="BM148" i="4"/>
  <c r="BO148" i="4"/>
  <c r="CG148" i="4"/>
  <c r="CH148" i="4"/>
  <c r="BZ148" i="4"/>
  <c r="BX148" i="4"/>
  <c r="BV148" i="4"/>
  <c r="BT148" i="4"/>
  <c r="BG148" i="4"/>
  <c r="BR148" i="4"/>
  <c r="BE148" i="4"/>
  <c r="AY148" i="4"/>
  <c r="AW148" i="4"/>
  <c r="AQ148" i="4"/>
  <c r="AO148" i="4"/>
  <c r="AI148" i="4"/>
  <c r="AG148" i="4"/>
  <c r="AA148" i="4"/>
  <c r="Y148" i="4"/>
  <c r="S148" i="4"/>
  <c r="BI144" i="4"/>
  <c r="BK144" i="4"/>
  <c r="BM144" i="4"/>
  <c r="BO144" i="4"/>
  <c r="CG144" i="4"/>
  <c r="CH144" i="4"/>
  <c r="BZ144" i="4"/>
  <c r="BX144" i="4"/>
  <c r="BV144" i="4"/>
  <c r="BT144" i="4"/>
  <c r="BG144" i="4"/>
  <c r="BR144" i="4"/>
  <c r="BE144" i="4"/>
  <c r="AY144" i="4"/>
  <c r="AW144" i="4"/>
  <c r="AQ144" i="4"/>
  <c r="AO144" i="4"/>
  <c r="AI144" i="4"/>
  <c r="AG144" i="4"/>
  <c r="AA144" i="4"/>
  <c r="Y144" i="4"/>
  <c r="S144" i="4"/>
  <c r="BI143" i="4"/>
  <c r="BK143" i="4"/>
  <c r="BM143" i="4"/>
  <c r="BO143" i="4"/>
  <c r="CG143" i="4"/>
  <c r="CH143" i="4"/>
  <c r="BZ143" i="4"/>
  <c r="BX143" i="4"/>
  <c r="BV143" i="4"/>
  <c r="BT143" i="4"/>
  <c r="BG143" i="4"/>
  <c r="BR143" i="4"/>
  <c r="BE143" i="4"/>
  <c r="AY143" i="4"/>
  <c r="AW143" i="4"/>
  <c r="AQ143" i="4"/>
  <c r="AO143" i="4"/>
  <c r="AI143" i="4"/>
  <c r="AG143" i="4"/>
  <c r="AA143" i="4"/>
  <c r="Y143" i="4"/>
  <c r="S143" i="4"/>
  <c r="BI142" i="4"/>
  <c r="BK142" i="4"/>
  <c r="BM142" i="4"/>
  <c r="BO142" i="4"/>
  <c r="CG142" i="4"/>
  <c r="CH142" i="4"/>
  <c r="BZ142" i="4"/>
  <c r="BX142" i="4"/>
  <c r="BV142" i="4"/>
  <c r="BT142" i="4"/>
  <c r="BG142" i="4"/>
  <c r="BR142" i="4"/>
  <c r="BE142" i="4"/>
  <c r="AY142" i="4"/>
  <c r="AW142" i="4"/>
  <c r="AQ142" i="4"/>
  <c r="AO142" i="4"/>
  <c r="AI142" i="4"/>
  <c r="AG142" i="4"/>
  <c r="AA142" i="4"/>
  <c r="Y142" i="4"/>
  <c r="S142" i="4"/>
  <c r="BI141" i="4"/>
  <c r="BK141" i="4"/>
  <c r="BM141" i="4"/>
  <c r="BO141" i="4"/>
  <c r="CG141" i="4"/>
  <c r="CH141" i="4"/>
  <c r="BZ141" i="4"/>
  <c r="BX141" i="4"/>
  <c r="BV141" i="4"/>
  <c r="BT141" i="4"/>
  <c r="BG141" i="4"/>
  <c r="BR141" i="4"/>
  <c r="BE141" i="4"/>
  <c r="AY141" i="4"/>
  <c r="AW141" i="4"/>
  <c r="AQ141" i="4"/>
  <c r="AO141" i="4"/>
  <c r="AI141" i="4"/>
  <c r="AG141" i="4"/>
  <c r="AA141" i="4"/>
  <c r="Y141" i="4"/>
  <c r="S141" i="4"/>
  <c r="BI140" i="4"/>
  <c r="BK140" i="4"/>
  <c r="BM140" i="4"/>
  <c r="BO140" i="4"/>
  <c r="CG140" i="4"/>
  <c r="CH140" i="4"/>
  <c r="BZ140" i="4"/>
  <c r="BX140" i="4"/>
  <c r="BV140" i="4"/>
  <c r="BT140" i="4"/>
  <c r="BG140" i="4"/>
  <c r="BR140" i="4"/>
  <c r="BE140" i="4"/>
  <c r="AY140" i="4"/>
  <c r="AW140" i="4"/>
  <c r="AQ140" i="4"/>
  <c r="AO140" i="4"/>
  <c r="AI140" i="4"/>
  <c r="AG140" i="4"/>
  <c r="AA140" i="4"/>
  <c r="Y140" i="4"/>
  <c r="S140" i="4"/>
  <c r="BI139" i="4"/>
  <c r="BK139" i="4"/>
  <c r="BM139" i="4"/>
  <c r="BO139" i="4"/>
  <c r="CG139" i="4"/>
  <c r="CH139" i="4"/>
  <c r="BZ139" i="4"/>
  <c r="BX139" i="4"/>
  <c r="BV139" i="4"/>
  <c r="BT139" i="4"/>
  <c r="BG139" i="4"/>
  <c r="BR139" i="4"/>
  <c r="BE139" i="4"/>
  <c r="AY139" i="4"/>
  <c r="AW139" i="4"/>
  <c r="AQ139" i="4"/>
  <c r="AO139" i="4"/>
  <c r="AI139" i="4"/>
  <c r="AG139" i="4"/>
  <c r="AA139" i="4"/>
  <c r="Y139" i="4"/>
  <c r="S139" i="4"/>
  <c r="CH138" i="4"/>
  <c r="BP138" i="4"/>
  <c r="BN138" i="4"/>
  <c r="BL138" i="4"/>
  <c r="BI138" i="4"/>
  <c r="BG138" i="4"/>
  <c r="CH137" i="4"/>
  <c r="BP137" i="4"/>
  <c r="BN137" i="4"/>
  <c r="BL137" i="4"/>
  <c r="BI137" i="4"/>
  <c r="BG137" i="4"/>
  <c r="CH136" i="4"/>
  <c r="BP136" i="4"/>
  <c r="BN136" i="4"/>
  <c r="BL136" i="4"/>
  <c r="BI136" i="4"/>
  <c r="BG136" i="4"/>
  <c r="BI135" i="4"/>
  <c r="BK135" i="4"/>
  <c r="BM135" i="4"/>
  <c r="BO135" i="4"/>
  <c r="CG135" i="4"/>
  <c r="CH135" i="4"/>
  <c r="BZ135" i="4"/>
  <c r="BX135" i="4"/>
  <c r="BV135" i="4"/>
  <c r="BT135" i="4"/>
  <c r="BG135" i="4"/>
  <c r="BR135" i="4"/>
  <c r="BE135" i="4"/>
  <c r="AY135" i="4"/>
  <c r="AW135" i="4"/>
  <c r="AQ135" i="4"/>
  <c r="AO135" i="4"/>
  <c r="AI135" i="4"/>
  <c r="AG135" i="4"/>
  <c r="AA135" i="4"/>
  <c r="Y135" i="4"/>
  <c r="S135" i="4"/>
  <c r="BI134" i="4"/>
  <c r="BK134" i="4"/>
  <c r="BM134" i="4"/>
  <c r="BO134" i="4"/>
  <c r="CG134" i="4"/>
  <c r="CH134" i="4"/>
  <c r="BZ134" i="4"/>
  <c r="BX134" i="4"/>
  <c r="BV134" i="4"/>
  <c r="BT134" i="4"/>
  <c r="BG134" i="4"/>
  <c r="BR134" i="4"/>
  <c r="BE134" i="4"/>
  <c r="AY134" i="4"/>
  <c r="AW134" i="4"/>
  <c r="AQ134" i="4"/>
  <c r="AO134" i="4"/>
  <c r="AI134" i="4"/>
  <c r="AG134" i="4"/>
  <c r="AA134" i="4"/>
  <c r="Y134" i="4"/>
  <c r="S134" i="4"/>
  <c r="BI133" i="4"/>
  <c r="BK133" i="4"/>
  <c r="BM133" i="4"/>
  <c r="BO133" i="4"/>
  <c r="CG133" i="4"/>
  <c r="CH133" i="4"/>
  <c r="BZ133" i="4"/>
  <c r="BX133" i="4"/>
  <c r="BV133" i="4"/>
  <c r="BT133" i="4"/>
  <c r="BG133" i="4"/>
  <c r="BR133" i="4"/>
  <c r="BE133" i="4"/>
  <c r="AY133" i="4"/>
  <c r="AW133" i="4"/>
  <c r="AQ133" i="4"/>
  <c r="AO133" i="4"/>
  <c r="AI133" i="4"/>
  <c r="AG133" i="4"/>
  <c r="AA133" i="4"/>
  <c r="Y133" i="4"/>
  <c r="S133" i="4"/>
  <c r="BI132" i="4"/>
  <c r="BK132" i="4"/>
  <c r="BM132" i="4"/>
  <c r="BO132" i="4"/>
  <c r="CG132" i="4"/>
  <c r="CH132" i="4"/>
  <c r="BZ132" i="4"/>
  <c r="BX132" i="4"/>
  <c r="BV132" i="4"/>
  <c r="BT132" i="4"/>
  <c r="BG132" i="4"/>
  <c r="BR132" i="4"/>
  <c r="BE132" i="4"/>
  <c r="AY132" i="4"/>
  <c r="AW132" i="4"/>
  <c r="AQ132" i="4"/>
  <c r="AO132" i="4"/>
  <c r="AI132" i="4"/>
  <c r="AG132" i="4"/>
  <c r="AA132" i="4"/>
  <c r="Y132" i="4"/>
  <c r="S132" i="4"/>
  <c r="BI131" i="4"/>
  <c r="BK131" i="4"/>
  <c r="BM131" i="4"/>
  <c r="BO131" i="4"/>
  <c r="CG131" i="4"/>
  <c r="CH131" i="4"/>
  <c r="BZ131" i="4"/>
  <c r="BX131" i="4"/>
  <c r="BV131" i="4"/>
  <c r="BT131" i="4"/>
  <c r="BG131" i="4"/>
  <c r="BR131" i="4"/>
  <c r="BE131" i="4"/>
  <c r="AY131" i="4"/>
  <c r="AW131" i="4"/>
  <c r="AQ131" i="4"/>
  <c r="AO131" i="4"/>
  <c r="AI131" i="4"/>
  <c r="AG131" i="4"/>
  <c r="AA131" i="4"/>
  <c r="Y131" i="4"/>
  <c r="S131" i="4"/>
  <c r="BI130" i="4"/>
  <c r="BK130" i="4"/>
  <c r="BM130" i="4"/>
  <c r="BO130" i="4"/>
  <c r="CG130" i="4"/>
  <c r="CH130" i="4"/>
  <c r="BZ130" i="4"/>
  <c r="BX130" i="4"/>
  <c r="BV130" i="4"/>
  <c r="BT130" i="4"/>
  <c r="BG130" i="4"/>
  <c r="BR130" i="4"/>
  <c r="BE130" i="4"/>
  <c r="AY130" i="4"/>
  <c r="AW130" i="4"/>
  <c r="AQ130" i="4"/>
  <c r="AO130" i="4"/>
  <c r="AI130" i="4"/>
  <c r="AG130" i="4"/>
  <c r="AA130" i="4"/>
  <c r="Y130" i="4"/>
  <c r="S130" i="4"/>
  <c r="CH129" i="4"/>
  <c r="BP129" i="4"/>
  <c r="BN129" i="4"/>
  <c r="BL129" i="4"/>
  <c r="BI129" i="4"/>
  <c r="BG129" i="4"/>
  <c r="CH128" i="4"/>
  <c r="BP128" i="4"/>
  <c r="BN128" i="4"/>
  <c r="BL128" i="4"/>
  <c r="BI128" i="4"/>
  <c r="BG128" i="4"/>
  <c r="CH127" i="4"/>
  <c r="BP127" i="4"/>
  <c r="BN127" i="4"/>
  <c r="BL127" i="4"/>
  <c r="BI127" i="4"/>
  <c r="BG127" i="4"/>
  <c r="BI126" i="4"/>
  <c r="BK126" i="4"/>
  <c r="BM126" i="4"/>
  <c r="BO126" i="4"/>
  <c r="CG126" i="4"/>
  <c r="CH126" i="4"/>
  <c r="BZ126" i="4"/>
  <c r="BX126" i="4"/>
  <c r="BV126" i="4"/>
  <c r="BT126" i="4"/>
  <c r="BG126" i="4"/>
  <c r="BR126" i="4"/>
  <c r="BE126" i="4"/>
  <c r="AY126" i="4"/>
  <c r="AW126" i="4"/>
  <c r="AQ126" i="4"/>
  <c r="AO126" i="4"/>
  <c r="AI126" i="4"/>
  <c r="AG126" i="4"/>
  <c r="AA126" i="4"/>
  <c r="Y126" i="4"/>
  <c r="S126" i="4"/>
  <c r="BI125" i="4"/>
  <c r="BK125" i="4"/>
  <c r="BM125" i="4"/>
  <c r="BO125" i="4"/>
  <c r="CG125" i="4"/>
  <c r="CH125" i="4"/>
  <c r="BZ125" i="4"/>
  <c r="BX125" i="4"/>
  <c r="BV125" i="4"/>
  <c r="BT125" i="4"/>
  <c r="BG125" i="4"/>
  <c r="BR125" i="4"/>
  <c r="BE125" i="4"/>
  <c r="AY125" i="4"/>
  <c r="AW125" i="4"/>
  <c r="AQ125" i="4"/>
  <c r="AO125" i="4"/>
  <c r="AI125" i="4"/>
  <c r="AG125" i="4"/>
  <c r="AA125" i="4"/>
  <c r="Y125" i="4"/>
  <c r="S125" i="4"/>
  <c r="BI124" i="4"/>
  <c r="BK124" i="4"/>
  <c r="BM124" i="4"/>
  <c r="BO124" i="4"/>
  <c r="CG124" i="4"/>
  <c r="CH124" i="4"/>
  <c r="BZ124" i="4"/>
  <c r="BX124" i="4"/>
  <c r="BV124" i="4"/>
  <c r="BT124" i="4"/>
  <c r="BG124" i="4"/>
  <c r="BR124" i="4"/>
  <c r="BE124" i="4"/>
  <c r="AY124" i="4"/>
  <c r="AW124" i="4"/>
  <c r="AQ124" i="4"/>
  <c r="AO124" i="4"/>
  <c r="AI124" i="4"/>
  <c r="AG124" i="4"/>
  <c r="AA124" i="4"/>
  <c r="Y124" i="4"/>
  <c r="S124" i="4"/>
  <c r="BI123" i="4"/>
  <c r="BK123" i="4"/>
  <c r="BM123" i="4"/>
  <c r="BO123" i="4"/>
  <c r="CG123" i="4"/>
  <c r="CH123" i="4"/>
  <c r="BZ123" i="4"/>
  <c r="BX123" i="4"/>
  <c r="BV123" i="4"/>
  <c r="BT123" i="4"/>
  <c r="BG123" i="4"/>
  <c r="BR123" i="4"/>
  <c r="BE123" i="4"/>
  <c r="AY123" i="4"/>
  <c r="AW123" i="4"/>
  <c r="AQ123" i="4"/>
  <c r="AO123" i="4"/>
  <c r="AI123" i="4"/>
  <c r="AG123" i="4"/>
  <c r="AA123" i="4"/>
  <c r="Y123" i="4"/>
  <c r="S123" i="4"/>
  <c r="BI122" i="4"/>
  <c r="BK122" i="4"/>
  <c r="BM122" i="4"/>
  <c r="BO122" i="4"/>
  <c r="CG122" i="4"/>
  <c r="CH122" i="4"/>
  <c r="BZ122" i="4"/>
  <c r="BX122" i="4"/>
  <c r="BV122" i="4"/>
  <c r="BT122" i="4"/>
  <c r="BG122" i="4"/>
  <c r="BR122" i="4"/>
  <c r="BE122" i="4"/>
  <c r="AY122" i="4"/>
  <c r="AW122" i="4"/>
  <c r="AQ122" i="4"/>
  <c r="AO122" i="4"/>
  <c r="AI122" i="4"/>
  <c r="AG122" i="4"/>
  <c r="AA122" i="4"/>
  <c r="Y122" i="4"/>
  <c r="S122" i="4"/>
  <c r="BI121" i="4"/>
  <c r="BK121" i="4"/>
  <c r="BM121" i="4"/>
  <c r="BO121" i="4"/>
  <c r="CG121" i="4"/>
  <c r="CH121" i="4"/>
  <c r="BZ121" i="4"/>
  <c r="BX121" i="4"/>
  <c r="BV121" i="4"/>
  <c r="BT121" i="4"/>
  <c r="BG121" i="4"/>
  <c r="BR121" i="4"/>
  <c r="BE121" i="4"/>
  <c r="AY121" i="4"/>
  <c r="AW121" i="4"/>
  <c r="AQ121" i="4"/>
  <c r="AO121" i="4"/>
  <c r="AI121" i="4"/>
  <c r="AG121" i="4"/>
  <c r="AA121" i="4"/>
  <c r="Y121" i="4"/>
  <c r="S121" i="4"/>
  <c r="CH120" i="4"/>
  <c r="BP120" i="4"/>
  <c r="BN120" i="4"/>
  <c r="BL120" i="4"/>
  <c r="BI120" i="4"/>
  <c r="BG120" i="4"/>
  <c r="CH119" i="4"/>
  <c r="BP119" i="4"/>
  <c r="BN119" i="4"/>
  <c r="BL119" i="4"/>
  <c r="BI119" i="4"/>
  <c r="BG119" i="4"/>
  <c r="CH118" i="4"/>
  <c r="BP118" i="4"/>
  <c r="BN118" i="4"/>
  <c r="BL118" i="4"/>
  <c r="BI118" i="4"/>
  <c r="BG118" i="4"/>
  <c r="CG117" i="4"/>
  <c r="CH117" i="4"/>
  <c r="AY117" i="4"/>
  <c r="AW117" i="4"/>
  <c r="AQ117" i="4"/>
  <c r="AI117" i="4"/>
  <c r="AG117" i="4"/>
  <c r="AF117" i="4"/>
  <c r="AE117" i="4"/>
  <c r="AD117" i="4"/>
  <c r="AC117" i="4"/>
  <c r="AB117" i="4"/>
  <c r="Y117" i="4"/>
  <c r="S117" i="4"/>
  <c r="Q117" i="4"/>
  <c r="P117" i="4"/>
  <c r="O117" i="4"/>
  <c r="N117" i="4"/>
  <c r="M117" i="4"/>
  <c r="CG116" i="4"/>
  <c r="CH116" i="4"/>
  <c r="BE116" i="4"/>
  <c r="AY116" i="4"/>
  <c r="AW116" i="4"/>
  <c r="AQ116" i="4"/>
  <c r="AI116" i="4"/>
  <c r="AG116" i="4"/>
  <c r="AA116" i="4"/>
  <c r="Y116" i="4"/>
  <c r="S116" i="4"/>
  <c r="Q116" i="4"/>
  <c r="P116" i="4"/>
  <c r="O116" i="4"/>
  <c r="N116" i="4"/>
  <c r="M116" i="4"/>
  <c r="CG115" i="4"/>
  <c r="CH115" i="4"/>
  <c r="AY115" i="4"/>
  <c r="AW115" i="4"/>
  <c r="AQ115" i="4"/>
  <c r="AO115" i="4"/>
  <c r="AI115" i="4"/>
  <c r="AG115" i="4"/>
  <c r="AA115" i="4"/>
  <c r="Y115" i="4"/>
  <c r="S115" i="4"/>
  <c r="Q115" i="4"/>
  <c r="P115" i="4"/>
  <c r="O115" i="4"/>
  <c r="N115" i="4"/>
  <c r="M115" i="4"/>
  <c r="CG114" i="4"/>
  <c r="CH114" i="4"/>
  <c r="BE114" i="4"/>
  <c r="AY114" i="4"/>
  <c r="AW114" i="4"/>
  <c r="AQ114" i="4"/>
  <c r="AO114" i="4"/>
  <c r="AI114" i="4"/>
  <c r="AG114" i="4"/>
  <c r="AF114" i="4"/>
  <c r="AE114" i="4"/>
  <c r="AD114" i="4"/>
  <c r="AC114" i="4"/>
  <c r="AB114" i="4"/>
  <c r="Y114" i="4"/>
  <c r="S114" i="4"/>
  <c r="Q114" i="4"/>
  <c r="P114" i="4"/>
  <c r="O114" i="4"/>
  <c r="N114" i="4"/>
  <c r="M114" i="4"/>
  <c r="CG113" i="4"/>
  <c r="CH113" i="4"/>
  <c r="BE113" i="4"/>
  <c r="BD113" i="4"/>
  <c r="BC113" i="4"/>
  <c r="BB113" i="4"/>
  <c r="BA113" i="4"/>
  <c r="AZ113" i="4"/>
  <c r="AW113" i="4"/>
  <c r="AQ113" i="4"/>
  <c r="AO113" i="4"/>
  <c r="AI113" i="4"/>
  <c r="AG113" i="4"/>
  <c r="AA113" i="4"/>
  <c r="Y113" i="4"/>
  <c r="S113" i="4"/>
  <c r="Q113" i="4"/>
  <c r="P113" i="4"/>
  <c r="O113" i="4"/>
  <c r="N113" i="4"/>
  <c r="M113" i="4"/>
  <c r="CG112" i="4"/>
  <c r="CH112" i="4"/>
  <c r="BE112" i="4"/>
  <c r="BD112" i="4"/>
  <c r="BC112" i="4"/>
  <c r="BB112" i="4"/>
  <c r="BA112" i="4"/>
  <c r="AZ112" i="4"/>
  <c r="AW112" i="4"/>
  <c r="AQ112" i="4"/>
  <c r="AO112" i="4"/>
  <c r="AI112" i="4"/>
  <c r="AG112" i="4"/>
  <c r="AA112" i="4"/>
  <c r="Y112" i="4"/>
  <c r="S112" i="4"/>
  <c r="Q112" i="4"/>
  <c r="P112" i="4"/>
  <c r="O112" i="4"/>
  <c r="N112" i="4"/>
  <c r="M112" i="4"/>
  <c r="CH111" i="4"/>
  <c r="BP111" i="4"/>
  <c r="BN111" i="4"/>
  <c r="BL111" i="4"/>
  <c r="BI111" i="4"/>
  <c r="BG111" i="4"/>
  <c r="CH110" i="4"/>
  <c r="BP110" i="4"/>
  <c r="BN110" i="4"/>
  <c r="BL110" i="4"/>
  <c r="BI110" i="4"/>
  <c r="BG110" i="4"/>
  <c r="CH109" i="4"/>
  <c r="BP109" i="4"/>
  <c r="BN109" i="4"/>
  <c r="BL109" i="4"/>
  <c r="BI109" i="4"/>
  <c r="BG109" i="4"/>
  <c r="BO108" i="4"/>
  <c r="CG108" i="4"/>
  <c r="CH108" i="4"/>
  <c r="BZ108" i="4"/>
  <c r="BE108" i="4"/>
  <c r="AY108" i="4"/>
  <c r="AW108" i="4"/>
  <c r="AV108" i="4"/>
  <c r="AU108" i="4"/>
  <c r="AT108" i="4"/>
  <c r="AS108" i="4"/>
  <c r="AR108" i="4"/>
  <c r="AO108" i="4"/>
  <c r="AN108" i="4"/>
  <c r="AM108" i="4"/>
  <c r="AL108" i="4"/>
  <c r="AK108" i="4"/>
  <c r="AJ108" i="4"/>
  <c r="AG108" i="4"/>
  <c r="AA108" i="4"/>
  <c r="Y108" i="4"/>
  <c r="X108" i="4"/>
  <c r="W108" i="4"/>
  <c r="V108" i="4"/>
  <c r="U108" i="4"/>
  <c r="T108" i="4"/>
  <c r="P108" i="4"/>
  <c r="O108" i="4"/>
  <c r="N108" i="4"/>
  <c r="M108" i="4"/>
  <c r="CG107" i="4"/>
  <c r="CH107" i="4"/>
  <c r="BE107" i="4"/>
  <c r="BD107" i="4"/>
  <c r="BC107" i="4"/>
  <c r="BB107" i="4"/>
  <c r="BA107" i="4"/>
  <c r="AZ107" i="4"/>
  <c r="AW107" i="4"/>
  <c r="AQ107" i="4"/>
  <c r="AO107" i="4"/>
  <c r="AN107" i="4"/>
  <c r="AM107" i="4"/>
  <c r="AL107" i="4"/>
  <c r="AK107" i="4"/>
  <c r="AJ107" i="4"/>
  <c r="AA107" i="4"/>
  <c r="Y107" i="4"/>
  <c r="S107" i="4"/>
  <c r="Q107" i="4"/>
  <c r="P107" i="4"/>
  <c r="O107" i="4"/>
  <c r="N107" i="4"/>
  <c r="M107" i="4"/>
  <c r="BO106" i="4"/>
  <c r="CG106" i="4"/>
  <c r="CH106" i="4"/>
  <c r="BZ106" i="4"/>
  <c r="BE106" i="4"/>
  <c r="AY106" i="4"/>
  <c r="AW106" i="4"/>
  <c r="AQ106" i="4"/>
  <c r="AO106" i="4"/>
  <c r="AI106" i="4"/>
  <c r="AA106" i="4"/>
  <c r="Y106" i="4"/>
  <c r="S106" i="4"/>
  <c r="P106" i="4"/>
  <c r="O106" i="4"/>
  <c r="N106" i="4"/>
  <c r="M106" i="4"/>
  <c r="CG105" i="4"/>
  <c r="CH105" i="4"/>
  <c r="BE105" i="4"/>
  <c r="BD105" i="4"/>
  <c r="BC105" i="4"/>
  <c r="BB105" i="4"/>
  <c r="BA105" i="4"/>
  <c r="AZ105" i="4"/>
  <c r="AW105" i="4"/>
  <c r="AQ105" i="4"/>
  <c r="AO105" i="4"/>
  <c r="AI105" i="4"/>
  <c r="AG105" i="4"/>
  <c r="AA105" i="4"/>
  <c r="Y105" i="4"/>
  <c r="S105" i="4"/>
  <c r="Q105" i="4"/>
  <c r="P105" i="4"/>
  <c r="O105" i="4"/>
  <c r="N105" i="4"/>
  <c r="M105" i="4"/>
  <c r="CG104" i="4"/>
  <c r="CH104" i="4"/>
  <c r="BE104" i="4"/>
  <c r="BD104" i="4"/>
  <c r="BC104" i="4"/>
  <c r="BB104" i="4"/>
  <c r="BA104" i="4"/>
  <c r="AZ104" i="4"/>
  <c r="AW104" i="4"/>
  <c r="AV104" i="4"/>
  <c r="AU104" i="4"/>
  <c r="AT104" i="4"/>
  <c r="AS104" i="4"/>
  <c r="AR104" i="4"/>
  <c r="AO104" i="4"/>
  <c r="AI104" i="4"/>
  <c r="AA104" i="4"/>
  <c r="Y104" i="4"/>
  <c r="S104" i="4"/>
  <c r="Q104" i="4"/>
  <c r="P104" i="4"/>
  <c r="O104" i="4"/>
  <c r="N104" i="4"/>
  <c r="M104" i="4"/>
  <c r="CG103" i="4"/>
  <c r="CH103" i="4"/>
  <c r="BE103" i="4"/>
  <c r="AY103" i="4"/>
  <c r="AW103" i="4"/>
  <c r="AQ103" i="4"/>
  <c r="AO103" i="4"/>
  <c r="AI103" i="4"/>
  <c r="AA103" i="4"/>
  <c r="Y103" i="4"/>
  <c r="X103" i="4"/>
  <c r="W103" i="4"/>
  <c r="V103" i="4"/>
  <c r="U103" i="4"/>
  <c r="T103" i="4"/>
  <c r="Q103" i="4"/>
  <c r="P103" i="4"/>
  <c r="O103" i="4"/>
  <c r="N103" i="4"/>
  <c r="M103" i="4"/>
  <c r="CH102" i="4"/>
  <c r="BP102" i="4"/>
  <c r="BN102" i="4"/>
  <c r="BL102" i="4"/>
  <c r="BI102" i="4"/>
  <c r="BG102" i="4"/>
  <c r="CH101" i="4"/>
  <c r="BP101" i="4"/>
  <c r="BN101" i="4"/>
  <c r="BL101" i="4"/>
  <c r="BI101" i="4"/>
  <c r="BG101" i="4"/>
  <c r="CH100" i="4"/>
  <c r="BP100" i="4"/>
  <c r="BN100" i="4"/>
  <c r="BL100" i="4"/>
  <c r="BI100" i="4"/>
  <c r="BG100" i="4"/>
  <c r="CG99" i="4"/>
  <c r="CH99" i="4"/>
  <c r="BE99" i="4"/>
  <c r="BD99" i="4"/>
  <c r="BC99" i="4"/>
  <c r="BB99" i="4"/>
  <c r="BA99" i="4"/>
  <c r="AZ99" i="4"/>
  <c r="AW99" i="4"/>
  <c r="AV99" i="4"/>
  <c r="AU99" i="4"/>
  <c r="AT99" i="4"/>
  <c r="AS99" i="4"/>
  <c r="AR99" i="4"/>
  <c r="AO99" i="4"/>
  <c r="AN99" i="4"/>
  <c r="AM99" i="4"/>
  <c r="AL99" i="4"/>
  <c r="AK99" i="4"/>
  <c r="AJ99" i="4"/>
  <c r="AG99" i="4"/>
  <c r="AF99" i="4"/>
  <c r="AE99" i="4"/>
  <c r="AD99" i="4"/>
  <c r="AC99" i="4"/>
  <c r="AB99" i="4"/>
  <c r="Y99" i="4"/>
  <c r="X99" i="4"/>
  <c r="W99" i="4"/>
  <c r="V99" i="4"/>
  <c r="U99" i="4"/>
  <c r="T99" i="4"/>
  <c r="Q99" i="4"/>
  <c r="P99" i="4"/>
  <c r="O99" i="4"/>
  <c r="N99" i="4"/>
  <c r="M99" i="4"/>
  <c r="CG98" i="4"/>
  <c r="CH98" i="4"/>
  <c r="AY98" i="4"/>
  <c r="AW98" i="4"/>
  <c r="AQ98" i="4"/>
  <c r="AO98" i="4"/>
  <c r="AN98" i="4"/>
  <c r="AM98" i="4"/>
  <c r="AL98" i="4"/>
  <c r="AK98" i="4"/>
  <c r="AJ98" i="4"/>
  <c r="AG98" i="4"/>
  <c r="AA98" i="4"/>
  <c r="Y98" i="4"/>
  <c r="S98" i="4"/>
  <c r="Q98" i="4"/>
  <c r="P98" i="4"/>
  <c r="O98" i="4"/>
  <c r="N98" i="4"/>
  <c r="M98" i="4"/>
  <c r="CG97" i="4"/>
  <c r="CH97" i="4"/>
  <c r="BE97" i="4"/>
  <c r="BD97" i="4"/>
  <c r="BC97" i="4"/>
  <c r="BB97" i="4"/>
  <c r="BA97" i="4"/>
  <c r="AZ97" i="4"/>
  <c r="AW97" i="4"/>
  <c r="AQ97" i="4"/>
  <c r="AO97" i="4"/>
  <c r="AI97" i="4"/>
  <c r="AG97" i="4"/>
  <c r="AA97" i="4"/>
  <c r="S97" i="4"/>
  <c r="Q97" i="4"/>
  <c r="P97" i="4"/>
  <c r="O97" i="4"/>
  <c r="N97" i="4"/>
  <c r="M97" i="4"/>
  <c r="CG96" i="4"/>
  <c r="CH96" i="4"/>
  <c r="AY96" i="4"/>
  <c r="AW96" i="4"/>
  <c r="AQ96" i="4"/>
  <c r="AO96" i="4"/>
  <c r="AI96" i="4"/>
  <c r="AG96" i="4"/>
  <c r="AF96" i="4"/>
  <c r="AE96" i="4"/>
  <c r="AD96" i="4"/>
  <c r="AC96" i="4"/>
  <c r="AB96" i="4"/>
  <c r="S96" i="4"/>
  <c r="Q96" i="4"/>
  <c r="P96" i="4"/>
  <c r="O96" i="4"/>
  <c r="N96" i="4"/>
  <c r="M96" i="4"/>
  <c r="CG95" i="4"/>
  <c r="CH95" i="4"/>
  <c r="BE95" i="4"/>
  <c r="AY95" i="4"/>
  <c r="AW95" i="4"/>
  <c r="AV95" i="4"/>
  <c r="AU95" i="4"/>
  <c r="AT95" i="4"/>
  <c r="AS95" i="4"/>
  <c r="AR95" i="4"/>
  <c r="AO95" i="4"/>
  <c r="AI95" i="4"/>
  <c r="AG95" i="4"/>
  <c r="AA95" i="4"/>
  <c r="Y95" i="4"/>
  <c r="S95" i="4"/>
  <c r="Q95" i="4"/>
  <c r="P95" i="4"/>
  <c r="O95" i="4"/>
  <c r="N95" i="4"/>
  <c r="M95" i="4"/>
  <c r="CG94" i="4"/>
  <c r="CH94" i="4"/>
  <c r="BE94" i="4"/>
  <c r="AY94" i="4"/>
  <c r="AW94" i="4"/>
  <c r="AQ94" i="4"/>
  <c r="AO94" i="4"/>
  <c r="AI94" i="4"/>
  <c r="AG94" i="4"/>
  <c r="AA94" i="4"/>
  <c r="Y94" i="4"/>
  <c r="X94" i="4"/>
  <c r="W94" i="4"/>
  <c r="V94" i="4"/>
  <c r="U94" i="4"/>
  <c r="T94" i="4"/>
  <c r="Q94" i="4"/>
  <c r="P94" i="4"/>
  <c r="O94" i="4"/>
  <c r="N94" i="4"/>
  <c r="M94" i="4"/>
  <c r="CH93" i="4"/>
  <c r="BP93" i="4"/>
  <c r="BN93" i="4"/>
  <c r="BL93" i="4"/>
  <c r="BI93" i="4"/>
  <c r="BG93" i="4"/>
  <c r="CH92" i="4"/>
  <c r="BP92" i="4"/>
  <c r="BN92" i="4"/>
  <c r="BL92" i="4"/>
  <c r="BI92" i="4"/>
  <c r="BG92" i="4"/>
  <c r="CH91" i="4"/>
  <c r="BP91" i="4"/>
  <c r="BN91" i="4"/>
  <c r="BL91" i="4"/>
  <c r="BI91" i="4"/>
  <c r="BG91" i="4"/>
  <c r="CG90" i="4"/>
  <c r="CH90" i="4"/>
  <c r="BE90" i="4"/>
  <c r="BD90" i="4"/>
  <c r="BC90" i="4"/>
  <c r="BB90" i="4"/>
  <c r="BA90" i="4"/>
  <c r="AZ90" i="4"/>
  <c r="AW90" i="4"/>
  <c r="AQ90" i="4"/>
  <c r="AO90" i="4"/>
  <c r="AI90" i="4"/>
  <c r="AG90" i="4"/>
  <c r="AF90" i="4"/>
  <c r="AE90" i="4"/>
  <c r="AD90" i="4"/>
  <c r="AC90" i="4"/>
  <c r="AB90" i="4"/>
  <c r="Y90" i="4"/>
  <c r="S90" i="4"/>
  <c r="Q90" i="4"/>
  <c r="P90" i="4"/>
  <c r="O90" i="4"/>
  <c r="N90" i="4"/>
  <c r="M90" i="4"/>
  <c r="CG89" i="4"/>
  <c r="CH89" i="4"/>
  <c r="BE89" i="4"/>
  <c r="AY89" i="4"/>
  <c r="AQ89" i="4"/>
  <c r="AO89" i="4"/>
  <c r="AI89" i="4"/>
  <c r="AG89" i="4"/>
  <c r="AA89" i="4"/>
  <c r="S89" i="4"/>
  <c r="Q89" i="4"/>
  <c r="P89" i="4"/>
  <c r="O89" i="4"/>
  <c r="N89" i="4"/>
  <c r="M89" i="4"/>
  <c r="CG88" i="4"/>
  <c r="CH88" i="4"/>
  <c r="BE88" i="4"/>
  <c r="BD88" i="4"/>
  <c r="BC88" i="4"/>
  <c r="BB88" i="4"/>
  <c r="BA88" i="4"/>
  <c r="AZ88" i="4"/>
  <c r="AQ88" i="4"/>
  <c r="AO88" i="4"/>
  <c r="AI88" i="4"/>
  <c r="AG88" i="4"/>
  <c r="AA88" i="4"/>
  <c r="S88" i="4"/>
  <c r="Q88" i="4"/>
  <c r="P88" i="4"/>
  <c r="O88" i="4"/>
  <c r="N88" i="4"/>
  <c r="M88" i="4"/>
  <c r="CG87" i="4"/>
  <c r="CH87" i="4"/>
  <c r="BE87" i="4"/>
  <c r="AY87" i="4"/>
  <c r="AW87" i="4"/>
  <c r="AV87" i="4"/>
  <c r="AU87" i="4"/>
  <c r="AT87" i="4"/>
  <c r="AS87" i="4"/>
  <c r="AR87" i="4"/>
  <c r="AO87" i="4"/>
  <c r="AI87" i="4"/>
  <c r="AG87" i="4"/>
  <c r="AF87" i="4"/>
  <c r="AE87" i="4"/>
  <c r="AD87" i="4"/>
  <c r="AC87" i="4"/>
  <c r="AB87" i="4"/>
  <c r="S87" i="4"/>
  <c r="Q87" i="4"/>
  <c r="P87" i="4"/>
  <c r="O87" i="4"/>
  <c r="N87" i="4"/>
  <c r="M87" i="4"/>
  <c r="CG86" i="4"/>
  <c r="CH86" i="4"/>
  <c r="BE86" i="4"/>
  <c r="AY86" i="4"/>
  <c r="AW86" i="4"/>
  <c r="AQ86" i="4"/>
  <c r="AO86" i="4"/>
  <c r="AI86" i="4"/>
  <c r="AG86" i="4"/>
  <c r="AA86" i="4"/>
  <c r="S86" i="4"/>
  <c r="Q86" i="4"/>
  <c r="P86" i="4"/>
  <c r="O86" i="4"/>
  <c r="N86" i="4"/>
  <c r="M86" i="4"/>
  <c r="CG85" i="4"/>
  <c r="CH85" i="4"/>
  <c r="BE85" i="4"/>
  <c r="AY85" i="4"/>
  <c r="AW85" i="4"/>
  <c r="AV85" i="4"/>
  <c r="AU85" i="4"/>
  <c r="AT85" i="4"/>
  <c r="AS85" i="4"/>
  <c r="AR85" i="4"/>
  <c r="AO85" i="4"/>
  <c r="AI85" i="4"/>
  <c r="AG85" i="4"/>
  <c r="AA85" i="4"/>
  <c r="Y85" i="4"/>
  <c r="S85" i="4"/>
  <c r="Q85" i="4"/>
  <c r="P85" i="4"/>
  <c r="O85" i="4"/>
  <c r="N85" i="4"/>
  <c r="M85" i="4"/>
  <c r="CH84" i="4"/>
  <c r="BP84" i="4"/>
  <c r="BN84" i="4"/>
  <c r="BL84" i="4"/>
  <c r="BI84" i="4"/>
  <c r="BG84" i="4"/>
  <c r="CH83" i="4"/>
  <c r="BP83" i="4"/>
  <c r="BN83" i="4"/>
  <c r="BL83" i="4"/>
  <c r="BI83" i="4"/>
  <c r="BG83" i="4"/>
  <c r="CH82" i="4"/>
  <c r="BP82" i="4"/>
  <c r="BN82" i="4"/>
  <c r="BL82" i="4"/>
  <c r="BI82" i="4"/>
  <c r="BG82" i="4"/>
  <c r="CG81" i="4"/>
  <c r="CH81" i="4"/>
  <c r="BE81" i="4"/>
  <c r="BD81" i="4"/>
  <c r="BC81" i="4"/>
  <c r="BB81" i="4"/>
  <c r="BA81" i="4"/>
  <c r="AZ81" i="4"/>
  <c r="AW81" i="4"/>
  <c r="AQ81" i="4"/>
  <c r="AO81" i="4"/>
  <c r="AI81" i="4"/>
  <c r="AG81" i="4"/>
  <c r="AF81" i="4"/>
  <c r="AE81" i="4"/>
  <c r="AD81" i="4"/>
  <c r="AC81" i="4"/>
  <c r="AB81" i="4"/>
  <c r="S81" i="4"/>
  <c r="Q81" i="4"/>
  <c r="P81" i="4"/>
  <c r="O81" i="4"/>
  <c r="N81" i="4"/>
  <c r="M81" i="4"/>
  <c r="CG80" i="4"/>
  <c r="CH80" i="4"/>
  <c r="BE80" i="4"/>
  <c r="AY80" i="4"/>
  <c r="AW80" i="4"/>
  <c r="AQ80" i="4"/>
  <c r="AO80" i="4"/>
  <c r="AI80" i="4"/>
  <c r="AA80" i="4"/>
  <c r="Y80" i="4"/>
  <c r="S80" i="4"/>
  <c r="Q80" i="4"/>
  <c r="P80" i="4"/>
  <c r="O80" i="4"/>
  <c r="N80" i="4"/>
  <c r="M80" i="4"/>
  <c r="CG79" i="4"/>
  <c r="CH79" i="4"/>
  <c r="BE79" i="4"/>
  <c r="BD79" i="4"/>
  <c r="BC79" i="4"/>
  <c r="BB79" i="4"/>
  <c r="BA79" i="4"/>
  <c r="AZ79" i="4"/>
  <c r="AW79" i="4"/>
  <c r="AQ79" i="4"/>
  <c r="AO79" i="4"/>
  <c r="AI79" i="4"/>
  <c r="AG79" i="4"/>
  <c r="AA79" i="4"/>
  <c r="S79" i="4"/>
  <c r="Q79" i="4"/>
  <c r="P79" i="4"/>
  <c r="O79" i="4"/>
  <c r="N79" i="4"/>
  <c r="M79" i="4"/>
  <c r="CG78" i="4"/>
  <c r="CH78" i="4"/>
  <c r="BE78" i="4"/>
  <c r="AY78" i="4"/>
  <c r="AW78" i="4"/>
  <c r="AQ78" i="4"/>
  <c r="AO78" i="4"/>
  <c r="AI78" i="4"/>
  <c r="AG78" i="4"/>
  <c r="AF78" i="4"/>
  <c r="AE78" i="4"/>
  <c r="AD78" i="4"/>
  <c r="AC78" i="4"/>
  <c r="AB78" i="4"/>
  <c r="S78" i="4"/>
  <c r="Q78" i="4"/>
  <c r="P78" i="4"/>
  <c r="O78" i="4"/>
  <c r="N78" i="4"/>
  <c r="M78" i="4"/>
  <c r="CG77" i="4"/>
  <c r="CH77" i="4"/>
  <c r="BE77" i="4"/>
  <c r="AY77" i="4"/>
  <c r="AW77" i="4"/>
  <c r="AQ77" i="4"/>
  <c r="AO77" i="4"/>
  <c r="AI77" i="4"/>
  <c r="AG77" i="4"/>
  <c r="AA77" i="4"/>
  <c r="Y77" i="4"/>
  <c r="S77" i="4"/>
  <c r="Q77" i="4"/>
  <c r="P77" i="4"/>
  <c r="O77" i="4"/>
  <c r="N77" i="4"/>
  <c r="M77" i="4"/>
  <c r="CG76" i="4"/>
  <c r="CH76" i="4"/>
  <c r="BE76" i="4"/>
  <c r="AY76" i="4"/>
  <c r="AW76" i="4"/>
  <c r="AQ76" i="4"/>
  <c r="AO76" i="4"/>
  <c r="AI76" i="4"/>
  <c r="AA76" i="4"/>
  <c r="S76" i="4"/>
  <c r="Q76" i="4"/>
  <c r="P76" i="4"/>
  <c r="O76" i="4"/>
  <c r="N76" i="4"/>
  <c r="M76" i="4"/>
  <c r="CH75" i="4"/>
  <c r="BP75" i="4"/>
  <c r="BN75" i="4"/>
  <c r="BL75" i="4"/>
  <c r="BI75" i="4"/>
  <c r="BG75" i="4"/>
  <c r="CH74" i="4"/>
  <c r="BP74" i="4"/>
  <c r="BN74" i="4"/>
  <c r="BL74" i="4"/>
  <c r="BI74" i="4"/>
  <c r="BG74" i="4"/>
  <c r="CH73" i="4"/>
  <c r="BP73" i="4"/>
  <c r="BN73" i="4"/>
  <c r="BL73" i="4"/>
  <c r="BI73" i="4"/>
  <c r="BG73" i="4"/>
  <c r="CG72" i="4"/>
  <c r="CH72" i="4"/>
  <c r="BE72" i="4"/>
  <c r="AY72" i="4"/>
  <c r="AW72" i="4"/>
  <c r="AQ72" i="4"/>
  <c r="AO72" i="4"/>
  <c r="AI72" i="4"/>
  <c r="AG72" i="4"/>
  <c r="AA72" i="4"/>
  <c r="S72" i="4"/>
  <c r="Q72" i="4"/>
  <c r="P72" i="4"/>
  <c r="O72" i="4"/>
  <c r="N72" i="4"/>
  <c r="M72" i="4"/>
  <c r="CG71" i="4"/>
  <c r="CH71" i="4"/>
  <c r="AY71" i="4"/>
  <c r="AW71" i="4"/>
  <c r="AQ71" i="4"/>
  <c r="AO71" i="4"/>
  <c r="AI71" i="4"/>
  <c r="AA71" i="4"/>
  <c r="Y71" i="4"/>
  <c r="S71" i="4"/>
  <c r="Q71" i="4"/>
  <c r="P71" i="4"/>
  <c r="O71" i="4"/>
  <c r="N71" i="4"/>
  <c r="M71" i="4"/>
  <c r="CG70" i="4"/>
  <c r="CH70" i="4"/>
  <c r="BE70" i="4"/>
  <c r="AY70" i="4"/>
  <c r="AW70" i="4"/>
  <c r="AQ70" i="4"/>
  <c r="AI70" i="4"/>
  <c r="AA70" i="4"/>
  <c r="Y70" i="4"/>
  <c r="S70" i="4"/>
  <c r="Q70" i="4"/>
  <c r="P70" i="4"/>
  <c r="O70" i="4"/>
  <c r="N70" i="4"/>
  <c r="M70" i="4"/>
  <c r="CG69" i="4"/>
  <c r="CH69" i="4"/>
  <c r="AY69" i="4"/>
  <c r="AW69" i="4"/>
  <c r="AQ69" i="4"/>
  <c r="AO69" i="4"/>
  <c r="AI69" i="4"/>
  <c r="AG69" i="4"/>
  <c r="AA69" i="4"/>
  <c r="Y69" i="4"/>
  <c r="S69" i="4"/>
  <c r="Q69" i="4"/>
  <c r="P69" i="4"/>
  <c r="O69" i="4"/>
  <c r="N69" i="4"/>
  <c r="M69" i="4"/>
  <c r="CG68" i="4"/>
  <c r="CH68" i="4"/>
  <c r="AY68" i="4"/>
  <c r="AW68" i="4"/>
  <c r="AQ68" i="4"/>
  <c r="AO68" i="4"/>
  <c r="AI68" i="4"/>
  <c r="AA68" i="4"/>
  <c r="Y68" i="4"/>
  <c r="S68" i="4"/>
  <c r="Q68" i="4"/>
  <c r="P68" i="4"/>
  <c r="O68" i="4"/>
  <c r="N68" i="4"/>
  <c r="M68" i="4"/>
  <c r="CG67" i="4"/>
  <c r="CH67" i="4"/>
  <c r="AY67" i="4"/>
  <c r="AW67" i="4"/>
  <c r="AQ67" i="4"/>
  <c r="AI67" i="4"/>
  <c r="AA67" i="4"/>
  <c r="S67" i="4"/>
  <c r="Q67" i="4"/>
  <c r="P67" i="4"/>
  <c r="O67" i="4"/>
  <c r="N67" i="4"/>
  <c r="M67" i="4"/>
  <c r="CH66" i="4"/>
  <c r="BP66" i="4"/>
  <c r="BN66" i="4"/>
  <c r="BL66" i="4"/>
  <c r="BI66" i="4"/>
  <c r="BG66" i="4"/>
  <c r="CH65" i="4"/>
  <c r="BP65" i="4"/>
  <c r="BN65" i="4"/>
  <c r="BL65" i="4"/>
  <c r="BI65" i="4"/>
  <c r="BG65" i="4"/>
  <c r="CH64" i="4"/>
  <c r="BP64" i="4"/>
  <c r="BN64" i="4"/>
  <c r="BL64" i="4"/>
  <c r="BI64" i="4"/>
  <c r="BG64" i="4"/>
  <c r="CG63" i="4"/>
  <c r="CH63" i="4"/>
  <c r="BE63" i="4"/>
  <c r="BD63" i="4"/>
  <c r="BC63" i="4"/>
  <c r="BB63" i="4"/>
  <c r="BA63" i="4"/>
  <c r="AZ63" i="4"/>
  <c r="AQ63" i="4"/>
  <c r="AO63" i="4"/>
  <c r="AI63" i="4"/>
  <c r="AG63" i="4"/>
  <c r="AA63" i="4"/>
  <c r="Y63" i="4"/>
  <c r="S63" i="4"/>
  <c r="Q63" i="4"/>
  <c r="P63" i="4"/>
  <c r="N63" i="4"/>
  <c r="M63" i="4"/>
  <c r="CG62" i="4"/>
  <c r="CH62" i="4"/>
  <c r="BE62" i="4"/>
  <c r="AY62" i="4"/>
  <c r="AW62" i="4"/>
  <c r="AV62" i="4"/>
  <c r="AU62" i="4"/>
  <c r="AT62" i="4"/>
  <c r="AS62" i="4"/>
  <c r="AR62" i="4"/>
  <c r="AI62" i="4"/>
  <c r="AG62" i="4"/>
  <c r="AA62" i="4"/>
  <c r="S62" i="4"/>
  <c r="Q62" i="4"/>
  <c r="P62" i="4"/>
  <c r="N62" i="4"/>
  <c r="M62" i="4"/>
  <c r="CG61" i="4"/>
  <c r="CH61" i="4"/>
  <c r="BE61" i="4"/>
  <c r="BD61" i="4"/>
  <c r="BC61" i="4"/>
  <c r="BB61" i="4"/>
  <c r="BA61" i="4"/>
  <c r="AZ61" i="4"/>
  <c r="AW61" i="4"/>
  <c r="AV61" i="4"/>
  <c r="AU61" i="4"/>
  <c r="AT61" i="4"/>
  <c r="AS61" i="4"/>
  <c r="AR61" i="4"/>
  <c r="AO61" i="4"/>
  <c r="AN61" i="4"/>
  <c r="AM61" i="4"/>
  <c r="AL61" i="4"/>
  <c r="AK61" i="4"/>
  <c r="AJ61" i="4"/>
  <c r="AG61" i="4"/>
  <c r="AF61" i="4"/>
  <c r="AE61" i="4"/>
  <c r="AD61" i="4"/>
  <c r="AC61" i="4"/>
  <c r="AB61" i="4"/>
  <c r="Y61" i="4"/>
  <c r="X61" i="4"/>
  <c r="W61" i="4"/>
  <c r="V61" i="4"/>
  <c r="U61" i="4"/>
  <c r="T61" i="4"/>
  <c r="Q61" i="4"/>
  <c r="P61" i="4"/>
  <c r="O61" i="4"/>
  <c r="N61" i="4"/>
  <c r="M61" i="4"/>
  <c r="CG60" i="4"/>
  <c r="CH60" i="4"/>
  <c r="BE60" i="4"/>
  <c r="AY60" i="4"/>
  <c r="AW60" i="4"/>
  <c r="AQ60" i="4"/>
  <c r="AO60" i="4"/>
  <c r="AI60" i="4"/>
  <c r="AG60" i="4"/>
  <c r="AA60" i="4"/>
  <c r="Y60" i="4"/>
  <c r="X60" i="4"/>
  <c r="W60" i="4"/>
  <c r="V60" i="4"/>
  <c r="U60" i="4"/>
  <c r="T60" i="4"/>
  <c r="Q60" i="4"/>
  <c r="P60" i="4"/>
  <c r="O60" i="4"/>
  <c r="N60" i="4"/>
  <c r="M60" i="4"/>
  <c r="CG59" i="4"/>
  <c r="CH59" i="4"/>
  <c r="BE59" i="4"/>
  <c r="BD59" i="4"/>
  <c r="BC59" i="4"/>
  <c r="BB59" i="4"/>
  <c r="BA59" i="4"/>
  <c r="AZ59" i="4"/>
  <c r="AQ59" i="4"/>
  <c r="AO59" i="4"/>
  <c r="AI59" i="4"/>
  <c r="AG59" i="4"/>
  <c r="AF59" i="4"/>
  <c r="AE59" i="4"/>
  <c r="AD59" i="4"/>
  <c r="AC59" i="4"/>
  <c r="AB59" i="4"/>
  <c r="S59" i="4"/>
  <c r="Q59" i="4"/>
  <c r="P59" i="4"/>
  <c r="O59" i="4"/>
  <c r="N59" i="4"/>
  <c r="M59" i="4"/>
  <c r="CG58" i="4"/>
  <c r="CH58" i="4"/>
  <c r="BE58" i="4"/>
  <c r="BD58" i="4"/>
  <c r="BC58" i="4"/>
  <c r="BB58" i="4"/>
  <c r="BA58" i="4"/>
  <c r="AZ58" i="4"/>
  <c r="AW58" i="4"/>
  <c r="AQ58" i="4"/>
  <c r="AO58" i="4"/>
  <c r="AN58" i="4"/>
  <c r="AM58" i="4"/>
  <c r="AL58" i="4"/>
  <c r="AK58" i="4"/>
  <c r="AJ58" i="4"/>
  <c r="AG58" i="4"/>
  <c r="AF58" i="4"/>
  <c r="AE58" i="4"/>
  <c r="AD58" i="4"/>
  <c r="AC58" i="4"/>
  <c r="AB58" i="4"/>
  <c r="Y58" i="4"/>
  <c r="X58" i="4"/>
  <c r="W58" i="4"/>
  <c r="V58" i="4"/>
  <c r="U58" i="4"/>
  <c r="T58" i="4"/>
  <c r="Q58" i="4"/>
  <c r="P58" i="4"/>
  <c r="O58" i="4"/>
  <c r="N58" i="4"/>
  <c r="M58" i="4"/>
  <c r="CH57" i="4"/>
  <c r="BP57" i="4"/>
  <c r="BN57" i="4"/>
  <c r="BL57" i="4"/>
  <c r="BI57" i="4"/>
  <c r="BG57" i="4"/>
  <c r="CH56" i="4"/>
  <c r="BP56" i="4"/>
  <c r="BN56" i="4"/>
  <c r="BL56" i="4"/>
  <c r="BI56" i="4"/>
  <c r="BG56" i="4"/>
  <c r="CH55" i="4"/>
  <c r="BP55" i="4"/>
  <c r="BN55" i="4"/>
  <c r="BL55" i="4"/>
  <c r="BI55" i="4"/>
  <c r="BG55" i="4"/>
  <c r="CG54" i="4"/>
  <c r="CH54" i="4"/>
  <c r="BE54" i="4"/>
  <c r="AY54" i="4"/>
  <c r="AW54" i="4"/>
  <c r="AQ54" i="4"/>
  <c r="AO54" i="4"/>
  <c r="AN54" i="4"/>
  <c r="AM54" i="4"/>
  <c r="AL54" i="4"/>
  <c r="AK54" i="4"/>
  <c r="AJ54" i="4"/>
  <c r="AA54" i="4"/>
  <c r="S54" i="4"/>
  <c r="Q54" i="4"/>
  <c r="P54" i="4"/>
  <c r="O54" i="4"/>
  <c r="N54" i="4"/>
  <c r="M54" i="4"/>
  <c r="CG53" i="4"/>
  <c r="CH53" i="4"/>
  <c r="BE53" i="4"/>
  <c r="AY53" i="4"/>
  <c r="AQ53" i="4"/>
  <c r="AO53" i="4"/>
  <c r="AN53" i="4"/>
  <c r="AM53" i="4"/>
  <c r="AL53" i="4"/>
  <c r="AK53" i="4"/>
  <c r="AJ53" i="4"/>
  <c r="AA53" i="4"/>
  <c r="Y53" i="4"/>
  <c r="X53" i="4"/>
  <c r="W53" i="4"/>
  <c r="V53" i="4"/>
  <c r="U53" i="4"/>
  <c r="T53" i="4"/>
  <c r="Q53" i="4"/>
  <c r="P53" i="4"/>
  <c r="O53" i="4"/>
  <c r="N53" i="4"/>
  <c r="M53" i="4"/>
  <c r="CG52" i="4"/>
  <c r="CH52" i="4"/>
  <c r="BE52" i="4"/>
  <c r="BD52" i="4"/>
  <c r="BC52" i="4"/>
  <c r="BB52" i="4"/>
  <c r="BA52" i="4"/>
  <c r="AZ52" i="4"/>
  <c r="AQ52" i="4"/>
  <c r="AI52" i="4"/>
  <c r="AG52" i="4"/>
  <c r="AA52" i="4"/>
  <c r="Y52" i="4"/>
  <c r="S52" i="4"/>
  <c r="Q52" i="4"/>
  <c r="P52" i="4"/>
  <c r="O52" i="4"/>
  <c r="N52" i="4"/>
  <c r="M52" i="4"/>
  <c r="CG51" i="4"/>
  <c r="CH51" i="4"/>
  <c r="BE51" i="4"/>
  <c r="AY51" i="4"/>
  <c r="AQ51" i="4"/>
  <c r="AO51" i="4"/>
  <c r="AI51" i="4"/>
  <c r="AA51" i="4"/>
  <c r="Y51" i="4"/>
  <c r="S51" i="4"/>
  <c r="Q51" i="4"/>
  <c r="P51" i="4"/>
  <c r="O51" i="4"/>
  <c r="N51" i="4"/>
  <c r="M51" i="4"/>
  <c r="CG50" i="4"/>
  <c r="CH50" i="4"/>
  <c r="BE50" i="4"/>
  <c r="AY50" i="4"/>
  <c r="AW50" i="4"/>
  <c r="AQ50" i="4"/>
  <c r="AO50" i="4"/>
  <c r="AI50" i="4"/>
  <c r="AG50" i="4"/>
  <c r="AA50" i="4"/>
  <c r="Y50" i="4"/>
  <c r="X50" i="4"/>
  <c r="W50" i="4"/>
  <c r="V50" i="4"/>
  <c r="U50" i="4"/>
  <c r="T50" i="4"/>
  <c r="Q50" i="4"/>
  <c r="P50" i="4"/>
  <c r="O50" i="4"/>
  <c r="N50" i="4"/>
  <c r="M50" i="4"/>
  <c r="CG49" i="4"/>
  <c r="CH49" i="4"/>
  <c r="BE49" i="4"/>
  <c r="AY49" i="4"/>
  <c r="AQ49" i="4"/>
  <c r="AI49" i="4"/>
  <c r="AA49" i="4"/>
  <c r="S49" i="4"/>
  <c r="Q49" i="4"/>
  <c r="P49" i="4"/>
  <c r="O49" i="4"/>
  <c r="N49" i="4"/>
  <c r="M49" i="4"/>
  <c r="CH48" i="4"/>
  <c r="BP48" i="4"/>
  <c r="BN48" i="4"/>
  <c r="BL48" i="4"/>
  <c r="BI48" i="4"/>
  <c r="BG48" i="4"/>
  <c r="CH47" i="4"/>
  <c r="BP47" i="4"/>
  <c r="BN47" i="4"/>
  <c r="BL47" i="4"/>
  <c r="BI47" i="4"/>
  <c r="BG47" i="4"/>
  <c r="CH46" i="4"/>
  <c r="BP46" i="4"/>
  <c r="BN46" i="4"/>
  <c r="BL46" i="4"/>
  <c r="BI46" i="4"/>
  <c r="BG46" i="4"/>
  <c r="BE45" i="4"/>
  <c r="AY45" i="4"/>
  <c r="AW45" i="4"/>
  <c r="AQ45" i="4"/>
  <c r="AO45" i="4"/>
  <c r="AI45" i="4"/>
  <c r="AG45" i="4"/>
  <c r="AF45" i="4"/>
  <c r="AE45" i="4"/>
  <c r="AD45" i="4"/>
  <c r="AC45" i="4"/>
  <c r="AB45" i="4"/>
  <c r="Y45" i="4"/>
  <c r="S45" i="4"/>
  <c r="Q45" i="4"/>
  <c r="P45" i="4"/>
  <c r="O45" i="4"/>
  <c r="N45" i="4"/>
  <c r="M45" i="4"/>
  <c r="CG44" i="4"/>
  <c r="CH44" i="4"/>
  <c r="BE44" i="4"/>
  <c r="AY44" i="4"/>
  <c r="AW44" i="4"/>
  <c r="AQ44" i="4"/>
  <c r="AO44" i="4"/>
  <c r="AI44" i="4"/>
  <c r="AG44" i="4"/>
  <c r="AA44" i="4"/>
  <c r="Y44" i="4"/>
  <c r="S44" i="4"/>
  <c r="Q44" i="4"/>
  <c r="P44" i="4"/>
  <c r="O44" i="4"/>
  <c r="N44" i="4"/>
  <c r="M44" i="4"/>
  <c r="CG43" i="4"/>
  <c r="CH43" i="4"/>
  <c r="BE43" i="4"/>
  <c r="AY43" i="4"/>
  <c r="AW43" i="4"/>
  <c r="AQ43" i="4"/>
  <c r="AI43" i="4"/>
  <c r="AG43" i="4"/>
  <c r="AA43" i="4"/>
  <c r="Y43" i="4"/>
  <c r="S43" i="4"/>
  <c r="Q43" i="4"/>
  <c r="P43" i="4"/>
  <c r="O43" i="4"/>
  <c r="N43" i="4"/>
  <c r="M43" i="4"/>
  <c r="CG42" i="4"/>
  <c r="CH42" i="4"/>
  <c r="BE42" i="4"/>
  <c r="AY42" i="4"/>
  <c r="AQ42" i="4"/>
  <c r="AI42" i="4"/>
  <c r="AG42" i="4"/>
  <c r="AF42" i="4"/>
  <c r="AE42" i="4"/>
  <c r="AD42" i="4"/>
  <c r="AC42" i="4"/>
  <c r="AB42" i="4"/>
  <c r="Y42" i="4"/>
  <c r="S42" i="4"/>
  <c r="Q42" i="4"/>
  <c r="P42" i="4"/>
  <c r="O42" i="4"/>
  <c r="N42" i="4"/>
  <c r="M42" i="4"/>
  <c r="CG41" i="4"/>
  <c r="CH41" i="4"/>
  <c r="BE41" i="4"/>
  <c r="AY41" i="4"/>
  <c r="AW41" i="4"/>
  <c r="AQ41" i="4"/>
  <c r="AI41" i="4"/>
  <c r="AG41" i="4"/>
  <c r="AA41" i="4"/>
  <c r="Y41" i="4"/>
  <c r="S41" i="4"/>
  <c r="Q41" i="4"/>
  <c r="P41" i="4"/>
  <c r="O41" i="4"/>
  <c r="N41" i="4"/>
  <c r="M41" i="4"/>
  <c r="CG40" i="4"/>
  <c r="CH40" i="4"/>
  <c r="BE40" i="4"/>
  <c r="AY40" i="4"/>
  <c r="AQ40" i="4"/>
  <c r="AI40" i="4"/>
  <c r="AG40" i="4"/>
  <c r="AA40" i="4"/>
  <c r="Y40" i="4"/>
  <c r="S40" i="4"/>
  <c r="Q40" i="4"/>
  <c r="P40" i="4"/>
  <c r="O40" i="4"/>
  <c r="N40" i="4"/>
  <c r="M40" i="4"/>
  <c r="CH39" i="4"/>
  <c r="BP39" i="4"/>
  <c r="BN39" i="4"/>
  <c r="BL39" i="4"/>
  <c r="BI39" i="4"/>
  <c r="BG39" i="4"/>
  <c r="CH38" i="4"/>
  <c r="BP38" i="4"/>
  <c r="BN38" i="4"/>
  <c r="BL38" i="4"/>
  <c r="BI38" i="4"/>
  <c r="BG38" i="4"/>
  <c r="CH37" i="4"/>
  <c r="BP37" i="4"/>
  <c r="BN37" i="4"/>
  <c r="BL37" i="4"/>
  <c r="BI37" i="4"/>
  <c r="BG37" i="4"/>
  <c r="CG36" i="4"/>
  <c r="CH36" i="4"/>
  <c r="BE36" i="4"/>
  <c r="AY36" i="4"/>
  <c r="AW36" i="4"/>
  <c r="AQ36" i="4"/>
  <c r="AO36" i="4"/>
  <c r="AI36" i="4"/>
  <c r="AA36" i="4"/>
  <c r="Y36" i="4"/>
  <c r="S36" i="4"/>
  <c r="Q36" i="4"/>
  <c r="P36" i="4"/>
  <c r="O36" i="4"/>
  <c r="N36" i="4"/>
  <c r="M36" i="4"/>
  <c r="CG35" i="4"/>
  <c r="CH35" i="4"/>
  <c r="BE35" i="4"/>
  <c r="BD35" i="4"/>
  <c r="BC35" i="4"/>
  <c r="BB35" i="4"/>
  <c r="BA35" i="4"/>
  <c r="AZ35" i="4"/>
  <c r="AW35" i="4"/>
  <c r="AV35" i="4"/>
  <c r="AU35" i="4"/>
  <c r="AT35" i="4"/>
  <c r="AS35" i="4"/>
  <c r="AR35" i="4"/>
  <c r="AO35" i="4"/>
  <c r="AI35" i="4"/>
  <c r="AA35" i="4"/>
  <c r="Y35" i="4"/>
  <c r="S35" i="4"/>
  <c r="Q35" i="4"/>
  <c r="P35" i="4"/>
  <c r="O35" i="4"/>
  <c r="N35" i="4"/>
  <c r="M35" i="4"/>
  <c r="CG34" i="4"/>
  <c r="CH34" i="4"/>
  <c r="BE34" i="4"/>
  <c r="AY34" i="4"/>
  <c r="AW34" i="4"/>
  <c r="AV34" i="4"/>
  <c r="AU34" i="4"/>
  <c r="AT34" i="4"/>
  <c r="AS34" i="4"/>
  <c r="AR34" i="4"/>
  <c r="AO34" i="4"/>
  <c r="AI34" i="4"/>
  <c r="AG34" i="4"/>
  <c r="AA34" i="4"/>
  <c r="Y34" i="4"/>
  <c r="S34" i="4"/>
  <c r="Q34" i="4"/>
  <c r="P34" i="4"/>
  <c r="O34" i="4"/>
  <c r="N34" i="4"/>
  <c r="M34" i="4"/>
  <c r="CG33" i="4"/>
  <c r="CH33" i="4"/>
  <c r="BE33" i="4"/>
  <c r="BD33" i="4"/>
  <c r="BC33" i="4"/>
  <c r="BB33" i="4"/>
  <c r="BA33" i="4"/>
  <c r="AZ33" i="4"/>
  <c r="AW33" i="4"/>
  <c r="AQ33" i="4"/>
  <c r="AO33" i="4"/>
  <c r="AI33" i="4"/>
  <c r="AA33" i="4"/>
  <c r="Y33" i="4"/>
  <c r="S33" i="4"/>
  <c r="Q33" i="4"/>
  <c r="P33" i="4"/>
  <c r="O33" i="4"/>
  <c r="N33" i="4"/>
  <c r="M33" i="4"/>
  <c r="CG32" i="4"/>
  <c r="CH32" i="4"/>
  <c r="BE32" i="4"/>
  <c r="BD32" i="4"/>
  <c r="BC32" i="4"/>
  <c r="BB32" i="4"/>
  <c r="BA32" i="4"/>
  <c r="AZ32" i="4"/>
  <c r="AW32" i="4"/>
  <c r="AQ32" i="4"/>
  <c r="AO32" i="4"/>
  <c r="AI32" i="4"/>
  <c r="AG32" i="4"/>
  <c r="AA32" i="4"/>
  <c r="Y32" i="4"/>
  <c r="S32" i="4"/>
  <c r="Q32" i="4"/>
  <c r="P32" i="4"/>
  <c r="O32" i="4"/>
  <c r="N32" i="4"/>
  <c r="M32" i="4"/>
  <c r="CG31" i="4"/>
  <c r="CH31" i="4"/>
  <c r="BE31" i="4"/>
  <c r="BD31" i="4"/>
  <c r="BC31" i="4"/>
  <c r="BB31" i="4"/>
  <c r="BA31" i="4"/>
  <c r="AZ31" i="4"/>
  <c r="AW31" i="4"/>
  <c r="AQ31" i="4"/>
  <c r="AO31" i="4"/>
  <c r="AI31" i="4"/>
  <c r="AA31" i="4"/>
  <c r="Y31" i="4"/>
  <c r="S31" i="4"/>
  <c r="Q31" i="4"/>
  <c r="P31" i="4"/>
  <c r="O31" i="4"/>
  <c r="N31" i="4"/>
  <c r="M31" i="4"/>
  <c r="CH30" i="4"/>
  <c r="BP30" i="4"/>
  <c r="BN30" i="4"/>
  <c r="BL30" i="4"/>
  <c r="BI30" i="4"/>
  <c r="BG30" i="4"/>
  <c r="CH29" i="4"/>
  <c r="BP29" i="4"/>
  <c r="BN29" i="4"/>
  <c r="BL29" i="4"/>
  <c r="BI29" i="4"/>
  <c r="BG29" i="4"/>
  <c r="CH28" i="4"/>
  <c r="BP28" i="4"/>
  <c r="BN28" i="4"/>
  <c r="BL28" i="4"/>
  <c r="BI28" i="4"/>
  <c r="BG28" i="4"/>
  <c r="CG27" i="4"/>
  <c r="CH27" i="4"/>
  <c r="BE27" i="4"/>
  <c r="AY27" i="4"/>
  <c r="AW27" i="4"/>
  <c r="AQ27" i="4"/>
  <c r="AI27" i="4"/>
  <c r="AG27" i="4"/>
  <c r="AF27" i="4"/>
  <c r="AE27" i="4"/>
  <c r="AD27" i="4"/>
  <c r="AC27" i="4"/>
  <c r="AB27" i="4"/>
  <c r="Y27" i="4"/>
  <c r="X27" i="4"/>
  <c r="W27" i="4"/>
  <c r="V27" i="4"/>
  <c r="U27" i="4"/>
  <c r="T27" i="4"/>
  <c r="Q27" i="4"/>
  <c r="P27" i="4"/>
  <c r="O27" i="4"/>
  <c r="N27" i="4"/>
  <c r="M27" i="4"/>
  <c r="K27" i="4"/>
  <c r="CG26" i="4"/>
  <c r="CH26" i="4"/>
  <c r="AY26" i="4"/>
  <c r="AW26" i="4"/>
  <c r="AQ26" i="4"/>
  <c r="AI26" i="4"/>
  <c r="AG26" i="4"/>
  <c r="AA26" i="4"/>
  <c r="Y26" i="4"/>
  <c r="S26" i="4"/>
  <c r="Q26" i="4"/>
  <c r="P26" i="4"/>
  <c r="O26" i="4"/>
  <c r="N26" i="4"/>
  <c r="M26" i="4"/>
  <c r="CG25" i="4"/>
  <c r="CH25" i="4"/>
  <c r="BE25" i="4"/>
  <c r="AY25" i="4"/>
  <c r="AW25" i="4"/>
  <c r="AQ25" i="4"/>
  <c r="AO25" i="4"/>
  <c r="AI25" i="4"/>
  <c r="AG25" i="4"/>
  <c r="AA25" i="4"/>
  <c r="Y25" i="4"/>
  <c r="S25" i="4"/>
  <c r="Q25" i="4"/>
  <c r="P25" i="4"/>
  <c r="O25" i="4"/>
  <c r="N25" i="4"/>
  <c r="M25" i="4"/>
  <c r="CG24" i="4"/>
  <c r="CH24" i="4"/>
  <c r="AY24" i="4"/>
  <c r="AW24" i="4"/>
  <c r="AQ24" i="4"/>
  <c r="AO24" i="4"/>
  <c r="AN24" i="4"/>
  <c r="AM24" i="4"/>
  <c r="AL24" i="4"/>
  <c r="AK24" i="4"/>
  <c r="AJ24" i="4"/>
  <c r="AG24" i="4"/>
  <c r="AF24" i="4"/>
  <c r="AE24" i="4"/>
  <c r="AD24" i="4"/>
  <c r="AC24" i="4"/>
  <c r="AB24" i="4"/>
  <c r="Y24" i="4"/>
  <c r="S24" i="4"/>
  <c r="Q24" i="4"/>
  <c r="P24" i="4"/>
  <c r="O24" i="4"/>
  <c r="N24" i="4"/>
  <c r="M24" i="4"/>
  <c r="CG23" i="4"/>
  <c r="CH23" i="4"/>
  <c r="BE23" i="4"/>
  <c r="BD23" i="4"/>
  <c r="BC23" i="4"/>
  <c r="BB23" i="4"/>
  <c r="BA23" i="4"/>
  <c r="AZ23" i="4"/>
  <c r="AW23" i="4"/>
  <c r="AQ23" i="4"/>
  <c r="AO23" i="4"/>
  <c r="AN23" i="4"/>
  <c r="AM23" i="4"/>
  <c r="AL23" i="4"/>
  <c r="AK23" i="4"/>
  <c r="AJ23" i="4"/>
  <c r="AG23" i="4"/>
  <c r="AA23" i="4"/>
  <c r="Y23" i="4"/>
  <c r="S23" i="4"/>
  <c r="Q23" i="4"/>
  <c r="P23" i="4"/>
  <c r="O23" i="4"/>
  <c r="N23" i="4"/>
  <c r="M23" i="4"/>
  <c r="CG22" i="4"/>
  <c r="CH22" i="4"/>
  <c r="BE22" i="4"/>
  <c r="BD22" i="4"/>
  <c r="BC22" i="4"/>
  <c r="BB22" i="4"/>
  <c r="BA22" i="4"/>
  <c r="AZ22" i="4"/>
  <c r="AW22" i="4"/>
  <c r="AQ22" i="4"/>
  <c r="AO22" i="4"/>
  <c r="AI22" i="4"/>
  <c r="AG22" i="4"/>
  <c r="AA22" i="4"/>
  <c r="Y22" i="4"/>
  <c r="X22" i="4"/>
  <c r="W22" i="4"/>
  <c r="V22" i="4"/>
  <c r="U22" i="4"/>
  <c r="T22" i="4"/>
  <c r="Q22" i="4"/>
  <c r="P22" i="4"/>
  <c r="O22" i="4"/>
  <c r="N22" i="4"/>
  <c r="M22" i="4"/>
  <c r="CH21" i="4"/>
  <c r="BP21" i="4"/>
  <c r="BN21" i="4"/>
  <c r="BL21" i="4"/>
  <c r="BI21" i="4"/>
  <c r="CH20" i="4"/>
  <c r="BP20" i="4"/>
  <c r="BN20" i="4"/>
  <c r="BL20" i="4"/>
  <c r="BI20" i="4"/>
  <c r="CH19" i="4"/>
  <c r="BP19" i="4"/>
  <c r="BN19" i="4"/>
  <c r="BL19" i="4"/>
  <c r="BI19" i="4"/>
  <c r="CG18" i="4"/>
  <c r="CH18" i="4"/>
  <c r="AY18" i="4"/>
  <c r="AW18" i="4"/>
  <c r="AQ18" i="4"/>
  <c r="AO18" i="4"/>
  <c r="AI18" i="4"/>
  <c r="AG18" i="4"/>
  <c r="AA18" i="4"/>
  <c r="Y18" i="4"/>
  <c r="S18" i="4"/>
  <c r="Q18" i="4"/>
  <c r="P18" i="4"/>
  <c r="O18" i="4"/>
  <c r="N18" i="4"/>
  <c r="M18" i="4"/>
  <c r="CG17" i="4"/>
  <c r="CH17" i="4"/>
  <c r="BE17" i="4"/>
  <c r="AY17" i="4"/>
  <c r="AW17" i="4"/>
  <c r="AV17" i="4"/>
  <c r="AU17" i="4"/>
  <c r="AT17" i="4"/>
  <c r="AS17" i="4"/>
  <c r="AR17" i="4"/>
  <c r="AO17" i="4"/>
  <c r="AI17" i="4"/>
  <c r="AG17" i="4"/>
  <c r="AA17" i="4"/>
  <c r="Y17" i="4"/>
  <c r="S17" i="4"/>
  <c r="Q17" i="4"/>
  <c r="P17" i="4"/>
  <c r="O17" i="4"/>
  <c r="N17" i="4"/>
  <c r="M17" i="4"/>
  <c r="CG16" i="4"/>
  <c r="CH16" i="4"/>
  <c r="AY16" i="4"/>
  <c r="AW16" i="4"/>
  <c r="AV16" i="4"/>
  <c r="AU16" i="4"/>
  <c r="AT16" i="4"/>
  <c r="AS16" i="4"/>
  <c r="AR16" i="4"/>
  <c r="AO16" i="4"/>
  <c r="AI16" i="4"/>
  <c r="AG16" i="4"/>
  <c r="AA16" i="4"/>
  <c r="S16" i="4"/>
  <c r="Q16" i="4"/>
  <c r="P16" i="4"/>
  <c r="O16" i="4"/>
  <c r="N16" i="4"/>
  <c r="M16" i="4"/>
  <c r="CG15" i="4"/>
  <c r="CH15" i="4"/>
  <c r="BE15" i="4"/>
  <c r="AY15" i="4"/>
  <c r="AW15" i="4"/>
  <c r="AQ15" i="4"/>
  <c r="AO15" i="4"/>
  <c r="AI15" i="4"/>
  <c r="AG15" i="4"/>
  <c r="AA15" i="4"/>
  <c r="S15" i="4"/>
  <c r="Q15" i="4"/>
  <c r="P15" i="4"/>
  <c r="O15" i="4"/>
  <c r="N15" i="4"/>
  <c r="M15" i="4"/>
  <c r="CG14" i="4"/>
  <c r="CH14" i="4"/>
  <c r="BE14" i="4"/>
  <c r="BD14" i="4"/>
  <c r="BC14" i="4"/>
  <c r="BB14" i="4"/>
  <c r="BA14" i="4"/>
  <c r="AZ14" i="4"/>
  <c r="AW14" i="4"/>
  <c r="AQ14" i="4"/>
  <c r="AO14" i="4"/>
  <c r="AI14" i="4"/>
  <c r="AG14" i="4"/>
  <c r="AA14" i="4"/>
  <c r="Y14" i="4"/>
  <c r="S14" i="4"/>
  <c r="Q14" i="4"/>
  <c r="P14" i="4"/>
  <c r="O14" i="4"/>
  <c r="N14" i="4"/>
  <c r="M14" i="4"/>
  <c r="CG13" i="4"/>
  <c r="CH13" i="4"/>
  <c r="BE13" i="4"/>
  <c r="BD13" i="4"/>
  <c r="BC13" i="4"/>
  <c r="BB13" i="4"/>
  <c r="BA13" i="4"/>
  <c r="AZ13" i="4"/>
  <c r="AW13" i="4"/>
  <c r="AQ13" i="4"/>
  <c r="AO13" i="4"/>
  <c r="AI13" i="4"/>
  <c r="AG13" i="4"/>
  <c r="AA13" i="4"/>
  <c r="Y13" i="4"/>
  <c r="S13" i="4"/>
  <c r="Q13" i="4"/>
  <c r="P13" i="4"/>
  <c r="O13" i="4"/>
  <c r="N13" i="4"/>
  <c r="M13" i="4"/>
  <c r="CH12" i="4"/>
  <c r="CH11" i="4"/>
  <c r="CH10" i="4"/>
  <c r="CG9" i="4"/>
  <c r="CH9" i="4"/>
  <c r="AY9" i="4"/>
  <c r="AQ9" i="4"/>
  <c r="AO9" i="4"/>
  <c r="AI9" i="4"/>
  <c r="AG9" i="4"/>
  <c r="AA9" i="4"/>
  <c r="S9" i="4"/>
  <c r="Q9" i="4"/>
  <c r="P9" i="4"/>
  <c r="O9" i="4"/>
  <c r="N9" i="4"/>
  <c r="M9" i="4"/>
  <c r="CG8" i="4"/>
  <c r="CH8" i="4"/>
  <c r="BE8" i="4"/>
  <c r="AY8" i="4"/>
  <c r="AW8" i="4"/>
  <c r="AV8" i="4"/>
  <c r="AU8" i="4"/>
  <c r="AT8" i="4"/>
  <c r="AS8" i="4"/>
  <c r="AR8" i="4"/>
  <c r="AO8" i="4"/>
  <c r="AI8" i="4"/>
  <c r="AG8" i="4"/>
  <c r="AA8" i="4"/>
  <c r="Y8" i="4"/>
  <c r="S8" i="4"/>
  <c r="Q8" i="4"/>
  <c r="P8" i="4"/>
  <c r="O8" i="4"/>
  <c r="N8" i="4"/>
  <c r="M8" i="4"/>
  <c r="CG7" i="4"/>
  <c r="CH7" i="4"/>
  <c r="AY7" i="4"/>
  <c r="AW7" i="4"/>
  <c r="AQ7" i="4"/>
  <c r="AI7" i="4"/>
  <c r="AG7" i="4"/>
  <c r="AA7" i="4"/>
  <c r="Y7" i="4"/>
  <c r="S7" i="4"/>
  <c r="Q7" i="4"/>
  <c r="P7" i="4"/>
  <c r="O7" i="4"/>
  <c r="N7" i="4"/>
  <c r="M7" i="4"/>
  <c r="CG6" i="4"/>
  <c r="CH6" i="4"/>
  <c r="BE6" i="4"/>
  <c r="AY6" i="4"/>
  <c r="AW6" i="4"/>
  <c r="AQ6" i="4"/>
  <c r="AI6" i="4"/>
  <c r="AG6" i="4"/>
  <c r="AA6" i="4"/>
  <c r="Y6" i="4"/>
  <c r="S6" i="4"/>
  <c r="Q6" i="4"/>
  <c r="P6" i="4"/>
  <c r="O6" i="4"/>
  <c r="N6" i="4"/>
  <c r="M6" i="4"/>
  <c r="CG5" i="4"/>
  <c r="CH5" i="4"/>
  <c r="BE5" i="4"/>
  <c r="AY5" i="4"/>
  <c r="AQ5" i="4"/>
  <c r="AI5" i="4"/>
  <c r="AG5" i="4"/>
  <c r="AA5" i="4"/>
  <c r="Y5" i="4"/>
  <c r="S5" i="4"/>
  <c r="Q5" i="4"/>
  <c r="P5" i="4"/>
  <c r="O5" i="4"/>
  <c r="N5" i="4"/>
  <c r="M5" i="4"/>
  <c r="CG4" i="4"/>
  <c r="CH4" i="4"/>
  <c r="BE4" i="4"/>
  <c r="AY4" i="4"/>
  <c r="AW4" i="4"/>
  <c r="AQ4" i="4"/>
  <c r="AI4" i="4"/>
  <c r="AG4" i="4"/>
  <c r="AF4" i="4"/>
  <c r="AE4" i="4"/>
  <c r="AD4" i="4"/>
  <c r="AC4" i="4"/>
  <c r="AB4" i="4"/>
  <c r="S4" i="4"/>
  <c r="Q4" i="4"/>
  <c r="P4" i="4"/>
  <c r="O4" i="4"/>
  <c r="N4" i="4"/>
  <c r="M4" i="4"/>
  <c r="FT162" i="3"/>
  <c r="ET157" i="3"/>
  <c r="EU157" i="3"/>
  <c r="EV157" i="3"/>
  <c r="DW157" i="3"/>
  <c r="DX157" i="3"/>
  <c r="DY157" i="3"/>
  <c r="DZ157" i="3"/>
  <c r="EA157" i="3"/>
  <c r="ER157" i="3"/>
  <c r="EW157" i="3"/>
  <c r="EX157" i="3"/>
  <c r="EY157" i="3"/>
  <c r="ET158" i="3"/>
  <c r="EU158" i="3"/>
  <c r="EV158" i="3"/>
  <c r="DW158" i="3"/>
  <c r="DX158" i="3"/>
  <c r="DY158" i="3"/>
  <c r="DZ158" i="3"/>
  <c r="EA158" i="3"/>
  <c r="ER158" i="3"/>
  <c r="EW158" i="3"/>
  <c r="EX158" i="3"/>
  <c r="EY158" i="3"/>
  <c r="ET159" i="3"/>
  <c r="EU159" i="3"/>
  <c r="EV159" i="3"/>
  <c r="DW159" i="3"/>
  <c r="DX159" i="3"/>
  <c r="DY159" i="3"/>
  <c r="DZ159" i="3"/>
  <c r="EA159" i="3"/>
  <c r="ER159" i="3"/>
  <c r="EW159" i="3"/>
  <c r="EX159" i="3"/>
  <c r="EY159" i="3"/>
  <c r="ET160" i="3"/>
  <c r="EU160" i="3"/>
  <c r="EV160" i="3"/>
  <c r="DW160" i="3"/>
  <c r="DX160" i="3"/>
  <c r="DY160" i="3"/>
  <c r="DZ160" i="3"/>
  <c r="EA160" i="3"/>
  <c r="ER160" i="3"/>
  <c r="EW160" i="3"/>
  <c r="EX160" i="3"/>
  <c r="EY160" i="3"/>
  <c r="ET161" i="3"/>
  <c r="EU161" i="3"/>
  <c r="EV161" i="3"/>
  <c r="DW161" i="3"/>
  <c r="DX161" i="3"/>
  <c r="DY161" i="3"/>
  <c r="DZ161" i="3"/>
  <c r="EA161" i="3"/>
  <c r="ER161" i="3"/>
  <c r="EW161" i="3"/>
  <c r="EX161" i="3"/>
  <c r="EY161" i="3"/>
  <c r="ET162" i="3"/>
  <c r="EU162" i="3"/>
  <c r="EV162" i="3"/>
  <c r="DW162" i="3"/>
  <c r="DX162" i="3"/>
  <c r="DY162" i="3"/>
  <c r="DZ162" i="3"/>
  <c r="EA162" i="3"/>
  <c r="ER162" i="3"/>
  <c r="EW162" i="3"/>
  <c r="EX162" i="3"/>
  <c r="EY162" i="3"/>
  <c r="EZ157" i="3"/>
  <c r="FA157" i="3"/>
  <c r="EZ158" i="3"/>
  <c r="FA158" i="3"/>
  <c r="FB157" i="3"/>
  <c r="FC157" i="3"/>
  <c r="FC158" i="3"/>
  <c r="FD157" i="3"/>
  <c r="FE157" i="3"/>
  <c r="FF157" i="3"/>
  <c r="FG157" i="3"/>
  <c r="FH157" i="3"/>
  <c r="FP157" i="3"/>
  <c r="FQ162" i="3"/>
  <c r="EZ162" i="3"/>
  <c r="FA162" i="3"/>
  <c r="EZ161" i="3"/>
  <c r="FA161" i="3"/>
  <c r="FB162" i="3"/>
  <c r="FC162" i="3"/>
  <c r="FC161" i="3"/>
  <c r="FD162" i="3"/>
  <c r="FE162" i="3"/>
  <c r="FF162" i="3"/>
  <c r="FG162" i="3"/>
  <c r="FH162" i="3"/>
  <c r="FP162" i="3"/>
  <c r="FN162" i="3"/>
  <c r="FM162" i="3"/>
  <c r="FL162" i="3"/>
  <c r="FK162" i="3"/>
  <c r="FJ162" i="3"/>
  <c r="CM162" i="3"/>
  <c r="CG162" i="3"/>
  <c r="BS162" i="3"/>
  <c r="BE162" i="3"/>
  <c r="AQ162" i="3"/>
  <c r="AC162" i="3"/>
  <c r="Q162" i="3"/>
  <c r="P162" i="3"/>
  <c r="O162" i="3"/>
  <c r="N162" i="3"/>
  <c r="M162" i="3"/>
  <c r="L162" i="3"/>
  <c r="K162" i="3"/>
  <c r="J162" i="3"/>
  <c r="I162" i="3"/>
  <c r="H162" i="3"/>
  <c r="FT161" i="3"/>
  <c r="FQ161" i="3"/>
  <c r="EZ160" i="3"/>
  <c r="FA160" i="3"/>
  <c r="FB161" i="3"/>
  <c r="FC160" i="3"/>
  <c r="FD161" i="3"/>
  <c r="FE161" i="3"/>
  <c r="FF161" i="3"/>
  <c r="FG161" i="3"/>
  <c r="FH161" i="3"/>
  <c r="FP161" i="3"/>
  <c r="FO161" i="3"/>
  <c r="FM161" i="3"/>
  <c r="FL161" i="3"/>
  <c r="FK161" i="3"/>
  <c r="FJ161" i="3"/>
  <c r="CM161" i="3"/>
  <c r="CG161" i="3"/>
  <c r="BS161" i="3"/>
  <c r="BE161" i="3"/>
  <c r="AQ161" i="3"/>
  <c r="AC161" i="3"/>
  <c r="Q161" i="3"/>
  <c r="P161" i="3"/>
  <c r="O161" i="3"/>
  <c r="N161" i="3"/>
  <c r="M161" i="3"/>
  <c r="L161" i="3"/>
  <c r="K161" i="3"/>
  <c r="J161" i="3"/>
  <c r="I161" i="3"/>
  <c r="H161" i="3"/>
  <c r="FT160" i="3"/>
  <c r="FQ160" i="3"/>
  <c r="EZ159" i="3"/>
  <c r="FA159" i="3"/>
  <c r="FB160" i="3"/>
  <c r="FC159" i="3"/>
  <c r="FD160" i="3"/>
  <c r="FE160" i="3"/>
  <c r="FF160" i="3"/>
  <c r="FG160" i="3"/>
  <c r="FH160" i="3"/>
  <c r="FP160" i="3"/>
  <c r="FO160" i="3"/>
  <c r="FN160" i="3"/>
  <c r="FL160" i="3"/>
  <c r="FK160" i="3"/>
  <c r="FJ160" i="3"/>
  <c r="CM160" i="3"/>
  <c r="CG160" i="3"/>
  <c r="BS160" i="3"/>
  <c r="BE160" i="3"/>
  <c r="AQ160" i="3"/>
  <c r="AC160" i="3"/>
  <c r="Q160" i="3"/>
  <c r="P160" i="3"/>
  <c r="O160" i="3"/>
  <c r="N160" i="3"/>
  <c r="M160" i="3"/>
  <c r="L160" i="3"/>
  <c r="K160" i="3"/>
  <c r="J160" i="3"/>
  <c r="I160" i="3"/>
  <c r="H160" i="3"/>
  <c r="FT159" i="3"/>
  <c r="FQ159" i="3"/>
  <c r="FB159" i="3"/>
  <c r="FD159" i="3"/>
  <c r="FE159" i="3"/>
  <c r="FF159" i="3"/>
  <c r="FG159" i="3"/>
  <c r="FH159" i="3"/>
  <c r="FP159" i="3"/>
  <c r="FO159" i="3"/>
  <c r="FN159" i="3"/>
  <c r="FM159" i="3"/>
  <c r="FK159" i="3"/>
  <c r="FJ159" i="3"/>
  <c r="CM159" i="3"/>
  <c r="CG159" i="3"/>
  <c r="BS159" i="3"/>
  <c r="BE159" i="3"/>
  <c r="AQ159" i="3"/>
  <c r="AC159" i="3"/>
  <c r="Q159" i="3"/>
  <c r="P159" i="3"/>
  <c r="O159" i="3"/>
  <c r="N159" i="3"/>
  <c r="M159" i="3"/>
  <c r="L159" i="3"/>
  <c r="K159" i="3"/>
  <c r="J159" i="3"/>
  <c r="I159" i="3"/>
  <c r="H159" i="3"/>
  <c r="FT158" i="3"/>
  <c r="FQ158" i="3"/>
  <c r="FB158" i="3"/>
  <c r="FD158" i="3"/>
  <c r="FE158" i="3"/>
  <c r="FF158" i="3"/>
  <c r="FG158" i="3"/>
  <c r="FH158" i="3"/>
  <c r="FP158" i="3"/>
  <c r="FO158" i="3"/>
  <c r="FN158" i="3"/>
  <c r="FM158" i="3"/>
  <c r="FL158" i="3"/>
  <c r="FJ158" i="3"/>
  <c r="CM158" i="3"/>
  <c r="CG158" i="3"/>
  <c r="BS158" i="3"/>
  <c r="BE158" i="3"/>
  <c r="AQ158" i="3"/>
  <c r="AC158" i="3"/>
  <c r="Q158" i="3"/>
  <c r="P158" i="3"/>
  <c r="O158" i="3"/>
  <c r="N158" i="3"/>
  <c r="M158" i="3"/>
  <c r="L158" i="3"/>
  <c r="K158" i="3"/>
  <c r="J158" i="3"/>
  <c r="I158" i="3"/>
  <c r="H158" i="3"/>
  <c r="FT157" i="3"/>
  <c r="FQ157" i="3"/>
  <c r="FO157" i="3"/>
  <c r="FN157" i="3"/>
  <c r="FM157" i="3"/>
  <c r="FL157" i="3"/>
  <c r="FK157" i="3"/>
  <c r="CM157" i="3"/>
  <c r="CG157" i="3"/>
  <c r="BS157" i="3"/>
  <c r="BE157" i="3"/>
  <c r="AQ157" i="3"/>
  <c r="AC157" i="3"/>
  <c r="Q157" i="3"/>
  <c r="P157" i="3"/>
  <c r="O157" i="3"/>
  <c r="N157" i="3"/>
  <c r="M157" i="3"/>
  <c r="L157" i="3"/>
  <c r="K157" i="3"/>
  <c r="J157" i="3"/>
  <c r="I157" i="3"/>
  <c r="H157" i="3"/>
  <c r="ET156" i="3"/>
  <c r="BZ3" i="3"/>
  <c r="BZ12" i="3"/>
  <c r="BZ21" i="3"/>
  <c r="BZ30" i="3"/>
  <c r="BZ39" i="3"/>
  <c r="BZ48" i="3"/>
  <c r="BZ57" i="3"/>
  <c r="BZ66" i="3"/>
  <c r="BZ75" i="3"/>
  <c r="BZ84" i="3"/>
  <c r="BZ93" i="3"/>
  <c r="BZ102" i="3"/>
  <c r="BZ111" i="3"/>
  <c r="BZ120" i="3"/>
  <c r="BZ129" i="3"/>
  <c r="BZ138" i="3"/>
  <c r="BZ147" i="3"/>
  <c r="BZ156" i="3"/>
  <c r="BL3" i="3"/>
  <c r="BL12" i="3"/>
  <c r="BL21" i="3"/>
  <c r="BL30" i="3"/>
  <c r="BL39" i="3"/>
  <c r="BL48" i="3"/>
  <c r="BL57" i="3"/>
  <c r="BL66" i="3"/>
  <c r="BL75" i="3"/>
  <c r="BL84" i="3"/>
  <c r="BL93" i="3"/>
  <c r="BL102" i="3"/>
  <c r="BL111" i="3"/>
  <c r="BL120" i="3"/>
  <c r="BL129" i="3"/>
  <c r="BL138" i="3"/>
  <c r="BL147" i="3"/>
  <c r="BL156" i="3"/>
  <c r="AX3" i="3"/>
  <c r="AX12" i="3"/>
  <c r="AX21" i="3"/>
  <c r="AX30" i="3"/>
  <c r="AX39" i="3"/>
  <c r="AX48" i="3"/>
  <c r="AX57" i="3"/>
  <c r="AX66" i="3"/>
  <c r="AX75" i="3"/>
  <c r="AX84" i="3"/>
  <c r="AX93" i="3"/>
  <c r="AX102" i="3"/>
  <c r="AX111" i="3"/>
  <c r="AX120" i="3"/>
  <c r="AX129" i="3"/>
  <c r="AX138" i="3"/>
  <c r="AX147" i="3"/>
  <c r="AX156" i="3"/>
  <c r="AJ3" i="3"/>
  <c r="AJ12" i="3"/>
  <c r="AJ21" i="3"/>
  <c r="AJ30" i="3"/>
  <c r="AJ39" i="3"/>
  <c r="AJ48" i="3"/>
  <c r="AJ57" i="3"/>
  <c r="AJ66" i="3"/>
  <c r="AJ75" i="3"/>
  <c r="AJ84" i="3"/>
  <c r="AJ93" i="3"/>
  <c r="AJ102" i="3"/>
  <c r="AJ111" i="3"/>
  <c r="AJ120" i="3"/>
  <c r="AJ129" i="3"/>
  <c r="AJ138" i="3"/>
  <c r="AJ147" i="3"/>
  <c r="AJ156" i="3"/>
  <c r="U3" i="3"/>
  <c r="V48" i="3"/>
  <c r="V57" i="3"/>
  <c r="V66" i="3"/>
  <c r="V75" i="3"/>
  <c r="V84" i="3"/>
  <c r="V93" i="3"/>
  <c r="V102" i="3"/>
  <c r="V111" i="3"/>
  <c r="V120" i="3"/>
  <c r="V129" i="3"/>
  <c r="V138" i="3"/>
  <c r="V147" i="3"/>
  <c r="V156" i="3"/>
  <c r="C21" i="3"/>
  <c r="C30" i="3"/>
  <c r="D156" i="3"/>
  <c r="C39" i="3"/>
  <c r="C48" i="3"/>
  <c r="C57" i="3"/>
  <c r="C66" i="3"/>
  <c r="C75" i="3"/>
  <c r="C84" i="3"/>
  <c r="C93" i="3"/>
  <c r="C102" i="3"/>
  <c r="C111" i="3"/>
  <c r="C120" i="3"/>
  <c r="C129" i="3"/>
  <c r="C138" i="3"/>
  <c r="C147" i="3"/>
  <c r="C156" i="3"/>
  <c r="FT153" i="3"/>
  <c r="ET148" i="3"/>
  <c r="EU148" i="3"/>
  <c r="EV148" i="3"/>
  <c r="DW148" i="3"/>
  <c r="DX148" i="3"/>
  <c r="DY148" i="3"/>
  <c r="DZ148" i="3"/>
  <c r="EA148" i="3"/>
  <c r="ER148" i="3"/>
  <c r="EW148" i="3"/>
  <c r="EX148" i="3"/>
  <c r="EY148" i="3"/>
  <c r="ET149" i="3"/>
  <c r="EU149" i="3"/>
  <c r="EV149" i="3"/>
  <c r="DW149" i="3"/>
  <c r="DX149" i="3"/>
  <c r="DY149" i="3"/>
  <c r="DZ149" i="3"/>
  <c r="EA149" i="3"/>
  <c r="ER149" i="3"/>
  <c r="EW149" i="3"/>
  <c r="EX149" i="3"/>
  <c r="EY149" i="3"/>
  <c r="ET150" i="3"/>
  <c r="EU150" i="3"/>
  <c r="EV150" i="3"/>
  <c r="DW150" i="3"/>
  <c r="DX150" i="3"/>
  <c r="DY150" i="3"/>
  <c r="DZ150" i="3"/>
  <c r="EA150" i="3"/>
  <c r="ER150" i="3"/>
  <c r="EW150" i="3"/>
  <c r="EX150" i="3"/>
  <c r="EY150" i="3"/>
  <c r="ET151" i="3"/>
  <c r="EU151" i="3"/>
  <c r="EV151" i="3"/>
  <c r="DW151" i="3"/>
  <c r="DX151" i="3"/>
  <c r="DY151" i="3"/>
  <c r="DZ151" i="3"/>
  <c r="EA151" i="3"/>
  <c r="ER151" i="3"/>
  <c r="EW151" i="3"/>
  <c r="EX151" i="3"/>
  <c r="EY151" i="3"/>
  <c r="ET152" i="3"/>
  <c r="EU152" i="3"/>
  <c r="EV152" i="3"/>
  <c r="DW152" i="3"/>
  <c r="DX152" i="3"/>
  <c r="DY152" i="3"/>
  <c r="DZ152" i="3"/>
  <c r="EA152" i="3"/>
  <c r="ER152" i="3"/>
  <c r="EW152" i="3"/>
  <c r="EX152" i="3"/>
  <c r="EY152" i="3"/>
  <c r="ET153" i="3"/>
  <c r="EU153" i="3"/>
  <c r="EV153" i="3"/>
  <c r="DW153" i="3"/>
  <c r="DX153" i="3"/>
  <c r="DY153" i="3"/>
  <c r="DZ153" i="3"/>
  <c r="EA153" i="3"/>
  <c r="ER153" i="3"/>
  <c r="EW153" i="3"/>
  <c r="EX153" i="3"/>
  <c r="EY153" i="3"/>
  <c r="EZ148" i="3"/>
  <c r="FA148" i="3"/>
  <c r="EZ149" i="3"/>
  <c r="FA149" i="3"/>
  <c r="FB148" i="3"/>
  <c r="FC148" i="3"/>
  <c r="FC149" i="3"/>
  <c r="FD148" i="3"/>
  <c r="FE148" i="3"/>
  <c r="FF148" i="3"/>
  <c r="FG148" i="3"/>
  <c r="FH148" i="3"/>
  <c r="FP148" i="3"/>
  <c r="FQ153" i="3"/>
  <c r="EZ153" i="3"/>
  <c r="FA153" i="3"/>
  <c r="EZ152" i="3"/>
  <c r="FA152" i="3"/>
  <c r="FB153" i="3"/>
  <c r="FC153" i="3"/>
  <c r="FC152" i="3"/>
  <c r="FD153" i="3"/>
  <c r="FE153" i="3"/>
  <c r="FF153" i="3"/>
  <c r="FG153" i="3"/>
  <c r="FH153" i="3"/>
  <c r="FP153" i="3"/>
  <c r="FN153" i="3"/>
  <c r="FM153" i="3"/>
  <c r="FL153" i="3"/>
  <c r="FK153" i="3"/>
  <c r="FJ153" i="3"/>
  <c r="CM153" i="3"/>
  <c r="CG153" i="3"/>
  <c r="BS153" i="3"/>
  <c r="BE153" i="3"/>
  <c r="AQ153" i="3"/>
  <c r="AC153" i="3"/>
  <c r="Q153" i="3"/>
  <c r="P153" i="3"/>
  <c r="O153" i="3"/>
  <c r="N153" i="3"/>
  <c r="M153" i="3"/>
  <c r="L153" i="3"/>
  <c r="K153" i="3"/>
  <c r="J153" i="3"/>
  <c r="I153" i="3"/>
  <c r="H153" i="3"/>
  <c r="FT152" i="3"/>
  <c r="FQ152" i="3"/>
  <c r="EZ151" i="3"/>
  <c r="FA151" i="3"/>
  <c r="FB152" i="3"/>
  <c r="FC151" i="3"/>
  <c r="FD152" i="3"/>
  <c r="FE152" i="3"/>
  <c r="FF152" i="3"/>
  <c r="FG152" i="3"/>
  <c r="FH152" i="3"/>
  <c r="FP152" i="3"/>
  <c r="FO152" i="3"/>
  <c r="FM152" i="3"/>
  <c r="FL152" i="3"/>
  <c r="FK152" i="3"/>
  <c r="FJ152" i="3"/>
  <c r="CM152" i="3"/>
  <c r="CG152" i="3"/>
  <c r="BS152" i="3"/>
  <c r="BE152" i="3"/>
  <c r="AQ152" i="3"/>
  <c r="AC152" i="3"/>
  <c r="Q152" i="3"/>
  <c r="P152" i="3"/>
  <c r="O152" i="3"/>
  <c r="N152" i="3"/>
  <c r="M152" i="3"/>
  <c r="L152" i="3"/>
  <c r="K152" i="3"/>
  <c r="J152" i="3"/>
  <c r="I152" i="3"/>
  <c r="H152" i="3"/>
  <c r="FT151" i="3"/>
  <c r="FQ151" i="3"/>
  <c r="EZ150" i="3"/>
  <c r="FA150" i="3"/>
  <c r="FB151" i="3"/>
  <c r="FC150" i="3"/>
  <c r="FD151" i="3"/>
  <c r="FE151" i="3"/>
  <c r="FF151" i="3"/>
  <c r="FG151" i="3"/>
  <c r="FH151" i="3"/>
  <c r="FP151" i="3"/>
  <c r="FO151" i="3"/>
  <c r="FN151" i="3"/>
  <c r="FL151" i="3"/>
  <c r="FK151" i="3"/>
  <c r="FJ151" i="3"/>
  <c r="CM151" i="3"/>
  <c r="CG151" i="3"/>
  <c r="BS151" i="3"/>
  <c r="BE151" i="3"/>
  <c r="AQ151" i="3"/>
  <c r="AC151" i="3"/>
  <c r="Q151" i="3"/>
  <c r="P151" i="3"/>
  <c r="O151" i="3"/>
  <c r="N151" i="3"/>
  <c r="M151" i="3"/>
  <c r="L151" i="3"/>
  <c r="K151" i="3"/>
  <c r="J151" i="3"/>
  <c r="I151" i="3"/>
  <c r="H151" i="3"/>
  <c r="FT150" i="3"/>
  <c r="FQ150" i="3"/>
  <c r="FB150" i="3"/>
  <c r="FD150" i="3"/>
  <c r="FE150" i="3"/>
  <c r="FF150" i="3"/>
  <c r="FG150" i="3"/>
  <c r="FH150" i="3"/>
  <c r="FP150" i="3"/>
  <c r="FO150" i="3"/>
  <c r="FN150" i="3"/>
  <c r="FM150" i="3"/>
  <c r="FK150" i="3"/>
  <c r="FJ150" i="3"/>
  <c r="CM150" i="3"/>
  <c r="CG150" i="3"/>
  <c r="BS150" i="3"/>
  <c r="BE150" i="3"/>
  <c r="AQ150" i="3"/>
  <c r="AC150" i="3"/>
  <c r="Q150" i="3"/>
  <c r="P150" i="3"/>
  <c r="O150" i="3"/>
  <c r="N150" i="3"/>
  <c r="M150" i="3"/>
  <c r="L150" i="3"/>
  <c r="K150" i="3"/>
  <c r="J150" i="3"/>
  <c r="I150" i="3"/>
  <c r="H150" i="3"/>
  <c r="FT149" i="3"/>
  <c r="FQ149" i="3"/>
  <c r="FB149" i="3"/>
  <c r="FD149" i="3"/>
  <c r="FE149" i="3"/>
  <c r="FF149" i="3"/>
  <c r="FG149" i="3"/>
  <c r="FH149" i="3"/>
  <c r="FP149" i="3"/>
  <c r="FO149" i="3"/>
  <c r="FN149" i="3"/>
  <c r="FM149" i="3"/>
  <c r="FL149" i="3"/>
  <c r="FJ149" i="3"/>
  <c r="CM149" i="3"/>
  <c r="CG149" i="3"/>
  <c r="BS149" i="3"/>
  <c r="BE149" i="3"/>
  <c r="AQ149" i="3"/>
  <c r="AC149" i="3"/>
  <c r="Q149" i="3"/>
  <c r="P149" i="3"/>
  <c r="O149" i="3"/>
  <c r="N149" i="3"/>
  <c r="M149" i="3"/>
  <c r="L149" i="3"/>
  <c r="K149" i="3"/>
  <c r="J149" i="3"/>
  <c r="I149" i="3"/>
  <c r="H149" i="3"/>
  <c r="FT148" i="3"/>
  <c r="FQ148" i="3"/>
  <c r="FO148" i="3"/>
  <c r="FN148" i="3"/>
  <c r="FM148" i="3"/>
  <c r="FL148" i="3"/>
  <c r="FK148" i="3"/>
  <c r="CM148" i="3"/>
  <c r="CG148" i="3"/>
  <c r="BS148" i="3"/>
  <c r="BE148" i="3"/>
  <c r="AQ148" i="3"/>
  <c r="AC148" i="3"/>
  <c r="Q148" i="3"/>
  <c r="P148" i="3"/>
  <c r="O148" i="3"/>
  <c r="N148" i="3"/>
  <c r="M148" i="3"/>
  <c r="L148" i="3"/>
  <c r="K148" i="3"/>
  <c r="J148" i="3"/>
  <c r="I148" i="3"/>
  <c r="H148" i="3"/>
  <c r="ET147" i="3"/>
  <c r="D147" i="3"/>
  <c r="FT144" i="3"/>
  <c r="ET139" i="3"/>
  <c r="EU139" i="3"/>
  <c r="EV139" i="3"/>
  <c r="DW139" i="3"/>
  <c r="DX139" i="3"/>
  <c r="DY139" i="3"/>
  <c r="DZ139" i="3"/>
  <c r="EA139" i="3"/>
  <c r="ER139" i="3"/>
  <c r="EW139" i="3"/>
  <c r="EX139" i="3"/>
  <c r="EY139" i="3"/>
  <c r="ET140" i="3"/>
  <c r="EU140" i="3"/>
  <c r="EV140" i="3"/>
  <c r="DW140" i="3"/>
  <c r="DX140" i="3"/>
  <c r="DY140" i="3"/>
  <c r="DZ140" i="3"/>
  <c r="EA140" i="3"/>
  <c r="ER140" i="3"/>
  <c r="EW140" i="3"/>
  <c r="EX140" i="3"/>
  <c r="EY140" i="3"/>
  <c r="ET141" i="3"/>
  <c r="EU141" i="3"/>
  <c r="EV141" i="3"/>
  <c r="DW141" i="3"/>
  <c r="DX141" i="3"/>
  <c r="DY141" i="3"/>
  <c r="DZ141" i="3"/>
  <c r="EA141" i="3"/>
  <c r="ER141" i="3"/>
  <c r="EW141" i="3"/>
  <c r="EX141" i="3"/>
  <c r="EY141" i="3"/>
  <c r="ET142" i="3"/>
  <c r="EU142" i="3"/>
  <c r="EV142" i="3"/>
  <c r="DW142" i="3"/>
  <c r="DX142" i="3"/>
  <c r="DY142" i="3"/>
  <c r="DZ142" i="3"/>
  <c r="EA142" i="3"/>
  <c r="ER142" i="3"/>
  <c r="EW142" i="3"/>
  <c r="EX142" i="3"/>
  <c r="EY142" i="3"/>
  <c r="ET143" i="3"/>
  <c r="EU143" i="3"/>
  <c r="EV143" i="3"/>
  <c r="DW143" i="3"/>
  <c r="DX143" i="3"/>
  <c r="DY143" i="3"/>
  <c r="DZ143" i="3"/>
  <c r="EA143" i="3"/>
  <c r="ER143" i="3"/>
  <c r="EW143" i="3"/>
  <c r="EX143" i="3"/>
  <c r="EY143" i="3"/>
  <c r="ET144" i="3"/>
  <c r="EU144" i="3"/>
  <c r="EV144" i="3"/>
  <c r="DW144" i="3"/>
  <c r="DX144" i="3"/>
  <c r="DY144" i="3"/>
  <c r="DZ144" i="3"/>
  <c r="EA144" i="3"/>
  <c r="ER144" i="3"/>
  <c r="EW144" i="3"/>
  <c r="EX144" i="3"/>
  <c r="EY144" i="3"/>
  <c r="EZ139" i="3"/>
  <c r="FA139" i="3"/>
  <c r="EZ140" i="3"/>
  <c r="FA140" i="3"/>
  <c r="FB139" i="3"/>
  <c r="FC139" i="3"/>
  <c r="FC140" i="3"/>
  <c r="FD139" i="3"/>
  <c r="FE139" i="3"/>
  <c r="FF139" i="3"/>
  <c r="FG139" i="3"/>
  <c r="FH139" i="3"/>
  <c r="FP139" i="3"/>
  <c r="FB140" i="3"/>
  <c r="FD140" i="3"/>
  <c r="FE140" i="3"/>
  <c r="FF140" i="3"/>
  <c r="FG140" i="3"/>
  <c r="FH140" i="3"/>
  <c r="FP140" i="3"/>
  <c r="EZ141" i="3"/>
  <c r="FA141" i="3"/>
  <c r="FB141" i="3"/>
  <c r="FC141" i="3"/>
  <c r="FD141" i="3"/>
  <c r="FE141" i="3"/>
  <c r="FF141" i="3"/>
  <c r="FG141" i="3"/>
  <c r="FH141" i="3"/>
  <c r="FP141" i="3"/>
  <c r="EZ142" i="3"/>
  <c r="FA142" i="3"/>
  <c r="FB142" i="3"/>
  <c r="FC142" i="3"/>
  <c r="FD142" i="3"/>
  <c r="FE142" i="3"/>
  <c r="FF142" i="3"/>
  <c r="FG142" i="3"/>
  <c r="FH142" i="3"/>
  <c r="FP142" i="3"/>
  <c r="EZ143" i="3"/>
  <c r="FA143" i="3"/>
  <c r="FB143" i="3"/>
  <c r="FC143" i="3"/>
  <c r="FD143" i="3"/>
  <c r="FE143" i="3"/>
  <c r="FF143" i="3"/>
  <c r="FG143" i="3"/>
  <c r="FH143" i="3"/>
  <c r="FP143" i="3"/>
  <c r="EZ144" i="3"/>
  <c r="FA144" i="3"/>
  <c r="FB144" i="3"/>
  <c r="FC144" i="3"/>
  <c r="FD144" i="3"/>
  <c r="FE144" i="3"/>
  <c r="FF144" i="3"/>
  <c r="FG144" i="3"/>
  <c r="FH144" i="3"/>
  <c r="FP144" i="3"/>
  <c r="FQ144" i="3"/>
  <c r="CM144" i="3"/>
  <c r="CG144" i="3"/>
  <c r="BS144" i="3"/>
  <c r="BE144" i="3"/>
  <c r="AQ144" i="3"/>
  <c r="AC144" i="3"/>
  <c r="Q144" i="3"/>
  <c r="P144" i="3"/>
  <c r="O144" i="3"/>
  <c r="N144" i="3"/>
  <c r="M144" i="3"/>
  <c r="L144" i="3"/>
  <c r="K144" i="3"/>
  <c r="J144" i="3"/>
  <c r="FT143" i="3"/>
  <c r="FQ143" i="3"/>
  <c r="CM143" i="3"/>
  <c r="CG143" i="3"/>
  <c r="BS143" i="3"/>
  <c r="BE143" i="3"/>
  <c r="AQ143" i="3"/>
  <c r="AC143" i="3"/>
  <c r="Q143" i="3"/>
  <c r="P143" i="3"/>
  <c r="O143" i="3"/>
  <c r="N143" i="3"/>
  <c r="M143" i="3"/>
  <c r="L143" i="3"/>
  <c r="K143" i="3"/>
  <c r="J143" i="3"/>
  <c r="FT142" i="3"/>
  <c r="FQ142" i="3"/>
  <c r="CM142" i="3"/>
  <c r="CG142" i="3"/>
  <c r="BS142" i="3"/>
  <c r="BE142" i="3"/>
  <c r="AQ142" i="3"/>
  <c r="AC142" i="3"/>
  <c r="Q142" i="3"/>
  <c r="P142" i="3"/>
  <c r="O142" i="3"/>
  <c r="N142" i="3"/>
  <c r="M142" i="3"/>
  <c r="L142" i="3"/>
  <c r="K142" i="3"/>
  <c r="J142" i="3"/>
  <c r="FT141" i="3"/>
  <c r="FQ141" i="3"/>
  <c r="CM141" i="3"/>
  <c r="CG141" i="3"/>
  <c r="BS141" i="3"/>
  <c r="BE141" i="3"/>
  <c r="AQ141" i="3"/>
  <c r="AC141" i="3"/>
  <c r="Q141" i="3"/>
  <c r="P141" i="3"/>
  <c r="O141" i="3"/>
  <c r="N141" i="3"/>
  <c r="M141" i="3"/>
  <c r="L141" i="3"/>
  <c r="K141" i="3"/>
  <c r="J141" i="3"/>
  <c r="FT140" i="3"/>
  <c r="FQ140" i="3"/>
  <c r="CM140" i="3"/>
  <c r="CG140" i="3"/>
  <c r="BS140" i="3"/>
  <c r="BE140" i="3"/>
  <c r="AQ140" i="3"/>
  <c r="AC140" i="3"/>
  <c r="Q140" i="3"/>
  <c r="P140" i="3"/>
  <c r="O140" i="3"/>
  <c r="N140" i="3"/>
  <c r="M140" i="3"/>
  <c r="L140" i="3"/>
  <c r="K140" i="3"/>
  <c r="J140" i="3"/>
  <c r="FT139" i="3"/>
  <c r="FQ139" i="3"/>
  <c r="CM139" i="3"/>
  <c r="CG139" i="3"/>
  <c r="BS139" i="3"/>
  <c r="BE139" i="3"/>
  <c r="AQ139" i="3"/>
  <c r="AC139" i="3"/>
  <c r="Q139" i="3"/>
  <c r="P139" i="3"/>
  <c r="O139" i="3"/>
  <c r="N139" i="3"/>
  <c r="M139" i="3"/>
  <c r="L139" i="3"/>
  <c r="K139" i="3"/>
  <c r="J139" i="3"/>
  <c r="ET138" i="3"/>
  <c r="C12" i="3"/>
  <c r="D138" i="3"/>
  <c r="FT135" i="3"/>
  <c r="ET130" i="3"/>
  <c r="EU130" i="3"/>
  <c r="EV130" i="3"/>
  <c r="DW130" i="3"/>
  <c r="DX130" i="3"/>
  <c r="DY130" i="3"/>
  <c r="DZ130" i="3"/>
  <c r="EA130" i="3"/>
  <c r="ER130" i="3"/>
  <c r="EW130" i="3"/>
  <c r="EX130" i="3"/>
  <c r="EY130" i="3"/>
  <c r="ET131" i="3"/>
  <c r="EU131" i="3"/>
  <c r="EV131" i="3"/>
  <c r="DW131" i="3"/>
  <c r="DX131" i="3"/>
  <c r="DY131" i="3"/>
  <c r="DZ131" i="3"/>
  <c r="EA131" i="3"/>
  <c r="ER131" i="3"/>
  <c r="EW131" i="3"/>
  <c r="EX131" i="3"/>
  <c r="EY131" i="3"/>
  <c r="ET132" i="3"/>
  <c r="EU132" i="3"/>
  <c r="EV132" i="3"/>
  <c r="DW132" i="3"/>
  <c r="DX132" i="3"/>
  <c r="DY132" i="3"/>
  <c r="DZ132" i="3"/>
  <c r="EA132" i="3"/>
  <c r="ER132" i="3"/>
  <c r="EW132" i="3"/>
  <c r="EX132" i="3"/>
  <c r="EY132" i="3"/>
  <c r="ET133" i="3"/>
  <c r="EU133" i="3"/>
  <c r="EV133" i="3"/>
  <c r="DW133" i="3"/>
  <c r="DX133" i="3"/>
  <c r="DY133" i="3"/>
  <c r="DZ133" i="3"/>
  <c r="EA133" i="3"/>
  <c r="ER133" i="3"/>
  <c r="EW133" i="3"/>
  <c r="EX133" i="3"/>
  <c r="EY133" i="3"/>
  <c r="ET134" i="3"/>
  <c r="EU134" i="3"/>
  <c r="EV134" i="3"/>
  <c r="DW134" i="3"/>
  <c r="DX134" i="3"/>
  <c r="DY134" i="3"/>
  <c r="DZ134" i="3"/>
  <c r="EA134" i="3"/>
  <c r="ER134" i="3"/>
  <c r="EW134" i="3"/>
  <c r="EX134" i="3"/>
  <c r="EY134" i="3"/>
  <c r="ET135" i="3"/>
  <c r="EU135" i="3"/>
  <c r="EV135" i="3"/>
  <c r="DW135" i="3"/>
  <c r="DX135" i="3"/>
  <c r="DY135" i="3"/>
  <c r="DZ135" i="3"/>
  <c r="EA135" i="3"/>
  <c r="ER135" i="3"/>
  <c r="EW135" i="3"/>
  <c r="EX135" i="3"/>
  <c r="EY135" i="3"/>
  <c r="EZ130" i="3"/>
  <c r="FA130" i="3"/>
  <c r="EZ131" i="3"/>
  <c r="FA131" i="3"/>
  <c r="FB130" i="3"/>
  <c r="FC130" i="3"/>
  <c r="FC131" i="3"/>
  <c r="FD130" i="3"/>
  <c r="FE130" i="3"/>
  <c r="FF130" i="3"/>
  <c r="FG130" i="3"/>
  <c r="FH130" i="3"/>
  <c r="FP130" i="3"/>
  <c r="FB131" i="3"/>
  <c r="FD131" i="3"/>
  <c r="FE131" i="3"/>
  <c r="FF131" i="3"/>
  <c r="FG131" i="3"/>
  <c r="FH131" i="3"/>
  <c r="FP131" i="3"/>
  <c r="EZ132" i="3"/>
  <c r="FA132" i="3"/>
  <c r="FB132" i="3"/>
  <c r="FC132" i="3"/>
  <c r="FD132" i="3"/>
  <c r="FE132" i="3"/>
  <c r="FF132" i="3"/>
  <c r="FG132" i="3"/>
  <c r="FH132" i="3"/>
  <c r="FP132" i="3"/>
  <c r="EZ133" i="3"/>
  <c r="FA133" i="3"/>
  <c r="FB133" i="3"/>
  <c r="FC133" i="3"/>
  <c r="FD133" i="3"/>
  <c r="FE133" i="3"/>
  <c r="FF133" i="3"/>
  <c r="FG133" i="3"/>
  <c r="FH133" i="3"/>
  <c r="FP133" i="3"/>
  <c r="EZ134" i="3"/>
  <c r="FA134" i="3"/>
  <c r="FB134" i="3"/>
  <c r="FC134" i="3"/>
  <c r="FD134" i="3"/>
  <c r="FE134" i="3"/>
  <c r="FF134" i="3"/>
  <c r="FG134" i="3"/>
  <c r="FH134" i="3"/>
  <c r="FP134" i="3"/>
  <c r="EZ135" i="3"/>
  <c r="FA135" i="3"/>
  <c r="FB135" i="3"/>
  <c r="FC135" i="3"/>
  <c r="FD135" i="3"/>
  <c r="FE135" i="3"/>
  <c r="FF135" i="3"/>
  <c r="FG135" i="3"/>
  <c r="FH135" i="3"/>
  <c r="FP135" i="3"/>
  <c r="FQ135" i="3"/>
  <c r="CM135" i="3"/>
  <c r="CG135" i="3"/>
  <c r="BS135" i="3"/>
  <c r="BE135" i="3"/>
  <c r="AQ135" i="3"/>
  <c r="AC135" i="3"/>
  <c r="Q135" i="3"/>
  <c r="P135" i="3"/>
  <c r="O135" i="3"/>
  <c r="N135" i="3"/>
  <c r="M135" i="3"/>
  <c r="L135" i="3"/>
  <c r="K135" i="3"/>
  <c r="J135" i="3"/>
  <c r="FT134" i="3"/>
  <c r="FQ134" i="3"/>
  <c r="CM134" i="3"/>
  <c r="CG134" i="3"/>
  <c r="BS134" i="3"/>
  <c r="BE134" i="3"/>
  <c r="AQ134" i="3"/>
  <c r="AC134" i="3"/>
  <c r="Q134" i="3"/>
  <c r="P134" i="3"/>
  <c r="O134" i="3"/>
  <c r="N134" i="3"/>
  <c r="M134" i="3"/>
  <c r="L134" i="3"/>
  <c r="K134" i="3"/>
  <c r="J134" i="3"/>
  <c r="FT133" i="3"/>
  <c r="FQ133" i="3"/>
  <c r="CM133" i="3"/>
  <c r="CG133" i="3"/>
  <c r="BS133" i="3"/>
  <c r="BE133" i="3"/>
  <c r="AQ133" i="3"/>
  <c r="AC133" i="3"/>
  <c r="Q133" i="3"/>
  <c r="P133" i="3"/>
  <c r="O133" i="3"/>
  <c r="N133" i="3"/>
  <c r="M133" i="3"/>
  <c r="L133" i="3"/>
  <c r="K133" i="3"/>
  <c r="J133" i="3"/>
  <c r="FT132" i="3"/>
  <c r="FQ132" i="3"/>
  <c r="CM132" i="3"/>
  <c r="CG132" i="3"/>
  <c r="BS132" i="3"/>
  <c r="BE132" i="3"/>
  <c r="AQ132" i="3"/>
  <c r="AC132" i="3"/>
  <c r="Q132" i="3"/>
  <c r="P132" i="3"/>
  <c r="O132" i="3"/>
  <c r="N132" i="3"/>
  <c r="M132" i="3"/>
  <c r="L132" i="3"/>
  <c r="K132" i="3"/>
  <c r="J132" i="3"/>
  <c r="FT131" i="3"/>
  <c r="FQ131" i="3"/>
  <c r="CM131" i="3"/>
  <c r="CG131" i="3"/>
  <c r="BS131" i="3"/>
  <c r="BE131" i="3"/>
  <c r="AQ131" i="3"/>
  <c r="AC131" i="3"/>
  <c r="Q131" i="3"/>
  <c r="P131" i="3"/>
  <c r="O131" i="3"/>
  <c r="N131" i="3"/>
  <c r="M131" i="3"/>
  <c r="L131" i="3"/>
  <c r="K131" i="3"/>
  <c r="J131" i="3"/>
  <c r="FT130" i="3"/>
  <c r="FQ130" i="3"/>
  <c r="CM130" i="3"/>
  <c r="CG130" i="3"/>
  <c r="BS130" i="3"/>
  <c r="BE130" i="3"/>
  <c r="AQ130" i="3"/>
  <c r="AC130" i="3"/>
  <c r="Q130" i="3"/>
  <c r="P130" i="3"/>
  <c r="O130" i="3"/>
  <c r="N130" i="3"/>
  <c r="M130" i="3"/>
  <c r="L130" i="3"/>
  <c r="K130" i="3"/>
  <c r="J130" i="3"/>
  <c r="ET129" i="3"/>
  <c r="D129" i="3"/>
  <c r="FT126" i="3"/>
  <c r="ET121" i="3"/>
  <c r="EU121" i="3"/>
  <c r="EV121" i="3"/>
  <c r="DW121" i="3"/>
  <c r="DX121" i="3"/>
  <c r="DY121" i="3"/>
  <c r="DZ121" i="3"/>
  <c r="EA121" i="3"/>
  <c r="ER121" i="3"/>
  <c r="EW121" i="3"/>
  <c r="EX121" i="3"/>
  <c r="EY121" i="3"/>
  <c r="ET122" i="3"/>
  <c r="EU122" i="3"/>
  <c r="EV122" i="3"/>
  <c r="DW122" i="3"/>
  <c r="DX122" i="3"/>
  <c r="DY122" i="3"/>
  <c r="DZ122" i="3"/>
  <c r="EA122" i="3"/>
  <c r="ER122" i="3"/>
  <c r="EW122" i="3"/>
  <c r="EX122" i="3"/>
  <c r="EY122" i="3"/>
  <c r="ET123" i="3"/>
  <c r="EU123" i="3"/>
  <c r="EV123" i="3"/>
  <c r="DW123" i="3"/>
  <c r="DX123" i="3"/>
  <c r="DY123" i="3"/>
  <c r="DZ123" i="3"/>
  <c r="EA123" i="3"/>
  <c r="ER123" i="3"/>
  <c r="EW123" i="3"/>
  <c r="EX123" i="3"/>
  <c r="EY123" i="3"/>
  <c r="ET124" i="3"/>
  <c r="EU124" i="3"/>
  <c r="EV124" i="3"/>
  <c r="DW124" i="3"/>
  <c r="DX124" i="3"/>
  <c r="DY124" i="3"/>
  <c r="DZ124" i="3"/>
  <c r="EA124" i="3"/>
  <c r="ER124" i="3"/>
  <c r="EW124" i="3"/>
  <c r="EX124" i="3"/>
  <c r="EY124" i="3"/>
  <c r="ET125" i="3"/>
  <c r="EU125" i="3"/>
  <c r="EV125" i="3"/>
  <c r="DW125" i="3"/>
  <c r="DX125" i="3"/>
  <c r="DY125" i="3"/>
  <c r="DZ125" i="3"/>
  <c r="EA125" i="3"/>
  <c r="ER125" i="3"/>
  <c r="EW125" i="3"/>
  <c r="EX125" i="3"/>
  <c r="EY125" i="3"/>
  <c r="ET126" i="3"/>
  <c r="EU126" i="3"/>
  <c r="EV126" i="3"/>
  <c r="DW126" i="3"/>
  <c r="DX126" i="3"/>
  <c r="DY126" i="3"/>
  <c r="DZ126" i="3"/>
  <c r="EA126" i="3"/>
  <c r="ER126" i="3"/>
  <c r="EW126" i="3"/>
  <c r="EX126" i="3"/>
  <c r="EY126" i="3"/>
  <c r="EZ121" i="3"/>
  <c r="FA121" i="3"/>
  <c r="EZ122" i="3"/>
  <c r="FA122" i="3"/>
  <c r="FB121" i="3"/>
  <c r="FC121" i="3"/>
  <c r="FC122" i="3"/>
  <c r="FD121" i="3"/>
  <c r="FE121" i="3"/>
  <c r="FF121" i="3"/>
  <c r="FG121" i="3"/>
  <c r="FH121" i="3"/>
  <c r="FP121" i="3"/>
  <c r="FB122" i="3"/>
  <c r="FD122" i="3"/>
  <c r="FE122" i="3"/>
  <c r="FF122" i="3"/>
  <c r="FG122" i="3"/>
  <c r="FH122" i="3"/>
  <c r="FP122" i="3"/>
  <c r="EZ123" i="3"/>
  <c r="FA123" i="3"/>
  <c r="FB123" i="3"/>
  <c r="FC123" i="3"/>
  <c r="FD123" i="3"/>
  <c r="FE123" i="3"/>
  <c r="FF123" i="3"/>
  <c r="FG123" i="3"/>
  <c r="FH123" i="3"/>
  <c r="FP123" i="3"/>
  <c r="EZ124" i="3"/>
  <c r="FA124" i="3"/>
  <c r="FB124" i="3"/>
  <c r="FC124" i="3"/>
  <c r="FD124" i="3"/>
  <c r="FE124" i="3"/>
  <c r="FF124" i="3"/>
  <c r="FG124" i="3"/>
  <c r="FH124" i="3"/>
  <c r="FP124" i="3"/>
  <c r="EZ125" i="3"/>
  <c r="FA125" i="3"/>
  <c r="FB125" i="3"/>
  <c r="FC125" i="3"/>
  <c r="FD125" i="3"/>
  <c r="FE125" i="3"/>
  <c r="FF125" i="3"/>
  <c r="FG125" i="3"/>
  <c r="FH125" i="3"/>
  <c r="FP125" i="3"/>
  <c r="EZ126" i="3"/>
  <c r="FA126" i="3"/>
  <c r="FB126" i="3"/>
  <c r="FC126" i="3"/>
  <c r="FD126" i="3"/>
  <c r="FE126" i="3"/>
  <c r="FF126" i="3"/>
  <c r="FG126" i="3"/>
  <c r="FH126" i="3"/>
  <c r="FP126" i="3"/>
  <c r="FQ126" i="3"/>
  <c r="CM126" i="3"/>
  <c r="CG126" i="3"/>
  <c r="BS126" i="3"/>
  <c r="BE126" i="3"/>
  <c r="AQ126" i="3"/>
  <c r="AC126" i="3"/>
  <c r="Q126" i="3"/>
  <c r="P126" i="3"/>
  <c r="O126" i="3"/>
  <c r="N126" i="3"/>
  <c r="M126" i="3"/>
  <c r="L126" i="3"/>
  <c r="K126" i="3"/>
  <c r="J126" i="3"/>
  <c r="FT125" i="3"/>
  <c r="FQ125" i="3"/>
  <c r="CM125" i="3"/>
  <c r="CG125" i="3"/>
  <c r="BS125" i="3"/>
  <c r="BE125" i="3"/>
  <c r="AQ125" i="3"/>
  <c r="AC125" i="3"/>
  <c r="Q125" i="3"/>
  <c r="P125" i="3"/>
  <c r="O125" i="3"/>
  <c r="N125" i="3"/>
  <c r="M125" i="3"/>
  <c r="L125" i="3"/>
  <c r="K125" i="3"/>
  <c r="J125" i="3"/>
  <c r="FT124" i="3"/>
  <c r="FQ124" i="3"/>
  <c r="CM124" i="3"/>
  <c r="CG124" i="3"/>
  <c r="BS124" i="3"/>
  <c r="BE124" i="3"/>
  <c r="AQ124" i="3"/>
  <c r="AC124" i="3"/>
  <c r="Q124" i="3"/>
  <c r="P124" i="3"/>
  <c r="O124" i="3"/>
  <c r="N124" i="3"/>
  <c r="M124" i="3"/>
  <c r="L124" i="3"/>
  <c r="K124" i="3"/>
  <c r="J124" i="3"/>
  <c r="FT123" i="3"/>
  <c r="FQ123" i="3"/>
  <c r="CM123" i="3"/>
  <c r="CG123" i="3"/>
  <c r="BS123" i="3"/>
  <c r="BE123" i="3"/>
  <c r="AQ123" i="3"/>
  <c r="AC123" i="3"/>
  <c r="Q123" i="3"/>
  <c r="P123" i="3"/>
  <c r="O123" i="3"/>
  <c r="N123" i="3"/>
  <c r="M123" i="3"/>
  <c r="L123" i="3"/>
  <c r="K123" i="3"/>
  <c r="J123" i="3"/>
  <c r="FT122" i="3"/>
  <c r="FQ122" i="3"/>
  <c r="CM122" i="3"/>
  <c r="CG122" i="3"/>
  <c r="BS122" i="3"/>
  <c r="BE122" i="3"/>
  <c r="AQ122" i="3"/>
  <c r="AC122" i="3"/>
  <c r="Q122" i="3"/>
  <c r="P122" i="3"/>
  <c r="O122" i="3"/>
  <c r="N122" i="3"/>
  <c r="M122" i="3"/>
  <c r="L122" i="3"/>
  <c r="K122" i="3"/>
  <c r="J122" i="3"/>
  <c r="FT121" i="3"/>
  <c r="FQ121" i="3"/>
  <c r="CM121" i="3"/>
  <c r="CG121" i="3"/>
  <c r="BS121" i="3"/>
  <c r="BE121" i="3"/>
  <c r="AQ121" i="3"/>
  <c r="AC121" i="3"/>
  <c r="Q121" i="3"/>
  <c r="P121" i="3"/>
  <c r="O121" i="3"/>
  <c r="N121" i="3"/>
  <c r="M121" i="3"/>
  <c r="L121" i="3"/>
  <c r="K121" i="3"/>
  <c r="J121" i="3"/>
  <c r="ET120" i="3"/>
  <c r="D120" i="3"/>
  <c r="BY2" i="3"/>
  <c r="BY11" i="3"/>
  <c r="BY20" i="3"/>
  <c r="BY29" i="3"/>
  <c r="BY38" i="3"/>
  <c r="BY47" i="3"/>
  <c r="BY56" i="3"/>
  <c r="BY65" i="3"/>
  <c r="BY74" i="3"/>
  <c r="BY83" i="3"/>
  <c r="BY92" i="3"/>
  <c r="BY101" i="3"/>
  <c r="BY110" i="3"/>
  <c r="BY119" i="3"/>
  <c r="BK2" i="3"/>
  <c r="BK11" i="3"/>
  <c r="BK20" i="3"/>
  <c r="BK29" i="3"/>
  <c r="BK38" i="3"/>
  <c r="BK47" i="3"/>
  <c r="BK56" i="3"/>
  <c r="BK65" i="3"/>
  <c r="BK74" i="3"/>
  <c r="BK83" i="3"/>
  <c r="BK92" i="3"/>
  <c r="BK101" i="3"/>
  <c r="BK110" i="3"/>
  <c r="BK119" i="3"/>
  <c r="AW2" i="3"/>
  <c r="AW11" i="3"/>
  <c r="AW20" i="3"/>
  <c r="AW29" i="3"/>
  <c r="AW38" i="3"/>
  <c r="AW47" i="3"/>
  <c r="AW56" i="3"/>
  <c r="AW65" i="3"/>
  <c r="AW74" i="3"/>
  <c r="AW83" i="3"/>
  <c r="AW92" i="3"/>
  <c r="AW101" i="3"/>
  <c r="AW110" i="3"/>
  <c r="AW119" i="3"/>
  <c r="AI2" i="3"/>
  <c r="AI11" i="3"/>
  <c r="AI20" i="3"/>
  <c r="AI29" i="3"/>
  <c r="AI38" i="3"/>
  <c r="AI47" i="3"/>
  <c r="AI56" i="3"/>
  <c r="AI65" i="3"/>
  <c r="AI74" i="3"/>
  <c r="AI83" i="3"/>
  <c r="AI92" i="3"/>
  <c r="AI101" i="3"/>
  <c r="AI110" i="3"/>
  <c r="AI119" i="3"/>
  <c r="U2" i="3"/>
  <c r="U11" i="3"/>
  <c r="U20" i="3"/>
  <c r="U29" i="3"/>
  <c r="U38" i="3"/>
  <c r="U47" i="3"/>
  <c r="U56" i="3"/>
  <c r="U65" i="3"/>
  <c r="U74" i="3"/>
  <c r="U83" i="3"/>
  <c r="U92" i="3"/>
  <c r="U101" i="3"/>
  <c r="U110" i="3"/>
  <c r="U119" i="3"/>
  <c r="FT117" i="3"/>
  <c r="FE117" i="3"/>
  <c r="CM117" i="3"/>
  <c r="CG117" i="3"/>
  <c r="BS117" i="3"/>
  <c r="BE117" i="3"/>
  <c r="AQ117" i="3"/>
  <c r="AC117" i="3"/>
  <c r="Q117" i="3"/>
  <c r="P117" i="3"/>
  <c r="O117" i="3"/>
  <c r="N117" i="3"/>
  <c r="M117" i="3"/>
  <c r="L117" i="3"/>
  <c r="K117" i="3"/>
  <c r="J117" i="3"/>
  <c r="FT116" i="3"/>
  <c r="FE116" i="3"/>
  <c r="CM116" i="3"/>
  <c r="CG116" i="3"/>
  <c r="BS116" i="3"/>
  <c r="BE116" i="3"/>
  <c r="AQ116" i="3"/>
  <c r="AC116" i="3"/>
  <c r="Q116" i="3"/>
  <c r="P116" i="3"/>
  <c r="O116" i="3"/>
  <c r="N116" i="3"/>
  <c r="M116" i="3"/>
  <c r="L116" i="3"/>
  <c r="K116" i="3"/>
  <c r="J116" i="3"/>
  <c r="FT115" i="3"/>
  <c r="FE115" i="3"/>
  <c r="CM115" i="3"/>
  <c r="CG115" i="3"/>
  <c r="BS115" i="3"/>
  <c r="BE115" i="3"/>
  <c r="AQ115" i="3"/>
  <c r="AC115" i="3"/>
  <c r="Q115" i="3"/>
  <c r="P115" i="3"/>
  <c r="O115" i="3"/>
  <c r="N115" i="3"/>
  <c r="M115" i="3"/>
  <c r="L115" i="3"/>
  <c r="K115" i="3"/>
  <c r="J115" i="3"/>
  <c r="FT114" i="3"/>
  <c r="FE114" i="3"/>
  <c r="CM114" i="3"/>
  <c r="CG114" i="3"/>
  <c r="BS114" i="3"/>
  <c r="BE114" i="3"/>
  <c r="AQ114" i="3"/>
  <c r="AC114" i="3"/>
  <c r="Q114" i="3"/>
  <c r="P114" i="3"/>
  <c r="O114" i="3"/>
  <c r="N114" i="3"/>
  <c r="M114" i="3"/>
  <c r="L114" i="3"/>
  <c r="K114" i="3"/>
  <c r="J114" i="3"/>
  <c r="FT113" i="3"/>
  <c r="FE113" i="3"/>
  <c r="CM113" i="3"/>
  <c r="CG113" i="3"/>
  <c r="BS113" i="3"/>
  <c r="BE113" i="3"/>
  <c r="AQ113" i="3"/>
  <c r="AC113" i="3"/>
  <c r="Q113" i="3"/>
  <c r="P113" i="3"/>
  <c r="O113" i="3"/>
  <c r="N113" i="3"/>
  <c r="M113" i="3"/>
  <c r="L113" i="3"/>
  <c r="K113" i="3"/>
  <c r="J113" i="3"/>
  <c r="FT112" i="3"/>
  <c r="FE112" i="3"/>
  <c r="CM112" i="3"/>
  <c r="CG112" i="3"/>
  <c r="BS112" i="3"/>
  <c r="BE112" i="3"/>
  <c r="AQ112" i="3"/>
  <c r="AC112" i="3"/>
  <c r="Q112" i="3"/>
  <c r="P112" i="3"/>
  <c r="O112" i="3"/>
  <c r="N112" i="3"/>
  <c r="M112" i="3"/>
  <c r="L112" i="3"/>
  <c r="K112" i="3"/>
  <c r="J112" i="3"/>
  <c r="ET111" i="3"/>
  <c r="D111" i="3"/>
  <c r="FT108" i="3"/>
  <c r="FE108" i="3"/>
  <c r="CM108" i="3"/>
  <c r="CG108" i="3"/>
  <c r="BS108" i="3"/>
  <c r="BE108" i="3"/>
  <c r="AQ108" i="3"/>
  <c r="AC108" i="3"/>
  <c r="Q108" i="3"/>
  <c r="P108" i="3"/>
  <c r="O108" i="3"/>
  <c r="N108" i="3"/>
  <c r="M108" i="3"/>
  <c r="L108" i="3"/>
  <c r="K108" i="3"/>
  <c r="J108" i="3"/>
  <c r="FT107" i="3"/>
  <c r="FE107" i="3"/>
  <c r="CM107" i="3"/>
  <c r="CG107" i="3"/>
  <c r="BS107" i="3"/>
  <c r="BE107" i="3"/>
  <c r="AQ107" i="3"/>
  <c r="AC107" i="3"/>
  <c r="Q107" i="3"/>
  <c r="P107" i="3"/>
  <c r="O107" i="3"/>
  <c r="N107" i="3"/>
  <c r="M107" i="3"/>
  <c r="L107" i="3"/>
  <c r="K107" i="3"/>
  <c r="J107" i="3"/>
  <c r="FT106" i="3"/>
  <c r="FE106" i="3"/>
  <c r="CM106" i="3"/>
  <c r="CG106" i="3"/>
  <c r="BS106" i="3"/>
  <c r="BE106" i="3"/>
  <c r="AQ106" i="3"/>
  <c r="AC106" i="3"/>
  <c r="Q106" i="3"/>
  <c r="P106" i="3"/>
  <c r="O106" i="3"/>
  <c r="N106" i="3"/>
  <c r="M106" i="3"/>
  <c r="L106" i="3"/>
  <c r="K106" i="3"/>
  <c r="J106" i="3"/>
  <c r="FT105" i="3"/>
  <c r="FE105" i="3"/>
  <c r="CM105" i="3"/>
  <c r="CG105" i="3"/>
  <c r="BS105" i="3"/>
  <c r="BE105" i="3"/>
  <c r="AQ105" i="3"/>
  <c r="AC105" i="3"/>
  <c r="Q105" i="3"/>
  <c r="P105" i="3"/>
  <c r="O105" i="3"/>
  <c r="N105" i="3"/>
  <c r="M105" i="3"/>
  <c r="L105" i="3"/>
  <c r="K105" i="3"/>
  <c r="J105" i="3"/>
  <c r="FT104" i="3"/>
  <c r="FE104" i="3"/>
  <c r="CM104" i="3"/>
  <c r="BS104" i="3"/>
  <c r="BE104" i="3"/>
  <c r="AQ104" i="3"/>
  <c r="AC104" i="3"/>
  <c r="Q104" i="3"/>
  <c r="P104" i="3"/>
  <c r="O104" i="3"/>
  <c r="N104" i="3"/>
  <c r="M104" i="3"/>
  <c r="L104" i="3"/>
  <c r="K104" i="3"/>
  <c r="J104" i="3"/>
  <c r="FT103" i="3"/>
  <c r="FE103" i="3"/>
  <c r="CM103" i="3"/>
  <c r="BS103" i="3"/>
  <c r="BE103" i="3"/>
  <c r="AQ103" i="3"/>
  <c r="AC103" i="3"/>
  <c r="Q103" i="3"/>
  <c r="P103" i="3"/>
  <c r="O103" i="3"/>
  <c r="N103" i="3"/>
  <c r="M103" i="3"/>
  <c r="L103" i="3"/>
  <c r="K103" i="3"/>
  <c r="J103" i="3"/>
  <c r="ET102" i="3"/>
  <c r="D102" i="3"/>
  <c r="FT99" i="3"/>
  <c r="FE99" i="3"/>
  <c r="CM99" i="3"/>
  <c r="CG99" i="3"/>
  <c r="BS99" i="3"/>
  <c r="BE99" i="3"/>
  <c r="AQ99" i="3"/>
  <c r="AC99" i="3"/>
  <c r="Q99" i="3"/>
  <c r="P99" i="3"/>
  <c r="O99" i="3"/>
  <c r="N99" i="3"/>
  <c r="M99" i="3"/>
  <c r="L99" i="3"/>
  <c r="K99" i="3"/>
  <c r="J99" i="3"/>
  <c r="FT98" i="3"/>
  <c r="FE98" i="3"/>
  <c r="CM98" i="3"/>
  <c r="CG98" i="3"/>
  <c r="BS98" i="3"/>
  <c r="BE98" i="3"/>
  <c r="AQ98" i="3"/>
  <c r="AC98" i="3"/>
  <c r="Q98" i="3"/>
  <c r="P98" i="3"/>
  <c r="O98" i="3"/>
  <c r="N98" i="3"/>
  <c r="M98" i="3"/>
  <c r="L98" i="3"/>
  <c r="K98" i="3"/>
  <c r="J98" i="3"/>
  <c r="FT97" i="3"/>
  <c r="FE97" i="3"/>
  <c r="CM97" i="3"/>
  <c r="CG97" i="3"/>
  <c r="BS97" i="3"/>
  <c r="BE97" i="3"/>
  <c r="AQ97" i="3"/>
  <c r="AC97" i="3"/>
  <c r="Q97" i="3"/>
  <c r="P97" i="3"/>
  <c r="O97" i="3"/>
  <c r="N97" i="3"/>
  <c r="M97" i="3"/>
  <c r="L97" i="3"/>
  <c r="K97" i="3"/>
  <c r="J97" i="3"/>
  <c r="FT96" i="3"/>
  <c r="FE96" i="3"/>
  <c r="CM96" i="3"/>
  <c r="CG96" i="3"/>
  <c r="BS96" i="3"/>
  <c r="BE96" i="3"/>
  <c r="AQ96" i="3"/>
  <c r="AC96" i="3"/>
  <c r="Q96" i="3"/>
  <c r="P96" i="3"/>
  <c r="O96" i="3"/>
  <c r="N96" i="3"/>
  <c r="M96" i="3"/>
  <c r="L96" i="3"/>
  <c r="K96" i="3"/>
  <c r="J96" i="3"/>
  <c r="FT95" i="3"/>
  <c r="FE95" i="3"/>
  <c r="CM95" i="3"/>
  <c r="CG95" i="3"/>
  <c r="BS95" i="3"/>
  <c r="BE95" i="3"/>
  <c r="AQ95" i="3"/>
  <c r="AC95" i="3"/>
  <c r="Q95" i="3"/>
  <c r="P95" i="3"/>
  <c r="O95" i="3"/>
  <c r="N95" i="3"/>
  <c r="M95" i="3"/>
  <c r="L95" i="3"/>
  <c r="K95" i="3"/>
  <c r="J95" i="3"/>
  <c r="FT94" i="3"/>
  <c r="FE94" i="3"/>
  <c r="CM94" i="3"/>
  <c r="CG94" i="3"/>
  <c r="BS94" i="3"/>
  <c r="BE94" i="3"/>
  <c r="AQ94" i="3"/>
  <c r="AC94" i="3"/>
  <c r="Q94" i="3"/>
  <c r="P94" i="3"/>
  <c r="O94" i="3"/>
  <c r="N94" i="3"/>
  <c r="M94" i="3"/>
  <c r="L94" i="3"/>
  <c r="K94" i="3"/>
  <c r="J94" i="3"/>
  <c r="ET93" i="3"/>
  <c r="D93" i="3"/>
  <c r="FT90" i="3"/>
  <c r="FE90" i="3"/>
  <c r="CM90" i="3"/>
  <c r="CG90" i="3"/>
  <c r="BS90" i="3"/>
  <c r="BE90" i="3"/>
  <c r="AQ90" i="3"/>
  <c r="AC90" i="3"/>
  <c r="Q90" i="3"/>
  <c r="P90" i="3"/>
  <c r="O90" i="3"/>
  <c r="N90" i="3"/>
  <c r="M90" i="3"/>
  <c r="L90" i="3"/>
  <c r="K90" i="3"/>
  <c r="J90" i="3"/>
  <c r="FT89" i="3"/>
  <c r="FE89" i="3"/>
  <c r="CM89" i="3"/>
  <c r="CG89" i="3"/>
  <c r="BS89" i="3"/>
  <c r="BE89" i="3"/>
  <c r="AQ89" i="3"/>
  <c r="AC89" i="3"/>
  <c r="Q89" i="3"/>
  <c r="P89" i="3"/>
  <c r="O89" i="3"/>
  <c r="N89" i="3"/>
  <c r="M89" i="3"/>
  <c r="L89" i="3"/>
  <c r="K89" i="3"/>
  <c r="J89" i="3"/>
  <c r="FT88" i="3"/>
  <c r="FE88" i="3"/>
  <c r="CM88" i="3"/>
  <c r="CG88" i="3"/>
  <c r="BS88" i="3"/>
  <c r="BE88" i="3"/>
  <c r="AQ88" i="3"/>
  <c r="AC88" i="3"/>
  <c r="Q88" i="3"/>
  <c r="P88" i="3"/>
  <c r="O88" i="3"/>
  <c r="N88" i="3"/>
  <c r="M88" i="3"/>
  <c r="L88" i="3"/>
  <c r="K88" i="3"/>
  <c r="J88" i="3"/>
  <c r="FT87" i="3"/>
  <c r="FE87" i="3"/>
  <c r="CM87" i="3"/>
  <c r="CG87" i="3"/>
  <c r="BS87" i="3"/>
  <c r="BE87" i="3"/>
  <c r="AQ87" i="3"/>
  <c r="AC87" i="3"/>
  <c r="Q87" i="3"/>
  <c r="P87" i="3"/>
  <c r="O87" i="3"/>
  <c r="N87" i="3"/>
  <c r="M87" i="3"/>
  <c r="L87" i="3"/>
  <c r="K87" i="3"/>
  <c r="J87" i="3"/>
  <c r="FT86" i="3"/>
  <c r="FE86" i="3"/>
  <c r="CM86" i="3"/>
  <c r="CG86" i="3"/>
  <c r="BS86" i="3"/>
  <c r="BE86" i="3"/>
  <c r="AQ86" i="3"/>
  <c r="AC86" i="3"/>
  <c r="Q86" i="3"/>
  <c r="P86" i="3"/>
  <c r="O86" i="3"/>
  <c r="N86" i="3"/>
  <c r="M86" i="3"/>
  <c r="L86" i="3"/>
  <c r="K86" i="3"/>
  <c r="J86" i="3"/>
  <c r="FT85" i="3"/>
  <c r="FE85" i="3"/>
  <c r="CM85" i="3"/>
  <c r="CG85" i="3"/>
  <c r="BS85" i="3"/>
  <c r="BE85" i="3"/>
  <c r="AQ85" i="3"/>
  <c r="AC85" i="3"/>
  <c r="Q85" i="3"/>
  <c r="P85" i="3"/>
  <c r="O85" i="3"/>
  <c r="N85" i="3"/>
  <c r="M85" i="3"/>
  <c r="L85" i="3"/>
  <c r="K85" i="3"/>
  <c r="J85" i="3"/>
  <c r="ET84" i="3"/>
  <c r="D84" i="3"/>
  <c r="FT81" i="3"/>
  <c r="FE81" i="3"/>
  <c r="CM81" i="3"/>
  <c r="CG81" i="3"/>
  <c r="BS81" i="3"/>
  <c r="BE81" i="3"/>
  <c r="AQ81" i="3"/>
  <c r="AC81" i="3"/>
  <c r="Q81" i="3"/>
  <c r="P81" i="3"/>
  <c r="O81" i="3"/>
  <c r="N81" i="3"/>
  <c r="M81" i="3"/>
  <c r="L81" i="3"/>
  <c r="K81" i="3"/>
  <c r="J81" i="3"/>
  <c r="FT80" i="3"/>
  <c r="FE80" i="3"/>
  <c r="CM80" i="3"/>
  <c r="CG80" i="3"/>
  <c r="BS80" i="3"/>
  <c r="BE80" i="3"/>
  <c r="AQ80" i="3"/>
  <c r="AC80" i="3"/>
  <c r="Q80" i="3"/>
  <c r="P80" i="3"/>
  <c r="O80" i="3"/>
  <c r="N80" i="3"/>
  <c r="M80" i="3"/>
  <c r="L80" i="3"/>
  <c r="K80" i="3"/>
  <c r="J80" i="3"/>
  <c r="FT79" i="3"/>
  <c r="FE79" i="3"/>
  <c r="CM79" i="3"/>
  <c r="CG79" i="3"/>
  <c r="BS79" i="3"/>
  <c r="BE79" i="3"/>
  <c r="AQ79" i="3"/>
  <c r="AC79" i="3"/>
  <c r="Q79" i="3"/>
  <c r="P79" i="3"/>
  <c r="O79" i="3"/>
  <c r="N79" i="3"/>
  <c r="M79" i="3"/>
  <c r="L79" i="3"/>
  <c r="K79" i="3"/>
  <c r="J79" i="3"/>
  <c r="FT78" i="3"/>
  <c r="FE78" i="3"/>
  <c r="CM78" i="3"/>
  <c r="CG78" i="3"/>
  <c r="BS78" i="3"/>
  <c r="BE78" i="3"/>
  <c r="AQ78" i="3"/>
  <c r="AC78" i="3"/>
  <c r="Q78" i="3"/>
  <c r="P78" i="3"/>
  <c r="O78" i="3"/>
  <c r="N78" i="3"/>
  <c r="M78" i="3"/>
  <c r="L78" i="3"/>
  <c r="K78" i="3"/>
  <c r="J78" i="3"/>
  <c r="FT77" i="3"/>
  <c r="FE77" i="3"/>
  <c r="CM77" i="3"/>
  <c r="CG77" i="3"/>
  <c r="BS77" i="3"/>
  <c r="BE77" i="3"/>
  <c r="AQ77" i="3"/>
  <c r="AC77" i="3"/>
  <c r="Q77" i="3"/>
  <c r="P77" i="3"/>
  <c r="O77" i="3"/>
  <c r="N77" i="3"/>
  <c r="M77" i="3"/>
  <c r="L77" i="3"/>
  <c r="K77" i="3"/>
  <c r="J77" i="3"/>
  <c r="FT76" i="3"/>
  <c r="FE76" i="3"/>
  <c r="CM76" i="3"/>
  <c r="CG76" i="3"/>
  <c r="BS76" i="3"/>
  <c r="BE76" i="3"/>
  <c r="AQ76" i="3"/>
  <c r="AC76" i="3"/>
  <c r="Q76" i="3"/>
  <c r="P76" i="3"/>
  <c r="O76" i="3"/>
  <c r="N76" i="3"/>
  <c r="M76" i="3"/>
  <c r="L76" i="3"/>
  <c r="K76" i="3"/>
  <c r="J76" i="3"/>
  <c r="ET75" i="3"/>
  <c r="D75" i="3"/>
  <c r="FT72" i="3"/>
  <c r="FE72" i="3"/>
  <c r="CM72" i="3"/>
  <c r="CG72" i="3"/>
  <c r="BS72" i="3"/>
  <c r="BE72" i="3"/>
  <c r="AQ72" i="3"/>
  <c r="AC72" i="3"/>
  <c r="Q72" i="3"/>
  <c r="P72" i="3"/>
  <c r="O72" i="3"/>
  <c r="N72" i="3"/>
  <c r="M72" i="3"/>
  <c r="L72" i="3"/>
  <c r="K72" i="3"/>
  <c r="J72" i="3"/>
  <c r="FT71" i="3"/>
  <c r="FE71" i="3"/>
  <c r="CM71" i="3"/>
  <c r="CG71" i="3"/>
  <c r="BS71" i="3"/>
  <c r="BE71" i="3"/>
  <c r="AQ71" i="3"/>
  <c r="AC71" i="3"/>
  <c r="Q71" i="3"/>
  <c r="P71" i="3"/>
  <c r="O71" i="3"/>
  <c r="N71" i="3"/>
  <c r="M71" i="3"/>
  <c r="L71" i="3"/>
  <c r="K71" i="3"/>
  <c r="J71" i="3"/>
  <c r="FT70" i="3"/>
  <c r="FE70" i="3"/>
  <c r="CM70" i="3"/>
  <c r="CG70" i="3"/>
  <c r="BS70" i="3"/>
  <c r="BE70" i="3"/>
  <c r="AQ70" i="3"/>
  <c r="AC70" i="3"/>
  <c r="Q70" i="3"/>
  <c r="P70" i="3"/>
  <c r="O70" i="3"/>
  <c r="N70" i="3"/>
  <c r="M70" i="3"/>
  <c r="L70" i="3"/>
  <c r="K70" i="3"/>
  <c r="J70" i="3"/>
  <c r="FT69" i="3"/>
  <c r="FE69" i="3"/>
  <c r="CM69" i="3"/>
  <c r="CG69" i="3"/>
  <c r="BS69" i="3"/>
  <c r="BE69" i="3"/>
  <c r="AQ69" i="3"/>
  <c r="AC69" i="3"/>
  <c r="Q69" i="3"/>
  <c r="P69" i="3"/>
  <c r="O69" i="3"/>
  <c r="N69" i="3"/>
  <c r="M69" i="3"/>
  <c r="L69" i="3"/>
  <c r="K69" i="3"/>
  <c r="J69" i="3"/>
  <c r="FT68" i="3"/>
  <c r="FE68" i="3"/>
  <c r="CM68" i="3"/>
  <c r="CG68" i="3"/>
  <c r="BS68" i="3"/>
  <c r="BE68" i="3"/>
  <c r="AQ68" i="3"/>
  <c r="AC68" i="3"/>
  <c r="Q68" i="3"/>
  <c r="P68" i="3"/>
  <c r="O68" i="3"/>
  <c r="N68" i="3"/>
  <c r="M68" i="3"/>
  <c r="L68" i="3"/>
  <c r="K68" i="3"/>
  <c r="J68" i="3"/>
  <c r="FT67" i="3"/>
  <c r="FE67" i="3"/>
  <c r="CM67" i="3"/>
  <c r="CG67" i="3"/>
  <c r="BS67" i="3"/>
  <c r="BE67" i="3"/>
  <c r="AQ67" i="3"/>
  <c r="AC67" i="3"/>
  <c r="Q67" i="3"/>
  <c r="P67" i="3"/>
  <c r="O67" i="3"/>
  <c r="N67" i="3"/>
  <c r="M67" i="3"/>
  <c r="L67" i="3"/>
  <c r="K67" i="3"/>
  <c r="J67" i="3"/>
  <c r="ET66" i="3"/>
  <c r="D66" i="3"/>
  <c r="FT63" i="3"/>
  <c r="FE63" i="3"/>
  <c r="CM63" i="3"/>
  <c r="CG63" i="3"/>
  <c r="BS63" i="3"/>
  <c r="BE63" i="3"/>
  <c r="AQ63" i="3"/>
  <c r="AC63" i="3"/>
  <c r="Q63" i="3"/>
  <c r="P63" i="3"/>
  <c r="O63" i="3"/>
  <c r="N63" i="3"/>
  <c r="M63" i="3"/>
  <c r="L63" i="3"/>
  <c r="K63" i="3"/>
  <c r="J63" i="3"/>
  <c r="FT62" i="3"/>
  <c r="FE62" i="3"/>
  <c r="CM62" i="3"/>
  <c r="CG62" i="3"/>
  <c r="BS62" i="3"/>
  <c r="BE62" i="3"/>
  <c r="AQ62" i="3"/>
  <c r="AC62" i="3"/>
  <c r="Q62" i="3"/>
  <c r="P62" i="3"/>
  <c r="O62" i="3"/>
  <c r="N62" i="3"/>
  <c r="M62" i="3"/>
  <c r="L62" i="3"/>
  <c r="K62" i="3"/>
  <c r="J62" i="3"/>
  <c r="FT61" i="3"/>
  <c r="FE61" i="3"/>
  <c r="CM61" i="3"/>
  <c r="CG61" i="3"/>
  <c r="BS61" i="3"/>
  <c r="BE61" i="3"/>
  <c r="AQ61" i="3"/>
  <c r="AC61" i="3"/>
  <c r="Q61" i="3"/>
  <c r="P61" i="3"/>
  <c r="O61" i="3"/>
  <c r="N61" i="3"/>
  <c r="M61" i="3"/>
  <c r="L61" i="3"/>
  <c r="K61" i="3"/>
  <c r="J61" i="3"/>
  <c r="FT60" i="3"/>
  <c r="FE60" i="3"/>
  <c r="CM60" i="3"/>
  <c r="CG60" i="3"/>
  <c r="BS60" i="3"/>
  <c r="BE60" i="3"/>
  <c r="AQ60" i="3"/>
  <c r="AC60" i="3"/>
  <c r="Q60" i="3"/>
  <c r="P60" i="3"/>
  <c r="O60" i="3"/>
  <c r="N60" i="3"/>
  <c r="M60" i="3"/>
  <c r="L60" i="3"/>
  <c r="K60" i="3"/>
  <c r="J60" i="3"/>
  <c r="FT59" i="3"/>
  <c r="FE59" i="3"/>
  <c r="CM59" i="3"/>
  <c r="CG59" i="3"/>
  <c r="BS59" i="3"/>
  <c r="BE59" i="3"/>
  <c r="Q59" i="3"/>
  <c r="P59" i="3"/>
  <c r="O59" i="3"/>
  <c r="N59" i="3"/>
  <c r="M59" i="3"/>
  <c r="L59" i="3"/>
  <c r="K59" i="3"/>
  <c r="J59" i="3"/>
  <c r="FT58" i="3"/>
  <c r="FE58" i="3"/>
  <c r="CM58" i="3"/>
  <c r="CG58" i="3"/>
  <c r="BS58" i="3"/>
  <c r="BE58" i="3"/>
  <c r="Q58" i="3"/>
  <c r="P58" i="3"/>
  <c r="O58" i="3"/>
  <c r="N58" i="3"/>
  <c r="M58" i="3"/>
  <c r="L58" i="3"/>
  <c r="K58" i="3"/>
  <c r="J58" i="3"/>
  <c r="ET57" i="3"/>
  <c r="D57" i="3"/>
  <c r="FT54" i="3"/>
  <c r="FE54" i="3"/>
  <c r="CM54" i="3"/>
  <c r="BS54" i="3"/>
  <c r="BE54" i="3"/>
  <c r="AQ54" i="3"/>
  <c r="AC54" i="3"/>
  <c r="Q54" i="3"/>
  <c r="P54" i="3"/>
  <c r="O54" i="3"/>
  <c r="N54" i="3"/>
  <c r="M54" i="3"/>
  <c r="L54" i="3"/>
  <c r="K54" i="3"/>
  <c r="J54" i="3"/>
  <c r="FT53" i="3"/>
  <c r="FE53" i="3"/>
  <c r="CM53" i="3"/>
  <c r="BS53" i="3"/>
  <c r="BE53" i="3"/>
  <c r="AQ53" i="3"/>
  <c r="AC53" i="3"/>
  <c r="Q53" i="3"/>
  <c r="P53" i="3"/>
  <c r="O53" i="3"/>
  <c r="N53" i="3"/>
  <c r="M53" i="3"/>
  <c r="L53" i="3"/>
  <c r="K53" i="3"/>
  <c r="J53" i="3"/>
  <c r="FT52" i="3"/>
  <c r="FE52" i="3"/>
  <c r="CM52" i="3"/>
  <c r="CG52" i="3"/>
  <c r="BS52" i="3"/>
  <c r="BE52" i="3"/>
  <c r="AQ52" i="3"/>
  <c r="AC52" i="3"/>
  <c r="Q52" i="3"/>
  <c r="P52" i="3"/>
  <c r="O52" i="3"/>
  <c r="N52" i="3"/>
  <c r="M52" i="3"/>
  <c r="L52" i="3"/>
  <c r="K52" i="3"/>
  <c r="J52" i="3"/>
  <c r="FT51" i="3"/>
  <c r="FE51" i="3"/>
  <c r="CM51" i="3"/>
  <c r="CG51" i="3"/>
  <c r="BS51" i="3"/>
  <c r="BE51" i="3"/>
  <c r="AQ51" i="3"/>
  <c r="AC51" i="3"/>
  <c r="Q51" i="3"/>
  <c r="P51" i="3"/>
  <c r="O51" i="3"/>
  <c r="N51" i="3"/>
  <c r="M51" i="3"/>
  <c r="L51" i="3"/>
  <c r="K51" i="3"/>
  <c r="J51" i="3"/>
  <c r="FT50" i="3"/>
  <c r="FE50" i="3"/>
  <c r="CM50" i="3"/>
  <c r="CG50" i="3"/>
  <c r="BS50" i="3"/>
  <c r="BE50" i="3"/>
  <c r="AQ50" i="3"/>
  <c r="AC50" i="3"/>
  <c r="Q50" i="3"/>
  <c r="P50" i="3"/>
  <c r="O50" i="3"/>
  <c r="N50" i="3"/>
  <c r="M50" i="3"/>
  <c r="L50" i="3"/>
  <c r="K50" i="3"/>
  <c r="J50" i="3"/>
  <c r="FT49" i="3"/>
  <c r="FE49" i="3"/>
  <c r="CM49" i="3"/>
  <c r="BS49" i="3"/>
  <c r="BE49" i="3"/>
  <c r="AQ49" i="3"/>
  <c r="AC49" i="3"/>
  <c r="Q49" i="3"/>
  <c r="P49" i="3"/>
  <c r="O49" i="3"/>
  <c r="N49" i="3"/>
  <c r="M49" i="3"/>
  <c r="L49" i="3"/>
  <c r="K49" i="3"/>
  <c r="J49" i="3"/>
  <c r="ET48" i="3"/>
  <c r="D48" i="3"/>
  <c r="FT45" i="3"/>
  <c r="FE45" i="3"/>
  <c r="CM45" i="3"/>
  <c r="CG45" i="3"/>
  <c r="BS45" i="3"/>
  <c r="BE45" i="3"/>
  <c r="AQ45" i="3"/>
  <c r="AC45" i="3"/>
  <c r="Q45" i="3"/>
  <c r="P45" i="3"/>
  <c r="O45" i="3"/>
  <c r="N45" i="3"/>
  <c r="M45" i="3"/>
  <c r="L45" i="3"/>
  <c r="K45" i="3"/>
  <c r="J45" i="3"/>
  <c r="FT44" i="3"/>
  <c r="FE44" i="3"/>
  <c r="CM44" i="3"/>
  <c r="CG44" i="3"/>
  <c r="BS44" i="3"/>
  <c r="BE44" i="3"/>
  <c r="AQ44" i="3"/>
  <c r="AC44" i="3"/>
  <c r="Q44" i="3"/>
  <c r="P44" i="3"/>
  <c r="O44" i="3"/>
  <c r="N44" i="3"/>
  <c r="M44" i="3"/>
  <c r="L44" i="3"/>
  <c r="K44" i="3"/>
  <c r="J44" i="3"/>
  <c r="FT43" i="3"/>
  <c r="FE43" i="3"/>
  <c r="CM43" i="3"/>
  <c r="CG43" i="3"/>
  <c r="BS43" i="3"/>
  <c r="BE43" i="3"/>
  <c r="AQ43" i="3"/>
  <c r="AC43" i="3"/>
  <c r="Q43" i="3"/>
  <c r="P43" i="3"/>
  <c r="O43" i="3"/>
  <c r="N43" i="3"/>
  <c r="M43" i="3"/>
  <c r="L43" i="3"/>
  <c r="K43" i="3"/>
  <c r="J43" i="3"/>
  <c r="FT42" i="3"/>
  <c r="FE42" i="3"/>
  <c r="CM42" i="3"/>
  <c r="CG42" i="3"/>
  <c r="BS42" i="3"/>
  <c r="BE42" i="3"/>
  <c r="AQ42" i="3"/>
  <c r="AC42" i="3"/>
  <c r="Q42" i="3"/>
  <c r="P42" i="3"/>
  <c r="O42" i="3"/>
  <c r="N42" i="3"/>
  <c r="M42" i="3"/>
  <c r="L42" i="3"/>
  <c r="K42" i="3"/>
  <c r="J42" i="3"/>
  <c r="FT41" i="3"/>
  <c r="FE41" i="3"/>
  <c r="CM41" i="3"/>
  <c r="CG41" i="3"/>
  <c r="BS41" i="3"/>
  <c r="BE41" i="3"/>
  <c r="AQ41" i="3"/>
  <c r="AC41" i="3"/>
  <c r="Q41" i="3"/>
  <c r="P41" i="3"/>
  <c r="O41" i="3"/>
  <c r="N41" i="3"/>
  <c r="M41" i="3"/>
  <c r="L41" i="3"/>
  <c r="K41" i="3"/>
  <c r="J41" i="3"/>
  <c r="FT40" i="3"/>
  <c r="FE40" i="3"/>
  <c r="CM40" i="3"/>
  <c r="CG40" i="3"/>
  <c r="BS40" i="3"/>
  <c r="BE40" i="3"/>
  <c r="AQ40" i="3"/>
  <c r="AC40" i="3"/>
  <c r="Q40" i="3"/>
  <c r="P40" i="3"/>
  <c r="O40" i="3"/>
  <c r="N40" i="3"/>
  <c r="M40" i="3"/>
  <c r="L40" i="3"/>
  <c r="K40" i="3"/>
  <c r="J40" i="3"/>
  <c r="ET39" i="3"/>
  <c r="V39" i="3"/>
  <c r="D39" i="3"/>
  <c r="FT36" i="3"/>
  <c r="FE36" i="3"/>
  <c r="CM36" i="3"/>
  <c r="CG36" i="3"/>
  <c r="BS36" i="3"/>
  <c r="BE36" i="3"/>
  <c r="AQ36" i="3"/>
  <c r="AC36" i="3"/>
  <c r="Q36" i="3"/>
  <c r="P36" i="3"/>
  <c r="O36" i="3"/>
  <c r="N36" i="3"/>
  <c r="M36" i="3"/>
  <c r="L36" i="3"/>
  <c r="K36" i="3"/>
  <c r="J36" i="3"/>
  <c r="FT35" i="3"/>
  <c r="FE35" i="3"/>
  <c r="CM35" i="3"/>
  <c r="CG35" i="3"/>
  <c r="BS35" i="3"/>
  <c r="BE35" i="3"/>
  <c r="AQ35" i="3"/>
  <c r="AC35" i="3"/>
  <c r="Q35" i="3"/>
  <c r="P35" i="3"/>
  <c r="O35" i="3"/>
  <c r="N35" i="3"/>
  <c r="M35" i="3"/>
  <c r="L35" i="3"/>
  <c r="K35" i="3"/>
  <c r="J35" i="3"/>
  <c r="FT34" i="3"/>
  <c r="FE34" i="3"/>
  <c r="CM34" i="3"/>
  <c r="CG34" i="3"/>
  <c r="BS34" i="3"/>
  <c r="BE34" i="3"/>
  <c r="AQ34" i="3"/>
  <c r="AC34" i="3"/>
  <c r="Q34" i="3"/>
  <c r="P34" i="3"/>
  <c r="O34" i="3"/>
  <c r="N34" i="3"/>
  <c r="M34" i="3"/>
  <c r="L34" i="3"/>
  <c r="K34" i="3"/>
  <c r="J34" i="3"/>
  <c r="FT33" i="3"/>
  <c r="FE33" i="3"/>
  <c r="CM33" i="3"/>
  <c r="CG33" i="3"/>
  <c r="BS33" i="3"/>
  <c r="BE33" i="3"/>
  <c r="AQ33" i="3"/>
  <c r="AC33" i="3"/>
  <c r="Q33" i="3"/>
  <c r="P33" i="3"/>
  <c r="O33" i="3"/>
  <c r="N33" i="3"/>
  <c r="M33" i="3"/>
  <c r="L33" i="3"/>
  <c r="K33" i="3"/>
  <c r="J33" i="3"/>
  <c r="FT32" i="3"/>
  <c r="FE32" i="3"/>
  <c r="CM32" i="3"/>
  <c r="CG32" i="3"/>
  <c r="BS32" i="3"/>
  <c r="BE32" i="3"/>
  <c r="AQ32" i="3"/>
  <c r="AC32" i="3"/>
  <c r="Q32" i="3"/>
  <c r="P32" i="3"/>
  <c r="O32" i="3"/>
  <c r="N32" i="3"/>
  <c r="M32" i="3"/>
  <c r="L32" i="3"/>
  <c r="K32" i="3"/>
  <c r="J32" i="3"/>
  <c r="FT31" i="3"/>
  <c r="FE31" i="3"/>
  <c r="CM31" i="3"/>
  <c r="CG31" i="3"/>
  <c r="BS31" i="3"/>
  <c r="BE31" i="3"/>
  <c r="AQ31" i="3"/>
  <c r="AC31" i="3"/>
  <c r="Q31" i="3"/>
  <c r="P31" i="3"/>
  <c r="O31" i="3"/>
  <c r="N31" i="3"/>
  <c r="M31" i="3"/>
  <c r="L31" i="3"/>
  <c r="K31" i="3"/>
  <c r="J31" i="3"/>
  <c r="ET30" i="3"/>
  <c r="V30" i="3"/>
  <c r="D30" i="3"/>
  <c r="FT27" i="3"/>
  <c r="FN27" i="3"/>
  <c r="FM27" i="3"/>
  <c r="FL27" i="3"/>
  <c r="FK27" i="3"/>
  <c r="FE27" i="3"/>
  <c r="CM27" i="3"/>
  <c r="CG27" i="3"/>
  <c r="BS27" i="3"/>
  <c r="BE27" i="3"/>
  <c r="AQ27" i="3"/>
  <c r="AC27" i="3"/>
  <c r="Q27" i="3"/>
  <c r="P27" i="3"/>
  <c r="O27" i="3"/>
  <c r="N27" i="3"/>
  <c r="M27" i="3"/>
  <c r="L27" i="3"/>
  <c r="K27" i="3"/>
  <c r="J27" i="3"/>
  <c r="FT26" i="3"/>
  <c r="FO26" i="3"/>
  <c r="FM26" i="3"/>
  <c r="FL26" i="3"/>
  <c r="FK26" i="3"/>
  <c r="FE26" i="3"/>
  <c r="CM26" i="3"/>
  <c r="CG26" i="3"/>
  <c r="BS26" i="3"/>
  <c r="BE26" i="3"/>
  <c r="AQ26" i="3"/>
  <c r="AC26" i="3"/>
  <c r="Q26" i="3"/>
  <c r="P26" i="3"/>
  <c r="O26" i="3"/>
  <c r="N26" i="3"/>
  <c r="M26" i="3"/>
  <c r="L26" i="3"/>
  <c r="K26" i="3"/>
  <c r="J26" i="3"/>
  <c r="FT25" i="3"/>
  <c r="FO25" i="3"/>
  <c r="FN25" i="3"/>
  <c r="FL25" i="3"/>
  <c r="FK25" i="3"/>
  <c r="FE25" i="3"/>
  <c r="CM25" i="3"/>
  <c r="CG25" i="3"/>
  <c r="BS25" i="3"/>
  <c r="BE25" i="3"/>
  <c r="AQ25" i="3"/>
  <c r="AC25" i="3"/>
  <c r="Q25" i="3"/>
  <c r="P25" i="3"/>
  <c r="O25" i="3"/>
  <c r="N25" i="3"/>
  <c r="M25" i="3"/>
  <c r="L25" i="3"/>
  <c r="K25" i="3"/>
  <c r="J25" i="3"/>
  <c r="FT24" i="3"/>
  <c r="FO24" i="3"/>
  <c r="FN24" i="3"/>
  <c r="FM24" i="3"/>
  <c r="FK24" i="3"/>
  <c r="FE24" i="3"/>
  <c r="CM24" i="3"/>
  <c r="CG24" i="3"/>
  <c r="BS24" i="3"/>
  <c r="BE24" i="3"/>
  <c r="AQ24" i="3"/>
  <c r="AC24" i="3"/>
  <c r="Q24" i="3"/>
  <c r="P24" i="3"/>
  <c r="O24" i="3"/>
  <c r="N24" i="3"/>
  <c r="M24" i="3"/>
  <c r="L24" i="3"/>
  <c r="K24" i="3"/>
  <c r="J24" i="3"/>
  <c r="FT23" i="3"/>
  <c r="FO23" i="3"/>
  <c r="FN23" i="3"/>
  <c r="FM23" i="3"/>
  <c r="FL23" i="3"/>
  <c r="FE23" i="3"/>
  <c r="CM23" i="3"/>
  <c r="CG23" i="3"/>
  <c r="BS23" i="3"/>
  <c r="BE23" i="3"/>
  <c r="AQ23" i="3"/>
  <c r="AC23" i="3"/>
  <c r="Q23" i="3"/>
  <c r="P23" i="3"/>
  <c r="O23" i="3"/>
  <c r="N23" i="3"/>
  <c r="M23" i="3"/>
  <c r="L23" i="3"/>
  <c r="K23" i="3"/>
  <c r="J23" i="3"/>
  <c r="FT22" i="3"/>
  <c r="FE22" i="3"/>
  <c r="CM22" i="3"/>
  <c r="CG22" i="3"/>
  <c r="BS22" i="3"/>
  <c r="BE22" i="3"/>
  <c r="AQ22" i="3"/>
  <c r="AC22" i="3"/>
  <c r="Q22" i="3"/>
  <c r="P22" i="3"/>
  <c r="O22" i="3"/>
  <c r="N22" i="3"/>
  <c r="M22" i="3"/>
  <c r="L22" i="3"/>
  <c r="K22" i="3"/>
  <c r="J22" i="3"/>
  <c r="ET21" i="3"/>
  <c r="V21" i="3"/>
  <c r="GC18" i="3"/>
  <c r="FT18" i="3"/>
  <c r="FE18" i="3"/>
  <c r="CM18" i="3"/>
  <c r="CG18" i="3"/>
  <c r="BS18" i="3"/>
  <c r="BE18" i="3"/>
  <c r="AQ18" i="3"/>
  <c r="AC18" i="3"/>
  <c r="GC17" i="3"/>
  <c r="Q18" i="3"/>
  <c r="P18" i="3"/>
  <c r="O18" i="3"/>
  <c r="N18" i="3"/>
  <c r="M18" i="3"/>
  <c r="L18" i="3"/>
  <c r="K18" i="3"/>
  <c r="J18" i="3"/>
  <c r="FT17" i="3"/>
  <c r="FE17" i="3"/>
  <c r="CM17" i="3"/>
  <c r="CG17" i="3"/>
  <c r="BS17" i="3"/>
  <c r="BE17" i="3"/>
  <c r="AQ17" i="3"/>
  <c r="AC17" i="3"/>
  <c r="GC14" i="3"/>
  <c r="Q17" i="3"/>
  <c r="P17" i="3"/>
  <c r="O17" i="3"/>
  <c r="N17" i="3"/>
  <c r="M17" i="3"/>
  <c r="L17" i="3"/>
  <c r="K17" i="3"/>
  <c r="J17" i="3"/>
  <c r="GC16" i="3"/>
  <c r="FT16" i="3"/>
  <c r="FE16" i="3"/>
  <c r="CM16" i="3"/>
  <c r="CG16" i="3"/>
  <c r="BS16" i="3"/>
  <c r="BE16" i="3"/>
  <c r="AQ16" i="3"/>
  <c r="AC16" i="3"/>
  <c r="Q16" i="3"/>
  <c r="P16" i="3"/>
  <c r="O16" i="3"/>
  <c r="N16" i="3"/>
  <c r="M16" i="3"/>
  <c r="L16" i="3"/>
  <c r="K16" i="3"/>
  <c r="J16" i="3"/>
  <c r="GC15" i="3"/>
  <c r="FT15" i="3"/>
  <c r="FE15" i="3"/>
  <c r="CM15" i="3"/>
  <c r="CG15" i="3"/>
  <c r="BS15" i="3"/>
  <c r="BE15" i="3"/>
  <c r="AQ15" i="3"/>
  <c r="AC15" i="3"/>
  <c r="Q15" i="3"/>
  <c r="P15" i="3"/>
  <c r="O15" i="3"/>
  <c r="N15" i="3"/>
  <c r="M15" i="3"/>
  <c r="L15" i="3"/>
  <c r="K15" i="3"/>
  <c r="J15" i="3"/>
  <c r="FT14" i="3"/>
  <c r="FE14" i="3"/>
  <c r="CM14" i="3"/>
  <c r="CG14" i="3"/>
  <c r="BS14" i="3"/>
  <c r="BE14" i="3"/>
  <c r="AQ14" i="3"/>
  <c r="AC14" i="3"/>
  <c r="GC13" i="3"/>
  <c r="Q14" i="3"/>
  <c r="P14" i="3"/>
  <c r="O14" i="3"/>
  <c r="N14" i="3"/>
  <c r="M14" i="3"/>
  <c r="L14" i="3"/>
  <c r="K14" i="3"/>
  <c r="J14" i="3"/>
  <c r="FT13" i="3"/>
  <c r="FE13" i="3"/>
  <c r="CM13" i="3"/>
  <c r="CG13" i="3"/>
  <c r="BS13" i="3"/>
  <c r="BE13" i="3"/>
  <c r="AQ13" i="3"/>
  <c r="AC13" i="3"/>
  <c r="Q13" i="3"/>
  <c r="P13" i="3"/>
  <c r="O13" i="3"/>
  <c r="N13" i="3"/>
  <c r="M13" i="3"/>
  <c r="L13" i="3"/>
  <c r="K13" i="3"/>
  <c r="J13" i="3"/>
  <c r="ET12" i="3"/>
  <c r="V12" i="3"/>
  <c r="GC9" i="3"/>
  <c r="FT9" i="3"/>
  <c r="FE9" i="3"/>
  <c r="CM9" i="3"/>
  <c r="CG9" i="3"/>
  <c r="BE9" i="3"/>
  <c r="AQ9" i="3"/>
  <c r="AC9" i="3"/>
  <c r="S9" i="3"/>
  <c r="GC4" i="3"/>
  <c r="Q9" i="3"/>
  <c r="P9" i="3"/>
  <c r="O9" i="3"/>
  <c r="N9" i="3"/>
  <c r="M9" i="3"/>
  <c r="L9" i="3"/>
  <c r="K9" i="3"/>
  <c r="J9" i="3"/>
  <c r="GC8" i="3"/>
  <c r="FT8" i="3"/>
  <c r="FE8" i="3"/>
  <c r="CM8" i="3"/>
  <c r="CG8" i="3"/>
  <c r="BE8" i="3"/>
  <c r="AQ8" i="3"/>
  <c r="AC8" i="3"/>
  <c r="S8" i="3"/>
  <c r="R8" i="3"/>
  <c r="GC7" i="3"/>
  <c r="Q8" i="3"/>
  <c r="P8" i="3"/>
  <c r="O8" i="3"/>
  <c r="N8" i="3"/>
  <c r="M8" i="3"/>
  <c r="L8" i="3"/>
  <c r="K8" i="3"/>
  <c r="J8" i="3"/>
  <c r="FT7" i="3"/>
  <c r="FE7" i="3"/>
  <c r="CM7" i="3"/>
  <c r="CG7" i="3"/>
  <c r="BS7" i="3"/>
  <c r="BE7" i="3"/>
  <c r="AQ7" i="3"/>
  <c r="AC7" i="3"/>
  <c r="S7" i="3"/>
  <c r="R7" i="3"/>
  <c r="Q7" i="3"/>
  <c r="P7" i="3"/>
  <c r="O7" i="3"/>
  <c r="N7" i="3"/>
  <c r="M7" i="3"/>
  <c r="L7" i="3"/>
  <c r="K7" i="3"/>
  <c r="J7" i="3"/>
  <c r="GC6" i="3"/>
  <c r="FT6" i="3"/>
  <c r="FE6" i="3"/>
  <c r="CM6" i="3"/>
  <c r="CG6" i="3"/>
  <c r="BS6" i="3"/>
  <c r="BE6" i="3"/>
  <c r="AQ6" i="3"/>
  <c r="AC6" i="3"/>
  <c r="S6" i="3"/>
  <c r="R6" i="3"/>
  <c r="GC5" i="3"/>
  <c r="Q6" i="3"/>
  <c r="P6" i="3"/>
  <c r="O6" i="3"/>
  <c r="N6" i="3"/>
  <c r="M6" i="3"/>
  <c r="L6" i="3"/>
  <c r="K6" i="3"/>
  <c r="J6" i="3"/>
  <c r="FT5" i="3"/>
  <c r="FE5" i="3"/>
  <c r="CM5" i="3"/>
  <c r="CG5" i="3"/>
  <c r="BS5" i="3"/>
  <c r="BE5" i="3"/>
  <c r="AC5" i="3"/>
  <c r="S5" i="3"/>
  <c r="R5" i="3"/>
  <c r="Q5" i="3"/>
  <c r="P5" i="3"/>
  <c r="O5" i="3"/>
  <c r="N5" i="3"/>
  <c r="M5" i="3"/>
  <c r="L5" i="3"/>
  <c r="K5" i="3"/>
  <c r="J5" i="3"/>
  <c r="FT4" i="3"/>
  <c r="FE4" i="3"/>
  <c r="CM4" i="3"/>
  <c r="CG4" i="3"/>
  <c r="BE4" i="3"/>
  <c r="AC4" i="3"/>
  <c r="R4" i="3"/>
  <c r="Q4" i="3"/>
  <c r="P4" i="3"/>
  <c r="O4" i="3"/>
  <c r="N4" i="3"/>
  <c r="M4" i="3"/>
  <c r="L4" i="3"/>
  <c r="K4" i="3"/>
  <c r="J4" i="3"/>
  <c r="ET3" i="3"/>
  <c r="X162" i="2"/>
  <c r="X161" i="2"/>
  <c r="Y162" i="2"/>
  <c r="W162" i="2"/>
  <c r="V162" i="2"/>
  <c r="T162" i="2"/>
  <c r="T161" i="2"/>
  <c r="U162" i="2"/>
  <c r="S162" i="2"/>
  <c r="R162" i="2"/>
  <c r="P162" i="2"/>
  <c r="P161" i="2"/>
  <c r="Q162" i="2"/>
  <c r="O162" i="2"/>
  <c r="N162" i="2"/>
  <c r="L162" i="2"/>
  <c r="L161" i="2"/>
  <c r="M162" i="2"/>
  <c r="K162" i="2"/>
  <c r="J162" i="2"/>
  <c r="H162" i="2"/>
  <c r="H161" i="2"/>
  <c r="I162" i="2"/>
  <c r="G162" i="2"/>
  <c r="F162" i="2"/>
  <c r="C162" i="2"/>
  <c r="Y161" i="2"/>
  <c r="W161" i="2"/>
  <c r="V161" i="2"/>
  <c r="U161" i="2"/>
  <c r="S161" i="2"/>
  <c r="R161" i="2"/>
  <c r="Q161" i="2"/>
  <c r="O161" i="2"/>
  <c r="N161" i="2"/>
  <c r="M161" i="2"/>
  <c r="K161" i="2"/>
  <c r="J161" i="2"/>
  <c r="I161" i="2"/>
  <c r="G161" i="2"/>
  <c r="F161" i="2"/>
  <c r="C161" i="2"/>
  <c r="X160" i="2"/>
  <c r="X159" i="2"/>
  <c r="Y160" i="2"/>
  <c r="W160" i="2"/>
  <c r="V160" i="2"/>
  <c r="T160" i="2"/>
  <c r="T159" i="2"/>
  <c r="U160" i="2"/>
  <c r="S160" i="2"/>
  <c r="R160" i="2"/>
  <c r="P160" i="2"/>
  <c r="P159" i="2"/>
  <c r="Q160" i="2"/>
  <c r="O160" i="2"/>
  <c r="N160" i="2"/>
  <c r="L160" i="2"/>
  <c r="L159" i="2"/>
  <c r="M160" i="2"/>
  <c r="K160" i="2"/>
  <c r="J160" i="2"/>
  <c r="H160" i="2"/>
  <c r="H159" i="2"/>
  <c r="I160" i="2"/>
  <c r="G160" i="2"/>
  <c r="F160" i="2"/>
  <c r="C160" i="2"/>
  <c r="Y159" i="2"/>
  <c r="W159" i="2"/>
  <c r="V159" i="2"/>
  <c r="U159" i="2"/>
  <c r="S159" i="2"/>
  <c r="R159" i="2"/>
  <c r="Q159" i="2"/>
  <c r="O159" i="2"/>
  <c r="N159" i="2"/>
  <c r="M159" i="2"/>
  <c r="K159" i="2"/>
  <c r="J159" i="2"/>
  <c r="I159" i="2"/>
  <c r="G159" i="2"/>
  <c r="F159" i="2"/>
  <c r="C159" i="2"/>
  <c r="X158" i="2"/>
  <c r="X157" i="2"/>
  <c r="Y158" i="2"/>
  <c r="W158" i="2"/>
  <c r="V158" i="2"/>
  <c r="T158" i="2"/>
  <c r="T157" i="2"/>
  <c r="U158" i="2"/>
  <c r="S158" i="2"/>
  <c r="R158" i="2"/>
  <c r="P158" i="2"/>
  <c r="P157" i="2"/>
  <c r="Q158" i="2"/>
  <c r="O158" i="2"/>
  <c r="N158" i="2"/>
  <c r="L158" i="2"/>
  <c r="L157" i="2"/>
  <c r="M158" i="2"/>
  <c r="K158" i="2"/>
  <c r="J158" i="2"/>
  <c r="H158" i="2"/>
  <c r="H157" i="2"/>
  <c r="I158" i="2"/>
  <c r="G158" i="2"/>
  <c r="F158" i="2"/>
  <c r="C158" i="2"/>
  <c r="Y157" i="2"/>
  <c r="W157" i="2"/>
  <c r="V157" i="2"/>
  <c r="U157" i="2"/>
  <c r="S157" i="2"/>
  <c r="R157" i="2"/>
  <c r="Q157" i="2"/>
  <c r="O157" i="2"/>
  <c r="N157" i="2"/>
  <c r="M157" i="2"/>
  <c r="K157" i="2"/>
  <c r="J157" i="2"/>
  <c r="I157" i="2"/>
  <c r="G157" i="2"/>
  <c r="F157" i="2"/>
  <c r="C157" i="2"/>
  <c r="W3" i="2"/>
  <c r="W12" i="2"/>
  <c r="W21" i="2"/>
  <c r="W30" i="2"/>
  <c r="W39" i="2"/>
  <c r="W48" i="2"/>
  <c r="W57" i="2"/>
  <c r="W66" i="2"/>
  <c r="W75" i="2"/>
  <c r="W84" i="2"/>
  <c r="W93" i="2"/>
  <c r="W102" i="2"/>
  <c r="W111" i="2"/>
  <c r="W120" i="2"/>
  <c r="W129" i="2"/>
  <c r="W138" i="2"/>
  <c r="W147" i="2"/>
  <c r="W156" i="2"/>
  <c r="S3" i="2"/>
  <c r="S12" i="2"/>
  <c r="S21" i="2"/>
  <c r="S30" i="2"/>
  <c r="S39" i="2"/>
  <c r="S48" i="2"/>
  <c r="S57" i="2"/>
  <c r="S66" i="2"/>
  <c r="S75" i="2"/>
  <c r="S84" i="2"/>
  <c r="S93" i="2"/>
  <c r="S102" i="2"/>
  <c r="S111" i="2"/>
  <c r="S120" i="2"/>
  <c r="S129" i="2"/>
  <c r="S138" i="2"/>
  <c r="S147" i="2"/>
  <c r="S156" i="2"/>
  <c r="O3" i="2"/>
  <c r="O12" i="2"/>
  <c r="O21" i="2"/>
  <c r="O30" i="2"/>
  <c r="O39" i="2"/>
  <c r="O48" i="2"/>
  <c r="O57" i="2"/>
  <c r="O66" i="2"/>
  <c r="O75" i="2"/>
  <c r="O84" i="2"/>
  <c r="O93" i="2"/>
  <c r="O102" i="2"/>
  <c r="O111" i="2"/>
  <c r="O120" i="2"/>
  <c r="O129" i="2"/>
  <c r="O138" i="2"/>
  <c r="O147" i="2"/>
  <c r="O156" i="2"/>
  <c r="K3" i="2"/>
  <c r="K12" i="2"/>
  <c r="K21" i="2"/>
  <c r="K30" i="2"/>
  <c r="K39" i="2"/>
  <c r="K48" i="2"/>
  <c r="K57" i="2"/>
  <c r="K66" i="2"/>
  <c r="K75" i="2"/>
  <c r="K84" i="2"/>
  <c r="K93" i="2"/>
  <c r="K102" i="2"/>
  <c r="K111" i="2"/>
  <c r="K120" i="2"/>
  <c r="K129" i="2"/>
  <c r="K138" i="2"/>
  <c r="K147" i="2"/>
  <c r="K156" i="2"/>
  <c r="G3" i="2"/>
  <c r="G12" i="2"/>
  <c r="G21" i="2"/>
  <c r="G30" i="2"/>
  <c r="G39" i="2"/>
  <c r="G48" i="2"/>
  <c r="G57" i="2"/>
  <c r="G66" i="2"/>
  <c r="G75" i="2"/>
  <c r="G84" i="2"/>
  <c r="G93" i="2"/>
  <c r="G102" i="2"/>
  <c r="G111" i="2"/>
  <c r="G120" i="2"/>
  <c r="G129" i="2"/>
  <c r="G138" i="2"/>
  <c r="G147" i="2"/>
  <c r="G156" i="2"/>
  <c r="V2" i="2"/>
  <c r="V11" i="2"/>
  <c r="V20" i="2"/>
  <c r="V29" i="2"/>
  <c r="V38" i="2"/>
  <c r="V47" i="2"/>
  <c r="V56" i="2"/>
  <c r="V65" i="2"/>
  <c r="V74" i="2"/>
  <c r="V83" i="2"/>
  <c r="V92" i="2"/>
  <c r="V101" i="2"/>
  <c r="V110" i="2"/>
  <c r="V119" i="2"/>
  <c r="V128" i="2"/>
  <c r="V137" i="2"/>
  <c r="V146" i="2"/>
  <c r="V155" i="2"/>
  <c r="R2" i="2"/>
  <c r="R11" i="2"/>
  <c r="R20" i="2"/>
  <c r="R29" i="2"/>
  <c r="R38" i="2"/>
  <c r="R47" i="2"/>
  <c r="R56" i="2"/>
  <c r="R65" i="2"/>
  <c r="R74" i="2"/>
  <c r="R83" i="2"/>
  <c r="R92" i="2"/>
  <c r="R101" i="2"/>
  <c r="R110" i="2"/>
  <c r="R119" i="2"/>
  <c r="R128" i="2"/>
  <c r="R137" i="2"/>
  <c r="R146" i="2"/>
  <c r="R155" i="2"/>
  <c r="N2" i="2"/>
  <c r="N11" i="2"/>
  <c r="N20" i="2"/>
  <c r="N29" i="2"/>
  <c r="N38" i="2"/>
  <c r="N47" i="2"/>
  <c r="N56" i="2"/>
  <c r="N65" i="2"/>
  <c r="N74" i="2"/>
  <c r="N83" i="2"/>
  <c r="N92" i="2"/>
  <c r="N101" i="2"/>
  <c r="N110" i="2"/>
  <c r="N119" i="2"/>
  <c r="N128" i="2"/>
  <c r="N137" i="2"/>
  <c r="N146" i="2"/>
  <c r="N155" i="2"/>
  <c r="J2" i="2"/>
  <c r="J11" i="2"/>
  <c r="J20" i="2"/>
  <c r="J29" i="2"/>
  <c r="J38" i="2"/>
  <c r="J47" i="2"/>
  <c r="J56" i="2"/>
  <c r="J65" i="2"/>
  <c r="J74" i="2"/>
  <c r="J83" i="2"/>
  <c r="J92" i="2"/>
  <c r="J101" i="2"/>
  <c r="J110" i="2"/>
  <c r="J119" i="2"/>
  <c r="J128" i="2"/>
  <c r="J137" i="2"/>
  <c r="J146" i="2"/>
  <c r="J155" i="2"/>
  <c r="F2" i="2"/>
  <c r="F11" i="2"/>
  <c r="F20" i="2"/>
  <c r="F29" i="2"/>
  <c r="F38" i="2"/>
  <c r="F47" i="2"/>
  <c r="F56" i="2"/>
  <c r="F65" i="2"/>
  <c r="F74" i="2"/>
  <c r="F83" i="2"/>
  <c r="F92" i="2"/>
  <c r="F101" i="2"/>
  <c r="F110" i="2"/>
  <c r="F119" i="2"/>
  <c r="F128" i="2"/>
  <c r="F137" i="2"/>
  <c r="F146" i="2"/>
  <c r="F155" i="2"/>
  <c r="X153" i="2"/>
  <c r="X152" i="2"/>
  <c r="Y153" i="2"/>
  <c r="W153" i="2"/>
  <c r="V153" i="2"/>
  <c r="T153" i="2"/>
  <c r="T152" i="2"/>
  <c r="U153" i="2"/>
  <c r="S153" i="2"/>
  <c r="R153" i="2"/>
  <c r="P153" i="2"/>
  <c r="P152" i="2"/>
  <c r="Q153" i="2"/>
  <c r="O153" i="2"/>
  <c r="N153" i="2"/>
  <c r="L153" i="2"/>
  <c r="L152" i="2"/>
  <c r="M153" i="2"/>
  <c r="K153" i="2"/>
  <c r="J153" i="2"/>
  <c r="H153" i="2"/>
  <c r="H152" i="2"/>
  <c r="I153" i="2"/>
  <c r="G153" i="2"/>
  <c r="F153" i="2"/>
  <c r="C153" i="2"/>
  <c r="Y152" i="2"/>
  <c r="W152" i="2"/>
  <c r="V152" i="2"/>
  <c r="U152" i="2"/>
  <c r="S152" i="2"/>
  <c r="R152" i="2"/>
  <c r="Q152" i="2"/>
  <c r="O152" i="2"/>
  <c r="N152" i="2"/>
  <c r="M152" i="2"/>
  <c r="K152" i="2"/>
  <c r="J152" i="2"/>
  <c r="I152" i="2"/>
  <c r="G152" i="2"/>
  <c r="F152" i="2"/>
  <c r="C152" i="2"/>
  <c r="X151" i="2"/>
  <c r="X150" i="2"/>
  <c r="Y151" i="2"/>
  <c r="W151" i="2"/>
  <c r="V151" i="2"/>
  <c r="T151" i="2"/>
  <c r="T150" i="2"/>
  <c r="U151" i="2"/>
  <c r="S151" i="2"/>
  <c r="R151" i="2"/>
  <c r="P151" i="2"/>
  <c r="P150" i="2"/>
  <c r="Q151" i="2"/>
  <c r="O151" i="2"/>
  <c r="N151" i="2"/>
  <c r="L151" i="2"/>
  <c r="L150" i="2"/>
  <c r="M151" i="2"/>
  <c r="K151" i="2"/>
  <c r="J151" i="2"/>
  <c r="H151" i="2"/>
  <c r="H150" i="2"/>
  <c r="I151" i="2"/>
  <c r="G151" i="2"/>
  <c r="F151" i="2"/>
  <c r="C151" i="2"/>
  <c r="Y150" i="2"/>
  <c r="W150" i="2"/>
  <c r="V150" i="2"/>
  <c r="U150" i="2"/>
  <c r="S150" i="2"/>
  <c r="R150" i="2"/>
  <c r="Q150" i="2"/>
  <c r="O150" i="2"/>
  <c r="N150" i="2"/>
  <c r="M150" i="2"/>
  <c r="K150" i="2"/>
  <c r="J150" i="2"/>
  <c r="I150" i="2"/>
  <c r="G150" i="2"/>
  <c r="F150" i="2"/>
  <c r="C150" i="2"/>
  <c r="X149" i="2"/>
  <c r="X148" i="2"/>
  <c r="Y149" i="2"/>
  <c r="W149" i="2"/>
  <c r="V149" i="2"/>
  <c r="T149" i="2"/>
  <c r="T148" i="2"/>
  <c r="U149" i="2"/>
  <c r="S149" i="2"/>
  <c r="R149" i="2"/>
  <c r="P149" i="2"/>
  <c r="P148" i="2"/>
  <c r="Q149" i="2"/>
  <c r="O149" i="2"/>
  <c r="N149" i="2"/>
  <c r="L149" i="2"/>
  <c r="L148" i="2"/>
  <c r="M149" i="2"/>
  <c r="K149" i="2"/>
  <c r="J149" i="2"/>
  <c r="H149" i="2"/>
  <c r="H148" i="2"/>
  <c r="I149" i="2"/>
  <c r="G149" i="2"/>
  <c r="F149" i="2"/>
  <c r="C149" i="2"/>
  <c r="Y148" i="2"/>
  <c r="W148" i="2"/>
  <c r="V148" i="2"/>
  <c r="U148" i="2"/>
  <c r="S148" i="2"/>
  <c r="R148" i="2"/>
  <c r="Q148" i="2"/>
  <c r="O148" i="2"/>
  <c r="N148" i="2"/>
  <c r="M148" i="2"/>
  <c r="K148" i="2"/>
  <c r="J148" i="2"/>
  <c r="I148" i="2"/>
  <c r="G148" i="2"/>
  <c r="F148" i="2"/>
  <c r="C148" i="2"/>
  <c r="X144" i="2"/>
  <c r="X143" i="2"/>
  <c r="Y144" i="2"/>
  <c r="W144" i="2"/>
  <c r="V144" i="2"/>
  <c r="T144" i="2"/>
  <c r="T143" i="2"/>
  <c r="U144" i="2"/>
  <c r="S144" i="2"/>
  <c r="R144" i="2"/>
  <c r="P144" i="2"/>
  <c r="P143" i="2"/>
  <c r="Q144" i="2"/>
  <c r="O144" i="2"/>
  <c r="N144" i="2"/>
  <c r="L144" i="2"/>
  <c r="L143" i="2"/>
  <c r="M144" i="2"/>
  <c r="K144" i="2"/>
  <c r="J144" i="2"/>
  <c r="H144" i="2"/>
  <c r="H143" i="2"/>
  <c r="I144" i="2"/>
  <c r="G144" i="2"/>
  <c r="F144" i="2"/>
  <c r="C144" i="2"/>
  <c r="Y143" i="2"/>
  <c r="W143" i="2"/>
  <c r="V143" i="2"/>
  <c r="U143" i="2"/>
  <c r="S143" i="2"/>
  <c r="R143" i="2"/>
  <c r="Q143" i="2"/>
  <c r="O143" i="2"/>
  <c r="N143" i="2"/>
  <c r="M143" i="2"/>
  <c r="K143" i="2"/>
  <c r="J143" i="2"/>
  <c r="I143" i="2"/>
  <c r="G143" i="2"/>
  <c r="F143" i="2"/>
  <c r="C143" i="2"/>
  <c r="X142" i="2"/>
  <c r="X141" i="2"/>
  <c r="Y142" i="2"/>
  <c r="W142" i="2"/>
  <c r="V142" i="2"/>
  <c r="T142" i="2"/>
  <c r="T141" i="2"/>
  <c r="U142" i="2"/>
  <c r="S142" i="2"/>
  <c r="R142" i="2"/>
  <c r="P142" i="2"/>
  <c r="P141" i="2"/>
  <c r="Q142" i="2"/>
  <c r="O142" i="2"/>
  <c r="N142" i="2"/>
  <c r="L142" i="2"/>
  <c r="L141" i="2"/>
  <c r="M142" i="2"/>
  <c r="K142" i="2"/>
  <c r="J142" i="2"/>
  <c r="H142" i="2"/>
  <c r="H141" i="2"/>
  <c r="I142" i="2"/>
  <c r="G142" i="2"/>
  <c r="F142" i="2"/>
  <c r="C142" i="2"/>
  <c r="Y141" i="2"/>
  <c r="W141" i="2"/>
  <c r="V141" i="2"/>
  <c r="U141" i="2"/>
  <c r="S141" i="2"/>
  <c r="R141" i="2"/>
  <c r="Q141" i="2"/>
  <c r="O141" i="2"/>
  <c r="N141" i="2"/>
  <c r="M141" i="2"/>
  <c r="K141" i="2"/>
  <c r="J141" i="2"/>
  <c r="I141" i="2"/>
  <c r="G141" i="2"/>
  <c r="F141" i="2"/>
  <c r="C141" i="2"/>
  <c r="X140" i="2"/>
  <c r="X139" i="2"/>
  <c r="Y140" i="2"/>
  <c r="W140" i="2"/>
  <c r="V140" i="2"/>
  <c r="T140" i="2"/>
  <c r="T139" i="2"/>
  <c r="U140" i="2"/>
  <c r="S140" i="2"/>
  <c r="R140" i="2"/>
  <c r="P140" i="2"/>
  <c r="P139" i="2"/>
  <c r="Q140" i="2"/>
  <c r="O140" i="2"/>
  <c r="N140" i="2"/>
  <c r="L140" i="2"/>
  <c r="L139" i="2"/>
  <c r="M140" i="2"/>
  <c r="K140" i="2"/>
  <c r="J140" i="2"/>
  <c r="H140" i="2"/>
  <c r="H139" i="2"/>
  <c r="I140" i="2"/>
  <c r="G140" i="2"/>
  <c r="F140" i="2"/>
  <c r="C140" i="2"/>
  <c r="Y139" i="2"/>
  <c r="W139" i="2"/>
  <c r="V139" i="2"/>
  <c r="U139" i="2"/>
  <c r="S139" i="2"/>
  <c r="R139" i="2"/>
  <c r="Q139" i="2"/>
  <c r="O139" i="2"/>
  <c r="N139" i="2"/>
  <c r="M139" i="2"/>
  <c r="K139" i="2"/>
  <c r="J139" i="2"/>
  <c r="I139" i="2"/>
  <c r="G139" i="2"/>
  <c r="F139" i="2"/>
  <c r="C139" i="2"/>
  <c r="X135" i="2"/>
  <c r="X134" i="2"/>
  <c r="Y135" i="2"/>
  <c r="W135" i="2"/>
  <c r="V135" i="2"/>
  <c r="T135" i="2"/>
  <c r="T134" i="2"/>
  <c r="U135" i="2"/>
  <c r="S135" i="2"/>
  <c r="R135" i="2"/>
  <c r="P135" i="2"/>
  <c r="P134" i="2"/>
  <c r="Q135" i="2"/>
  <c r="O135" i="2"/>
  <c r="N135" i="2"/>
  <c r="L135" i="2"/>
  <c r="L134" i="2"/>
  <c r="M135" i="2"/>
  <c r="K135" i="2"/>
  <c r="J135" i="2"/>
  <c r="H135" i="2"/>
  <c r="H134" i="2"/>
  <c r="I135" i="2"/>
  <c r="G135" i="2"/>
  <c r="F135" i="2"/>
  <c r="C135" i="2"/>
  <c r="Y134" i="2"/>
  <c r="W134" i="2"/>
  <c r="V134" i="2"/>
  <c r="U134" i="2"/>
  <c r="S134" i="2"/>
  <c r="R134" i="2"/>
  <c r="Q134" i="2"/>
  <c r="O134" i="2"/>
  <c r="N134" i="2"/>
  <c r="M134" i="2"/>
  <c r="K134" i="2"/>
  <c r="J134" i="2"/>
  <c r="I134" i="2"/>
  <c r="G134" i="2"/>
  <c r="F134" i="2"/>
  <c r="C134" i="2"/>
  <c r="X133" i="2"/>
  <c r="X132" i="2"/>
  <c r="Y133" i="2"/>
  <c r="W133" i="2"/>
  <c r="V133" i="2"/>
  <c r="T133" i="2"/>
  <c r="T132" i="2"/>
  <c r="U133" i="2"/>
  <c r="S133" i="2"/>
  <c r="R133" i="2"/>
  <c r="P133" i="2"/>
  <c r="P132" i="2"/>
  <c r="Q133" i="2"/>
  <c r="O133" i="2"/>
  <c r="N133" i="2"/>
  <c r="L133" i="2"/>
  <c r="L132" i="2"/>
  <c r="M133" i="2"/>
  <c r="K133" i="2"/>
  <c r="J133" i="2"/>
  <c r="H133" i="2"/>
  <c r="H132" i="2"/>
  <c r="I133" i="2"/>
  <c r="G133" i="2"/>
  <c r="F133" i="2"/>
  <c r="C133" i="2"/>
  <c r="Y132" i="2"/>
  <c r="W132" i="2"/>
  <c r="V132" i="2"/>
  <c r="U132" i="2"/>
  <c r="S132" i="2"/>
  <c r="R132" i="2"/>
  <c r="Q132" i="2"/>
  <c r="O132" i="2"/>
  <c r="N132" i="2"/>
  <c r="M132" i="2"/>
  <c r="K132" i="2"/>
  <c r="J132" i="2"/>
  <c r="I132" i="2"/>
  <c r="G132" i="2"/>
  <c r="F132" i="2"/>
  <c r="C132" i="2"/>
  <c r="X131" i="2"/>
  <c r="X130" i="2"/>
  <c r="Y131" i="2"/>
  <c r="W131" i="2"/>
  <c r="V131" i="2"/>
  <c r="T131" i="2"/>
  <c r="T130" i="2"/>
  <c r="U131" i="2"/>
  <c r="S131" i="2"/>
  <c r="R131" i="2"/>
  <c r="P131" i="2"/>
  <c r="P130" i="2"/>
  <c r="Q131" i="2"/>
  <c r="O131" i="2"/>
  <c r="N131" i="2"/>
  <c r="L131" i="2"/>
  <c r="L130" i="2"/>
  <c r="M131" i="2"/>
  <c r="K131" i="2"/>
  <c r="J131" i="2"/>
  <c r="H131" i="2"/>
  <c r="H130" i="2"/>
  <c r="I131" i="2"/>
  <c r="G131" i="2"/>
  <c r="F131" i="2"/>
  <c r="C131" i="2"/>
  <c r="Y130" i="2"/>
  <c r="W130" i="2"/>
  <c r="V130" i="2"/>
  <c r="U130" i="2"/>
  <c r="S130" i="2"/>
  <c r="R130" i="2"/>
  <c r="Q130" i="2"/>
  <c r="O130" i="2"/>
  <c r="N130" i="2"/>
  <c r="M130" i="2"/>
  <c r="K130" i="2"/>
  <c r="J130" i="2"/>
  <c r="I130" i="2"/>
  <c r="G130" i="2"/>
  <c r="F130" i="2"/>
  <c r="C130" i="2"/>
  <c r="X126" i="2"/>
  <c r="X125" i="2"/>
  <c r="Y126" i="2"/>
  <c r="W126" i="2"/>
  <c r="V126" i="2"/>
  <c r="T126" i="2"/>
  <c r="T125" i="2"/>
  <c r="U126" i="2"/>
  <c r="S126" i="2"/>
  <c r="R126" i="2"/>
  <c r="P126" i="2"/>
  <c r="P125" i="2"/>
  <c r="Q126" i="2"/>
  <c r="O126" i="2"/>
  <c r="N126" i="2"/>
  <c r="L126" i="2"/>
  <c r="L125" i="2"/>
  <c r="M126" i="2"/>
  <c r="K126" i="2"/>
  <c r="J126" i="2"/>
  <c r="H126" i="2"/>
  <c r="H125" i="2"/>
  <c r="I126" i="2"/>
  <c r="G126" i="2"/>
  <c r="F126" i="2"/>
  <c r="C126" i="2"/>
  <c r="Y125" i="2"/>
  <c r="W125" i="2"/>
  <c r="V125" i="2"/>
  <c r="U125" i="2"/>
  <c r="S125" i="2"/>
  <c r="R125" i="2"/>
  <c r="Q125" i="2"/>
  <c r="O125" i="2"/>
  <c r="N125" i="2"/>
  <c r="M125" i="2"/>
  <c r="K125" i="2"/>
  <c r="J125" i="2"/>
  <c r="I125" i="2"/>
  <c r="G125" i="2"/>
  <c r="F125" i="2"/>
  <c r="C125" i="2"/>
  <c r="X124" i="2"/>
  <c r="X123" i="2"/>
  <c r="Y124" i="2"/>
  <c r="W124" i="2"/>
  <c r="V124" i="2"/>
  <c r="T124" i="2"/>
  <c r="T123" i="2"/>
  <c r="U124" i="2"/>
  <c r="S124" i="2"/>
  <c r="R124" i="2"/>
  <c r="P124" i="2"/>
  <c r="P123" i="2"/>
  <c r="Q124" i="2"/>
  <c r="O124" i="2"/>
  <c r="N124" i="2"/>
  <c r="L124" i="2"/>
  <c r="L123" i="2"/>
  <c r="M124" i="2"/>
  <c r="K124" i="2"/>
  <c r="J124" i="2"/>
  <c r="H124" i="2"/>
  <c r="H123" i="2"/>
  <c r="I124" i="2"/>
  <c r="G124" i="2"/>
  <c r="F124" i="2"/>
  <c r="C124" i="2"/>
  <c r="Y123" i="2"/>
  <c r="W123" i="2"/>
  <c r="V123" i="2"/>
  <c r="U123" i="2"/>
  <c r="S123" i="2"/>
  <c r="R123" i="2"/>
  <c r="Q123" i="2"/>
  <c r="O123" i="2"/>
  <c r="N123" i="2"/>
  <c r="M123" i="2"/>
  <c r="K123" i="2"/>
  <c r="J123" i="2"/>
  <c r="I123" i="2"/>
  <c r="G123" i="2"/>
  <c r="F123" i="2"/>
  <c r="C123" i="2"/>
  <c r="X122" i="2"/>
  <c r="X121" i="2"/>
  <c r="Y122" i="2"/>
  <c r="W122" i="2"/>
  <c r="V122" i="2"/>
  <c r="T122" i="2"/>
  <c r="T121" i="2"/>
  <c r="U122" i="2"/>
  <c r="S122" i="2"/>
  <c r="R122" i="2"/>
  <c r="P122" i="2"/>
  <c r="P121" i="2"/>
  <c r="Q122" i="2"/>
  <c r="O122" i="2"/>
  <c r="N122" i="2"/>
  <c r="L122" i="2"/>
  <c r="L121" i="2"/>
  <c r="M122" i="2"/>
  <c r="K122" i="2"/>
  <c r="J122" i="2"/>
  <c r="H122" i="2"/>
  <c r="H121" i="2"/>
  <c r="I122" i="2"/>
  <c r="G122" i="2"/>
  <c r="F122" i="2"/>
  <c r="C122" i="2"/>
  <c r="Y121" i="2"/>
  <c r="W121" i="2"/>
  <c r="V121" i="2"/>
  <c r="U121" i="2"/>
  <c r="S121" i="2"/>
  <c r="R121" i="2"/>
  <c r="Q121" i="2"/>
  <c r="O121" i="2"/>
  <c r="N121" i="2"/>
  <c r="M121" i="2"/>
  <c r="K121" i="2"/>
  <c r="J121" i="2"/>
  <c r="I121" i="2"/>
  <c r="G121" i="2"/>
  <c r="F121" i="2"/>
  <c r="C121" i="2"/>
  <c r="X117" i="2"/>
  <c r="X116" i="2"/>
  <c r="Y117" i="2"/>
  <c r="W117" i="2"/>
  <c r="V117" i="2"/>
  <c r="T117" i="2"/>
  <c r="U117" i="2"/>
  <c r="S117" i="2"/>
  <c r="R117" i="2"/>
  <c r="P117" i="2"/>
  <c r="Q117" i="2"/>
  <c r="O117" i="2"/>
  <c r="N117" i="2"/>
  <c r="L117" i="2"/>
  <c r="M117" i="2"/>
  <c r="K117" i="2"/>
  <c r="J117" i="2"/>
  <c r="H117" i="2"/>
  <c r="I117" i="2"/>
  <c r="G117" i="2"/>
  <c r="F117" i="2"/>
  <c r="C117" i="2"/>
  <c r="Y116" i="2"/>
  <c r="W116" i="2"/>
  <c r="V116" i="2"/>
  <c r="T116" i="2"/>
  <c r="U116" i="2"/>
  <c r="S116" i="2"/>
  <c r="R116" i="2"/>
  <c r="P116" i="2"/>
  <c r="Q116" i="2"/>
  <c r="O116" i="2"/>
  <c r="N116" i="2"/>
  <c r="L116" i="2"/>
  <c r="M116" i="2"/>
  <c r="K116" i="2"/>
  <c r="J116" i="2"/>
  <c r="H116" i="2"/>
  <c r="I116" i="2"/>
  <c r="G116" i="2"/>
  <c r="F116" i="2"/>
  <c r="C116" i="2"/>
  <c r="X115" i="2"/>
  <c r="X114" i="2"/>
  <c r="Y115" i="2"/>
  <c r="W115" i="2"/>
  <c r="V115" i="2"/>
  <c r="T115" i="2"/>
  <c r="U115" i="2"/>
  <c r="S115" i="2"/>
  <c r="R115" i="2"/>
  <c r="P115" i="2"/>
  <c r="Q115" i="2"/>
  <c r="O115" i="2"/>
  <c r="N115" i="2"/>
  <c r="L115" i="2"/>
  <c r="M115" i="2"/>
  <c r="K115" i="2"/>
  <c r="J115" i="2"/>
  <c r="H115" i="2"/>
  <c r="I115" i="2"/>
  <c r="G115" i="2"/>
  <c r="F115" i="2"/>
  <c r="C115" i="2"/>
  <c r="Y114" i="2"/>
  <c r="W114" i="2"/>
  <c r="V114" i="2"/>
  <c r="T114" i="2"/>
  <c r="U114" i="2"/>
  <c r="S114" i="2"/>
  <c r="R114" i="2"/>
  <c r="P114" i="2"/>
  <c r="Q114" i="2"/>
  <c r="O114" i="2"/>
  <c r="N114" i="2"/>
  <c r="L114" i="2"/>
  <c r="M114" i="2"/>
  <c r="K114" i="2"/>
  <c r="J114" i="2"/>
  <c r="H114" i="2"/>
  <c r="I114" i="2"/>
  <c r="G114" i="2"/>
  <c r="F114" i="2"/>
  <c r="C114" i="2"/>
  <c r="X113" i="2"/>
  <c r="X112" i="2"/>
  <c r="Y113" i="2"/>
  <c r="W113" i="2"/>
  <c r="V113" i="2"/>
  <c r="T113" i="2"/>
  <c r="U113" i="2"/>
  <c r="S113" i="2"/>
  <c r="R113" i="2"/>
  <c r="P113" i="2"/>
  <c r="Q113" i="2"/>
  <c r="O113" i="2"/>
  <c r="N113" i="2"/>
  <c r="L113" i="2"/>
  <c r="M113" i="2"/>
  <c r="K113" i="2"/>
  <c r="J113" i="2"/>
  <c r="H113" i="2"/>
  <c r="I113" i="2"/>
  <c r="G113" i="2"/>
  <c r="F113" i="2"/>
  <c r="C113" i="2"/>
  <c r="Y112" i="2"/>
  <c r="W112" i="2"/>
  <c r="V112" i="2"/>
  <c r="T112" i="2"/>
  <c r="U112" i="2"/>
  <c r="S112" i="2"/>
  <c r="R112" i="2"/>
  <c r="P112" i="2"/>
  <c r="Q112" i="2"/>
  <c r="O112" i="2"/>
  <c r="N112" i="2"/>
  <c r="L112" i="2"/>
  <c r="M112" i="2"/>
  <c r="K112" i="2"/>
  <c r="J112" i="2"/>
  <c r="H112" i="2"/>
  <c r="I112" i="2"/>
  <c r="G112" i="2"/>
  <c r="F112" i="2"/>
  <c r="C112" i="2"/>
  <c r="X108" i="2"/>
  <c r="X107" i="2"/>
  <c r="Y108" i="2"/>
  <c r="W108" i="2"/>
  <c r="V108" i="2"/>
  <c r="T108" i="2"/>
  <c r="U108" i="2"/>
  <c r="S108" i="2"/>
  <c r="R108" i="2"/>
  <c r="P108" i="2"/>
  <c r="P107" i="2"/>
  <c r="Q108" i="2"/>
  <c r="O108" i="2"/>
  <c r="N108" i="2"/>
  <c r="L108" i="2"/>
  <c r="M108" i="2"/>
  <c r="K108" i="2"/>
  <c r="J108" i="2"/>
  <c r="H108" i="2"/>
  <c r="H107" i="2"/>
  <c r="I108" i="2"/>
  <c r="G108" i="2"/>
  <c r="F108" i="2"/>
  <c r="C108" i="2"/>
  <c r="Y107" i="2"/>
  <c r="W107" i="2"/>
  <c r="V107" i="2"/>
  <c r="T107" i="2"/>
  <c r="U107" i="2"/>
  <c r="S107" i="2"/>
  <c r="R107" i="2"/>
  <c r="Q107" i="2"/>
  <c r="O107" i="2"/>
  <c r="N107" i="2"/>
  <c r="L107" i="2"/>
  <c r="M107" i="2"/>
  <c r="K107" i="2"/>
  <c r="J107" i="2"/>
  <c r="I107" i="2"/>
  <c r="G107" i="2"/>
  <c r="F107" i="2"/>
  <c r="C107" i="2"/>
  <c r="X106" i="2"/>
  <c r="X105" i="2"/>
  <c r="Y106" i="2"/>
  <c r="W106" i="2"/>
  <c r="V106" i="2"/>
  <c r="T106" i="2"/>
  <c r="T105" i="2"/>
  <c r="U106" i="2"/>
  <c r="S106" i="2"/>
  <c r="R106" i="2"/>
  <c r="P106" i="2"/>
  <c r="P105" i="2"/>
  <c r="Q106" i="2"/>
  <c r="O106" i="2"/>
  <c r="N106" i="2"/>
  <c r="L106" i="2"/>
  <c r="L105" i="2"/>
  <c r="M106" i="2"/>
  <c r="K106" i="2"/>
  <c r="J106" i="2"/>
  <c r="H106" i="2"/>
  <c r="H105" i="2"/>
  <c r="I106" i="2"/>
  <c r="G106" i="2"/>
  <c r="F106" i="2"/>
  <c r="C106" i="2"/>
  <c r="Y105" i="2"/>
  <c r="W105" i="2"/>
  <c r="V105" i="2"/>
  <c r="U105" i="2"/>
  <c r="S105" i="2"/>
  <c r="R105" i="2"/>
  <c r="Q105" i="2"/>
  <c r="O105" i="2"/>
  <c r="N105" i="2"/>
  <c r="M105" i="2"/>
  <c r="K105" i="2"/>
  <c r="J105" i="2"/>
  <c r="I105" i="2"/>
  <c r="G105" i="2"/>
  <c r="F105" i="2"/>
  <c r="C105" i="2"/>
  <c r="X104" i="2"/>
  <c r="X103" i="2"/>
  <c r="Y104" i="2"/>
  <c r="W104" i="2"/>
  <c r="V104" i="2"/>
  <c r="T104" i="2"/>
  <c r="T103" i="2"/>
  <c r="U104" i="2"/>
  <c r="S104" i="2"/>
  <c r="R104" i="2"/>
  <c r="P104" i="2"/>
  <c r="Q104" i="2"/>
  <c r="O104" i="2"/>
  <c r="N104" i="2"/>
  <c r="L104" i="2"/>
  <c r="L103" i="2"/>
  <c r="M104" i="2"/>
  <c r="K104" i="2"/>
  <c r="J104" i="2"/>
  <c r="H104" i="2"/>
  <c r="H103" i="2"/>
  <c r="I104" i="2"/>
  <c r="G104" i="2"/>
  <c r="F104" i="2"/>
  <c r="C104" i="2"/>
  <c r="Y103" i="2"/>
  <c r="W103" i="2"/>
  <c r="V103" i="2"/>
  <c r="U103" i="2"/>
  <c r="S103" i="2"/>
  <c r="R103" i="2"/>
  <c r="P103" i="2"/>
  <c r="Q103" i="2"/>
  <c r="O103" i="2"/>
  <c r="N103" i="2"/>
  <c r="M103" i="2"/>
  <c r="K103" i="2"/>
  <c r="J103" i="2"/>
  <c r="I103" i="2"/>
  <c r="G103" i="2"/>
  <c r="F103" i="2"/>
  <c r="C103" i="2"/>
  <c r="X99" i="2"/>
  <c r="X98" i="2"/>
  <c r="Y99" i="2"/>
  <c r="W99" i="2"/>
  <c r="V99" i="2"/>
  <c r="T99" i="2"/>
  <c r="U99" i="2"/>
  <c r="S99" i="2"/>
  <c r="R99" i="2"/>
  <c r="P99" i="2"/>
  <c r="P98" i="2"/>
  <c r="Q99" i="2"/>
  <c r="O99" i="2"/>
  <c r="N99" i="2"/>
  <c r="L99" i="2"/>
  <c r="L98" i="2"/>
  <c r="M99" i="2"/>
  <c r="K99" i="2"/>
  <c r="J99" i="2"/>
  <c r="H99" i="2"/>
  <c r="I99" i="2"/>
  <c r="G99" i="2"/>
  <c r="F99" i="2"/>
  <c r="C99" i="2"/>
  <c r="Y98" i="2"/>
  <c r="W98" i="2"/>
  <c r="V98" i="2"/>
  <c r="T98" i="2"/>
  <c r="U98" i="2"/>
  <c r="S98" i="2"/>
  <c r="R98" i="2"/>
  <c r="Q98" i="2"/>
  <c r="O98" i="2"/>
  <c r="N98" i="2"/>
  <c r="M98" i="2"/>
  <c r="K98" i="2"/>
  <c r="J98" i="2"/>
  <c r="H98" i="2"/>
  <c r="I98" i="2"/>
  <c r="G98" i="2"/>
  <c r="F98" i="2"/>
  <c r="C98" i="2"/>
  <c r="X97" i="2"/>
  <c r="Y97" i="2"/>
  <c r="W97" i="2"/>
  <c r="V97" i="2"/>
  <c r="T97" i="2"/>
  <c r="T96" i="2"/>
  <c r="U97" i="2"/>
  <c r="S97" i="2"/>
  <c r="R97" i="2"/>
  <c r="P97" i="2"/>
  <c r="P96" i="2"/>
  <c r="Q97" i="2"/>
  <c r="O97" i="2"/>
  <c r="N97" i="2"/>
  <c r="L97" i="2"/>
  <c r="M97" i="2"/>
  <c r="K97" i="2"/>
  <c r="J97" i="2"/>
  <c r="H97" i="2"/>
  <c r="I97" i="2"/>
  <c r="G97" i="2"/>
  <c r="F97" i="2"/>
  <c r="C97" i="2"/>
  <c r="X96" i="2"/>
  <c r="Y96" i="2"/>
  <c r="W96" i="2"/>
  <c r="V96" i="2"/>
  <c r="U96" i="2"/>
  <c r="S96" i="2"/>
  <c r="R96" i="2"/>
  <c r="Q96" i="2"/>
  <c r="O96" i="2"/>
  <c r="N96" i="2"/>
  <c r="L96" i="2"/>
  <c r="M96" i="2"/>
  <c r="K96" i="2"/>
  <c r="J96" i="2"/>
  <c r="H96" i="2"/>
  <c r="I96" i="2"/>
  <c r="G96" i="2"/>
  <c r="F96" i="2"/>
  <c r="C96" i="2"/>
  <c r="X95" i="2"/>
  <c r="Y95" i="2"/>
  <c r="W95" i="2"/>
  <c r="V95" i="2"/>
  <c r="T95" i="2"/>
  <c r="U95" i="2"/>
  <c r="S95" i="2"/>
  <c r="R95" i="2"/>
  <c r="P95" i="2"/>
  <c r="Q95" i="2"/>
  <c r="O95" i="2"/>
  <c r="N95" i="2"/>
  <c r="L95" i="2"/>
  <c r="M95" i="2"/>
  <c r="K95" i="2"/>
  <c r="J95" i="2"/>
  <c r="H95" i="2"/>
  <c r="H94" i="2"/>
  <c r="I95" i="2"/>
  <c r="G95" i="2"/>
  <c r="F95" i="2"/>
  <c r="C95" i="2"/>
  <c r="X94" i="2"/>
  <c r="Y94" i="2"/>
  <c r="W94" i="2"/>
  <c r="V94" i="2"/>
  <c r="T94" i="2"/>
  <c r="U94" i="2"/>
  <c r="S94" i="2"/>
  <c r="R94" i="2"/>
  <c r="P94" i="2"/>
  <c r="Q94" i="2"/>
  <c r="O94" i="2"/>
  <c r="N94" i="2"/>
  <c r="L94" i="2"/>
  <c r="M94" i="2"/>
  <c r="K94" i="2"/>
  <c r="J94" i="2"/>
  <c r="I94" i="2"/>
  <c r="G94" i="2"/>
  <c r="F94" i="2"/>
  <c r="C94" i="2"/>
  <c r="X90" i="2"/>
  <c r="X89" i="2"/>
  <c r="Y90" i="2"/>
  <c r="W90" i="2"/>
  <c r="V90" i="2"/>
  <c r="T90" i="2"/>
  <c r="T89" i="2"/>
  <c r="U90" i="2"/>
  <c r="S90" i="2"/>
  <c r="R90" i="2"/>
  <c r="P90" i="2"/>
  <c r="P89" i="2"/>
  <c r="Q90" i="2"/>
  <c r="O90" i="2"/>
  <c r="N90" i="2"/>
  <c r="L90" i="2"/>
  <c r="L89" i="2"/>
  <c r="M90" i="2"/>
  <c r="K90" i="2"/>
  <c r="J90" i="2"/>
  <c r="H90" i="2"/>
  <c r="I90" i="2"/>
  <c r="G90" i="2"/>
  <c r="F90" i="2"/>
  <c r="C90" i="2"/>
  <c r="Y89" i="2"/>
  <c r="W89" i="2"/>
  <c r="V89" i="2"/>
  <c r="U89" i="2"/>
  <c r="S89" i="2"/>
  <c r="R89" i="2"/>
  <c r="Q89" i="2"/>
  <c r="O89" i="2"/>
  <c r="N89" i="2"/>
  <c r="M89" i="2"/>
  <c r="K89" i="2"/>
  <c r="J89" i="2"/>
  <c r="H89" i="2"/>
  <c r="I89" i="2"/>
  <c r="G89" i="2"/>
  <c r="F89" i="2"/>
  <c r="C89" i="2"/>
  <c r="X88" i="2"/>
  <c r="X87" i="2"/>
  <c r="Y88" i="2"/>
  <c r="W88" i="2"/>
  <c r="V88" i="2"/>
  <c r="T88" i="2"/>
  <c r="T87" i="2"/>
  <c r="U88" i="2"/>
  <c r="S88" i="2"/>
  <c r="R88" i="2"/>
  <c r="P88" i="2"/>
  <c r="Q88" i="2"/>
  <c r="O88" i="2"/>
  <c r="N88" i="2"/>
  <c r="L88" i="2"/>
  <c r="M88" i="2"/>
  <c r="K88" i="2"/>
  <c r="J88" i="2"/>
  <c r="H88" i="2"/>
  <c r="H87" i="2"/>
  <c r="I88" i="2"/>
  <c r="G88" i="2"/>
  <c r="F88" i="2"/>
  <c r="C88" i="2"/>
  <c r="Y87" i="2"/>
  <c r="W87" i="2"/>
  <c r="V87" i="2"/>
  <c r="U87" i="2"/>
  <c r="S87" i="2"/>
  <c r="R87" i="2"/>
  <c r="P87" i="2"/>
  <c r="Q87" i="2"/>
  <c r="O87" i="2"/>
  <c r="N87" i="2"/>
  <c r="L87" i="2"/>
  <c r="M87" i="2"/>
  <c r="K87" i="2"/>
  <c r="J87" i="2"/>
  <c r="I87" i="2"/>
  <c r="G87" i="2"/>
  <c r="F87" i="2"/>
  <c r="C87" i="2"/>
  <c r="X86" i="2"/>
  <c r="X85" i="2"/>
  <c r="Y86" i="2"/>
  <c r="W86" i="2"/>
  <c r="V86" i="2"/>
  <c r="T86" i="2"/>
  <c r="U86" i="2"/>
  <c r="S86" i="2"/>
  <c r="R86" i="2"/>
  <c r="P86" i="2"/>
  <c r="P85" i="2"/>
  <c r="Q86" i="2"/>
  <c r="O86" i="2"/>
  <c r="N86" i="2"/>
  <c r="L86" i="2"/>
  <c r="L85" i="2"/>
  <c r="M86" i="2"/>
  <c r="K86" i="2"/>
  <c r="J86" i="2"/>
  <c r="H86" i="2"/>
  <c r="H85" i="2"/>
  <c r="I86" i="2"/>
  <c r="G86" i="2"/>
  <c r="F86" i="2"/>
  <c r="C86" i="2"/>
  <c r="Y85" i="2"/>
  <c r="W85" i="2"/>
  <c r="V85" i="2"/>
  <c r="T85" i="2"/>
  <c r="U85" i="2"/>
  <c r="S85" i="2"/>
  <c r="R85" i="2"/>
  <c r="Q85" i="2"/>
  <c r="O85" i="2"/>
  <c r="N85" i="2"/>
  <c r="M85" i="2"/>
  <c r="K85" i="2"/>
  <c r="J85" i="2"/>
  <c r="I85" i="2"/>
  <c r="G85" i="2"/>
  <c r="F85" i="2"/>
  <c r="C85" i="2"/>
  <c r="X81" i="2"/>
  <c r="X80" i="2"/>
  <c r="Y81" i="2"/>
  <c r="W81" i="2"/>
  <c r="V81" i="2"/>
  <c r="T81" i="2"/>
  <c r="U81" i="2"/>
  <c r="S81" i="2"/>
  <c r="R81" i="2"/>
  <c r="P81" i="2"/>
  <c r="Q81" i="2"/>
  <c r="O81" i="2"/>
  <c r="N81" i="2"/>
  <c r="L81" i="2"/>
  <c r="M81" i="2"/>
  <c r="K81" i="2"/>
  <c r="J81" i="2"/>
  <c r="H81" i="2"/>
  <c r="H80" i="2"/>
  <c r="I81" i="2"/>
  <c r="G81" i="2"/>
  <c r="F81" i="2"/>
  <c r="C81" i="2"/>
  <c r="Y80" i="2"/>
  <c r="W80" i="2"/>
  <c r="V80" i="2"/>
  <c r="T80" i="2"/>
  <c r="U80" i="2"/>
  <c r="S80" i="2"/>
  <c r="R80" i="2"/>
  <c r="P80" i="2"/>
  <c r="Q80" i="2"/>
  <c r="O80" i="2"/>
  <c r="N80" i="2"/>
  <c r="L80" i="2"/>
  <c r="M80" i="2"/>
  <c r="K80" i="2"/>
  <c r="J80" i="2"/>
  <c r="I80" i="2"/>
  <c r="G80" i="2"/>
  <c r="F80" i="2"/>
  <c r="C80" i="2"/>
  <c r="X79" i="2"/>
  <c r="X78" i="2"/>
  <c r="Y79" i="2"/>
  <c r="W79" i="2"/>
  <c r="V79" i="2"/>
  <c r="T79" i="2"/>
  <c r="U79" i="2"/>
  <c r="S79" i="2"/>
  <c r="R79" i="2"/>
  <c r="P79" i="2"/>
  <c r="P78" i="2"/>
  <c r="Q79" i="2"/>
  <c r="O79" i="2"/>
  <c r="N79" i="2"/>
  <c r="L79" i="2"/>
  <c r="L78" i="2"/>
  <c r="M79" i="2"/>
  <c r="K79" i="2"/>
  <c r="J79" i="2"/>
  <c r="H79" i="2"/>
  <c r="H78" i="2"/>
  <c r="I79" i="2"/>
  <c r="G79" i="2"/>
  <c r="F79" i="2"/>
  <c r="C79" i="2"/>
  <c r="Y78" i="2"/>
  <c r="W78" i="2"/>
  <c r="V78" i="2"/>
  <c r="T78" i="2"/>
  <c r="U78" i="2"/>
  <c r="S78" i="2"/>
  <c r="R78" i="2"/>
  <c r="Q78" i="2"/>
  <c r="O78" i="2"/>
  <c r="N78" i="2"/>
  <c r="M78" i="2"/>
  <c r="K78" i="2"/>
  <c r="J78" i="2"/>
  <c r="I78" i="2"/>
  <c r="G78" i="2"/>
  <c r="F78" i="2"/>
  <c r="C78" i="2"/>
  <c r="X77" i="2"/>
  <c r="Y77" i="2"/>
  <c r="W77" i="2"/>
  <c r="V77" i="2"/>
  <c r="T77" i="2"/>
  <c r="U77" i="2"/>
  <c r="S77" i="2"/>
  <c r="R77" i="2"/>
  <c r="P77" i="2"/>
  <c r="Q77" i="2"/>
  <c r="O77" i="2"/>
  <c r="N77" i="2"/>
  <c r="L77" i="2"/>
  <c r="L76" i="2"/>
  <c r="M77" i="2"/>
  <c r="K77" i="2"/>
  <c r="J77" i="2"/>
  <c r="H77" i="2"/>
  <c r="I77" i="2"/>
  <c r="G77" i="2"/>
  <c r="F77" i="2"/>
  <c r="C77" i="2"/>
  <c r="X76" i="2"/>
  <c r="Y76" i="2"/>
  <c r="W76" i="2"/>
  <c r="V76" i="2"/>
  <c r="T76" i="2"/>
  <c r="U76" i="2"/>
  <c r="S76" i="2"/>
  <c r="R76" i="2"/>
  <c r="P76" i="2"/>
  <c r="Q76" i="2"/>
  <c r="O76" i="2"/>
  <c r="N76" i="2"/>
  <c r="M76" i="2"/>
  <c r="K76" i="2"/>
  <c r="J76" i="2"/>
  <c r="H76" i="2"/>
  <c r="I76" i="2"/>
  <c r="G76" i="2"/>
  <c r="F76" i="2"/>
  <c r="C76" i="2"/>
  <c r="X72" i="2"/>
  <c r="X71" i="2"/>
  <c r="Y72" i="2"/>
  <c r="W72" i="2"/>
  <c r="V72" i="2"/>
  <c r="T72" i="2"/>
  <c r="U72" i="2"/>
  <c r="S72" i="2"/>
  <c r="R72" i="2"/>
  <c r="P72" i="2"/>
  <c r="P71" i="2"/>
  <c r="Q72" i="2"/>
  <c r="O72" i="2"/>
  <c r="N72" i="2"/>
  <c r="L72" i="2"/>
  <c r="M72" i="2"/>
  <c r="K72" i="2"/>
  <c r="J72" i="2"/>
  <c r="H72" i="2"/>
  <c r="I72" i="2"/>
  <c r="G72" i="2"/>
  <c r="F72" i="2"/>
  <c r="C72" i="2"/>
  <c r="Y71" i="2"/>
  <c r="W71" i="2"/>
  <c r="V71" i="2"/>
  <c r="T71" i="2"/>
  <c r="U71" i="2"/>
  <c r="S71" i="2"/>
  <c r="R71" i="2"/>
  <c r="Q71" i="2"/>
  <c r="O71" i="2"/>
  <c r="N71" i="2"/>
  <c r="L71" i="2"/>
  <c r="M71" i="2"/>
  <c r="K71" i="2"/>
  <c r="J71" i="2"/>
  <c r="H71" i="2"/>
  <c r="I71" i="2"/>
  <c r="G71" i="2"/>
  <c r="F71" i="2"/>
  <c r="C71" i="2"/>
  <c r="X70" i="2"/>
  <c r="Y70" i="2"/>
  <c r="W70" i="2"/>
  <c r="V70" i="2"/>
  <c r="T70" i="2"/>
  <c r="T69" i="2"/>
  <c r="U70" i="2"/>
  <c r="S70" i="2"/>
  <c r="R70" i="2"/>
  <c r="P70" i="2"/>
  <c r="P69" i="2"/>
  <c r="Q70" i="2"/>
  <c r="O70" i="2"/>
  <c r="N70" i="2"/>
  <c r="L70" i="2"/>
  <c r="M70" i="2"/>
  <c r="K70" i="2"/>
  <c r="J70" i="2"/>
  <c r="H70" i="2"/>
  <c r="H69" i="2"/>
  <c r="I70" i="2"/>
  <c r="G70" i="2"/>
  <c r="F70" i="2"/>
  <c r="C70" i="2"/>
  <c r="X69" i="2"/>
  <c r="Y69" i="2"/>
  <c r="W69" i="2"/>
  <c r="V69" i="2"/>
  <c r="U69" i="2"/>
  <c r="S69" i="2"/>
  <c r="R69" i="2"/>
  <c r="Q69" i="2"/>
  <c r="O69" i="2"/>
  <c r="N69" i="2"/>
  <c r="L69" i="2"/>
  <c r="M69" i="2"/>
  <c r="K69" i="2"/>
  <c r="J69" i="2"/>
  <c r="I69" i="2"/>
  <c r="G69" i="2"/>
  <c r="F69" i="2"/>
  <c r="C69" i="2"/>
  <c r="X68" i="2"/>
  <c r="X67" i="2"/>
  <c r="Y68" i="2"/>
  <c r="W68" i="2"/>
  <c r="V68" i="2"/>
  <c r="T68" i="2"/>
  <c r="T67" i="2"/>
  <c r="U68" i="2"/>
  <c r="S68" i="2"/>
  <c r="R68" i="2"/>
  <c r="P68" i="2"/>
  <c r="P67" i="2"/>
  <c r="Q68" i="2"/>
  <c r="O68" i="2"/>
  <c r="N68" i="2"/>
  <c r="L68" i="2"/>
  <c r="M68" i="2"/>
  <c r="K68" i="2"/>
  <c r="J68" i="2"/>
  <c r="H68" i="2"/>
  <c r="H67" i="2"/>
  <c r="I68" i="2"/>
  <c r="G68" i="2"/>
  <c r="F68" i="2"/>
  <c r="C68" i="2"/>
  <c r="Y67" i="2"/>
  <c r="W67" i="2"/>
  <c r="V67" i="2"/>
  <c r="U67" i="2"/>
  <c r="S67" i="2"/>
  <c r="R67" i="2"/>
  <c r="Q67" i="2"/>
  <c r="O67" i="2"/>
  <c r="N67" i="2"/>
  <c r="L67" i="2"/>
  <c r="M67" i="2"/>
  <c r="K67" i="2"/>
  <c r="J67" i="2"/>
  <c r="I67" i="2"/>
  <c r="G67" i="2"/>
  <c r="F67" i="2"/>
  <c r="C67" i="2"/>
  <c r="X63" i="2"/>
  <c r="Y63" i="2"/>
  <c r="W63" i="2"/>
  <c r="V63" i="2"/>
  <c r="T63" i="2"/>
  <c r="T62" i="2"/>
  <c r="U63" i="2"/>
  <c r="S63" i="2"/>
  <c r="R63" i="2"/>
  <c r="P63" i="2"/>
  <c r="P62" i="2"/>
  <c r="Q63" i="2"/>
  <c r="O63" i="2"/>
  <c r="N63" i="2"/>
  <c r="L63" i="2"/>
  <c r="L62" i="2"/>
  <c r="M63" i="2"/>
  <c r="K63" i="2"/>
  <c r="J63" i="2"/>
  <c r="H63" i="2"/>
  <c r="H62" i="2"/>
  <c r="I63" i="2"/>
  <c r="G63" i="2"/>
  <c r="F63" i="2"/>
  <c r="C63" i="2"/>
  <c r="X62" i="2"/>
  <c r="Y62" i="2"/>
  <c r="W62" i="2"/>
  <c r="V62" i="2"/>
  <c r="U62" i="2"/>
  <c r="S62" i="2"/>
  <c r="R62" i="2"/>
  <c r="Q62" i="2"/>
  <c r="O62" i="2"/>
  <c r="N62" i="2"/>
  <c r="M62" i="2"/>
  <c r="K62" i="2"/>
  <c r="J62" i="2"/>
  <c r="I62" i="2"/>
  <c r="G62" i="2"/>
  <c r="F62" i="2"/>
  <c r="C62" i="2"/>
  <c r="X61" i="2"/>
  <c r="X60" i="2"/>
  <c r="Y61" i="2"/>
  <c r="W61" i="2"/>
  <c r="V61" i="2"/>
  <c r="T61" i="2"/>
  <c r="U61" i="2"/>
  <c r="S61" i="2"/>
  <c r="R61" i="2"/>
  <c r="P61" i="2"/>
  <c r="P60" i="2"/>
  <c r="Q61" i="2"/>
  <c r="O61" i="2"/>
  <c r="N61" i="2"/>
  <c r="L61" i="2"/>
  <c r="L60" i="2"/>
  <c r="M61" i="2"/>
  <c r="K61" i="2"/>
  <c r="J61" i="2"/>
  <c r="H61" i="2"/>
  <c r="I61" i="2"/>
  <c r="G61" i="2"/>
  <c r="F61" i="2"/>
  <c r="C61" i="2"/>
  <c r="Y60" i="2"/>
  <c r="W60" i="2"/>
  <c r="V60" i="2"/>
  <c r="T60" i="2"/>
  <c r="U60" i="2"/>
  <c r="S60" i="2"/>
  <c r="R60" i="2"/>
  <c r="Q60" i="2"/>
  <c r="O60" i="2"/>
  <c r="N60" i="2"/>
  <c r="M60" i="2"/>
  <c r="K60" i="2"/>
  <c r="J60" i="2"/>
  <c r="H60" i="2"/>
  <c r="I60" i="2"/>
  <c r="G60" i="2"/>
  <c r="F60" i="2"/>
  <c r="C60" i="2"/>
  <c r="X59" i="2"/>
  <c r="Y59" i="2"/>
  <c r="W59" i="2"/>
  <c r="V59" i="2"/>
  <c r="T59" i="2"/>
  <c r="U59" i="2"/>
  <c r="S59" i="2"/>
  <c r="R59" i="2"/>
  <c r="P59" i="2"/>
  <c r="P58" i="2"/>
  <c r="Q59" i="2"/>
  <c r="O59" i="2"/>
  <c r="N59" i="2"/>
  <c r="L59" i="2"/>
  <c r="M59" i="2"/>
  <c r="K59" i="2"/>
  <c r="J59" i="2"/>
  <c r="H59" i="2"/>
  <c r="I59" i="2"/>
  <c r="G59" i="2"/>
  <c r="F59" i="2"/>
  <c r="C59" i="2"/>
  <c r="X58" i="2"/>
  <c r="Y58" i="2"/>
  <c r="W58" i="2"/>
  <c r="V58" i="2"/>
  <c r="T58" i="2"/>
  <c r="U58" i="2"/>
  <c r="S58" i="2"/>
  <c r="R58" i="2"/>
  <c r="Q58" i="2"/>
  <c r="O58" i="2"/>
  <c r="N58" i="2"/>
  <c r="L58" i="2"/>
  <c r="M58" i="2"/>
  <c r="K58" i="2"/>
  <c r="J58" i="2"/>
  <c r="H58" i="2"/>
  <c r="I58" i="2"/>
  <c r="G58" i="2"/>
  <c r="F58" i="2"/>
  <c r="C58" i="2"/>
  <c r="X54" i="2"/>
  <c r="Y54" i="2"/>
  <c r="W54" i="2"/>
  <c r="V54" i="2"/>
  <c r="T54" i="2"/>
  <c r="U54" i="2"/>
  <c r="S54" i="2"/>
  <c r="R54" i="2"/>
  <c r="P54" i="2"/>
  <c r="Q54" i="2"/>
  <c r="O54" i="2"/>
  <c r="N54" i="2"/>
  <c r="L54" i="2"/>
  <c r="L53" i="2"/>
  <c r="M54" i="2"/>
  <c r="K54" i="2"/>
  <c r="J54" i="2"/>
  <c r="H54" i="2"/>
  <c r="I54" i="2"/>
  <c r="G54" i="2"/>
  <c r="F54" i="2"/>
  <c r="C54" i="2"/>
  <c r="X53" i="2"/>
  <c r="Y53" i="2"/>
  <c r="W53" i="2"/>
  <c r="V53" i="2"/>
  <c r="T53" i="2"/>
  <c r="U53" i="2"/>
  <c r="S53" i="2"/>
  <c r="R53" i="2"/>
  <c r="P53" i="2"/>
  <c r="Q53" i="2"/>
  <c r="O53" i="2"/>
  <c r="N53" i="2"/>
  <c r="M53" i="2"/>
  <c r="K53" i="2"/>
  <c r="J53" i="2"/>
  <c r="H53" i="2"/>
  <c r="I53" i="2"/>
  <c r="G53" i="2"/>
  <c r="F53" i="2"/>
  <c r="C53" i="2"/>
  <c r="X52" i="2"/>
  <c r="Y52" i="2"/>
  <c r="W52" i="2"/>
  <c r="V52" i="2"/>
  <c r="T52" i="2"/>
  <c r="U52" i="2"/>
  <c r="S52" i="2"/>
  <c r="R52" i="2"/>
  <c r="P52" i="2"/>
  <c r="Q52" i="2"/>
  <c r="O52" i="2"/>
  <c r="N52" i="2"/>
  <c r="L52" i="2"/>
  <c r="M52" i="2"/>
  <c r="K52" i="2"/>
  <c r="J52" i="2"/>
  <c r="H52" i="2"/>
  <c r="I52" i="2"/>
  <c r="G52" i="2"/>
  <c r="F52" i="2"/>
  <c r="C52" i="2"/>
  <c r="X51" i="2"/>
  <c r="Y51" i="2"/>
  <c r="W51" i="2"/>
  <c r="V51" i="2"/>
  <c r="T51" i="2"/>
  <c r="U51" i="2"/>
  <c r="S51" i="2"/>
  <c r="R51" i="2"/>
  <c r="P51" i="2"/>
  <c r="Q51" i="2"/>
  <c r="O51" i="2"/>
  <c r="N51" i="2"/>
  <c r="L51" i="2"/>
  <c r="M51" i="2"/>
  <c r="K51" i="2"/>
  <c r="J51" i="2"/>
  <c r="H51" i="2"/>
  <c r="I51" i="2"/>
  <c r="G51" i="2"/>
  <c r="F51" i="2"/>
  <c r="C51" i="2"/>
  <c r="X50" i="2"/>
  <c r="X49" i="2"/>
  <c r="Y50" i="2"/>
  <c r="W50" i="2"/>
  <c r="V50" i="2"/>
  <c r="T50" i="2"/>
  <c r="T49" i="2"/>
  <c r="U50" i="2"/>
  <c r="S50" i="2"/>
  <c r="R50" i="2"/>
  <c r="P50" i="2"/>
  <c r="Q50" i="2"/>
  <c r="O50" i="2"/>
  <c r="N50" i="2"/>
  <c r="L50" i="2"/>
  <c r="L49" i="2"/>
  <c r="M50" i="2"/>
  <c r="K50" i="2"/>
  <c r="J50" i="2"/>
  <c r="H50" i="2"/>
  <c r="H49" i="2"/>
  <c r="I50" i="2"/>
  <c r="G50" i="2"/>
  <c r="F50" i="2"/>
  <c r="C50" i="2"/>
  <c r="Y49" i="2"/>
  <c r="W49" i="2"/>
  <c r="V49" i="2"/>
  <c r="U49" i="2"/>
  <c r="S49" i="2"/>
  <c r="R49" i="2"/>
  <c r="P49" i="2"/>
  <c r="Q49" i="2"/>
  <c r="O49" i="2"/>
  <c r="N49" i="2"/>
  <c r="M49" i="2"/>
  <c r="K49" i="2"/>
  <c r="J49" i="2"/>
  <c r="I49" i="2"/>
  <c r="G49" i="2"/>
  <c r="F49" i="2"/>
  <c r="C49" i="2"/>
  <c r="X45" i="2"/>
  <c r="Y45" i="2"/>
  <c r="W45" i="2"/>
  <c r="V45" i="2"/>
  <c r="T45" i="2"/>
  <c r="T44" i="2"/>
  <c r="U45" i="2"/>
  <c r="S45" i="2"/>
  <c r="R45" i="2"/>
  <c r="P45" i="2"/>
  <c r="Q45" i="2"/>
  <c r="O45" i="2"/>
  <c r="N45" i="2"/>
  <c r="L45" i="2"/>
  <c r="M45" i="2"/>
  <c r="K45" i="2"/>
  <c r="J45" i="2"/>
  <c r="H45" i="2"/>
  <c r="I45" i="2"/>
  <c r="G45" i="2"/>
  <c r="F45" i="2"/>
  <c r="C45" i="2"/>
  <c r="X44" i="2"/>
  <c r="Y44" i="2"/>
  <c r="W44" i="2"/>
  <c r="V44" i="2"/>
  <c r="U44" i="2"/>
  <c r="S44" i="2"/>
  <c r="R44" i="2"/>
  <c r="P44" i="2"/>
  <c r="Q44" i="2"/>
  <c r="O44" i="2"/>
  <c r="N44" i="2"/>
  <c r="L44" i="2"/>
  <c r="M44" i="2"/>
  <c r="K44" i="2"/>
  <c r="J44" i="2"/>
  <c r="H44" i="2"/>
  <c r="I44" i="2"/>
  <c r="G44" i="2"/>
  <c r="F44" i="2"/>
  <c r="C44" i="2"/>
  <c r="X43" i="2"/>
  <c r="Y43" i="2"/>
  <c r="W43" i="2"/>
  <c r="V43" i="2"/>
  <c r="T43" i="2"/>
  <c r="U43" i="2"/>
  <c r="S43" i="2"/>
  <c r="R43" i="2"/>
  <c r="P43" i="2"/>
  <c r="P42" i="2"/>
  <c r="Q43" i="2"/>
  <c r="O43" i="2"/>
  <c r="N43" i="2"/>
  <c r="L43" i="2"/>
  <c r="L42" i="2"/>
  <c r="M43" i="2"/>
  <c r="K43" i="2"/>
  <c r="J43" i="2"/>
  <c r="H43" i="2"/>
  <c r="H42" i="2"/>
  <c r="I43" i="2"/>
  <c r="G43" i="2"/>
  <c r="F43" i="2"/>
  <c r="C43" i="2"/>
  <c r="X42" i="2"/>
  <c r="Y42" i="2"/>
  <c r="W42" i="2"/>
  <c r="V42" i="2"/>
  <c r="T42" i="2"/>
  <c r="U42" i="2"/>
  <c r="S42" i="2"/>
  <c r="R42" i="2"/>
  <c r="Q42" i="2"/>
  <c r="O42" i="2"/>
  <c r="N42" i="2"/>
  <c r="M42" i="2"/>
  <c r="K42" i="2"/>
  <c r="J42" i="2"/>
  <c r="I42" i="2"/>
  <c r="G42" i="2"/>
  <c r="F42" i="2"/>
  <c r="C42" i="2"/>
  <c r="X41" i="2"/>
  <c r="Y41" i="2"/>
  <c r="W41" i="2"/>
  <c r="V41" i="2"/>
  <c r="T41" i="2"/>
  <c r="T40" i="2"/>
  <c r="U41" i="2"/>
  <c r="S41" i="2"/>
  <c r="R41" i="2"/>
  <c r="P41" i="2"/>
  <c r="Q41" i="2"/>
  <c r="O41" i="2"/>
  <c r="N41" i="2"/>
  <c r="L41" i="2"/>
  <c r="L40" i="2"/>
  <c r="M41" i="2"/>
  <c r="K41" i="2"/>
  <c r="J41" i="2"/>
  <c r="H41" i="2"/>
  <c r="I41" i="2"/>
  <c r="G41" i="2"/>
  <c r="F41" i="2"/>
  <c r="C41" i="2"/>
  <c r="X40" i="2"/>
  <c r="Y40" i="2"/>
  <c r="W40" i="2"/>
  <c r="V40" i="2"/>
  <c r="U40" i="2"/>
  <c r="S40" i="2"/>
  <c r="R40" i="2"/>
  <c r="P40" i="2"/>
  <c r="Q40" i="2"/>
  <c r="O40" i="2"/>
  <c r="N40" i="2"/>
  <c r="M40" i="2"/>
  <c r="K40" i="2"/>
  <c r="J40" i="2"/>
  <c r="H40" i="2"/>
  <c r="I40" i="2"/>
  <c r="G40" i="2"/>
  <c r="F40" i="2"/>
  <c r="C40" i="2"/>
  <c r="X36" i="2"/>
  <c r="X35" i="2"/>
  <c r="Y36" i="2"/>
  <c r="W36" i="2"/>
  <c r="V36" i="2"/>
  <c r="T36" i="2"/>
  <c r="U36" i="2"/>
  <c r="S36" i="2"/>
  <c r="R36" i="2"/>
  <c r="P36" i="2"/>
  <c r="P35" i="2"/>
  <c r="Q36" i="2"/>
  <c r="O36" i="2"/>
  <c r="N36" i="2"/>
  <c r="L36" i="2"/>
  <c r="L35" i="2"/>
  <c r="M36" i="2"/>
  <c r="K36" i="2"/>
  <c r="J36" i="2"/>
  <c r="H36" i="2"/>
  <c r="H35" i="2"/>
  <c r="I36" i="2"/>
  <c r="G36" i="2"/>
  <c r="F36" i="2"/>
  <c r="C36" i="2"/>
  <c r="Y35" i="2"/>
  <c r="W35" i="2"/>
  <c r="V35" i="2"/>
  <c r="T35" i="2"/>
  <c r="U35" i="2"/>
  <c r="S35" i="2"/>
  <c r="R35" i="2"/>
  <c r="Q35" i="2"/>
  <c r="O35" i="2"/>
  <c r="N35" i="2"/>
  <c r="M35" i="2"/>
  <c r="K35" i="2"/>
  <c r="J35" i="2"/>
  <c r="I35" i="2"/>
  <c r="G35" i="2"/>
  <c r="F35" i="2"/>
  <c r="C35" i="2"/>
  <c r="X34" i="2"/>
  <c r="X33" i="2"/>
  <c r="Y34" i="2"/>
  <c r="W34" i="2"/>
  <c r="V34" i="2"/>
  <c r="T34" i="2"/>
  <c r="T33" i="2"/>
  <c r="U34" i="2"/>
  <c r="S34" i="2"/>
  <c r="R34" i="2"/>
  <c r="P34" i="2"/>
  <c r="P33" i="2"/>
  <c r="Q34" i="2"/>
  <c r="O34" i="2"/>
  <c r="N34" i="2"/>
  <c r="L34" i="2"/>
  <c r="L33" i="2"/>
  <c r="M34" i="2"/>
  <c r="K34" i="2"/>
  <c r="J34" i="2"/>
  <c r="H34" i="2"/>
  <c r="H33" i="2"/>
  <c r="I34" i="2"/>
  <c r="G34" i="2"/>
  <c r="F34" i="2"/>
  <c r="C34" i="2"/>
  <c r="Y33" i="2"/>
  <c r="W33" i="2"/>
  <c r="V33" i="2"/>
  <c r="U33" i="2"/>
  <c r="S33" i="2"/>
  <c r="R33" i="2"/>
  <c r="Q33" i="2"/>
  <c r="O33" i="2"/>
  <c r="N33" i="2"/>
  <c r="M33" i="2"/>
  <c r="K33" i="2"/>
  <c r="J33" i="2"/>
  <c r="I33" i="2"/>
  <c r="G33" i="2"/>
  <c r="F33" i="2"/>
  <c r="C33" i="2"/>
  <c r="X32" i="2"/>
  <c r="Y32" i="2"/>
  <c r="W32" i="2"/>
  <c r="V32" i="2"/>
  <c r="T32" i="2"/>
  <c r="U32" i="2"/>
  <c r="S32" i="2"/>
  <c r="R32" i="2"/>
  <c r="P32" i="2"/>
  <c r="P31" i="2"/>
  <c r="Q32" i="2"/>
  <c r="O32" i="2"/>
  <c r="N32" i="2"/>
  <c r="L32" i="2"/>
  <c r="L31" i="2"/>
  <c r="M32" i="2"/>
  <c r="K32" i="2"/>
  <c r="J32" i="2"/>
  <c r="H32" i="2"/>
  <c r="H31" i="2"/>
  <c r="I32" i="2"/>
  <c r="G32" i="2"/>
  <c r="F32" i="2"/>
  <c r="C32" i="2"/>
  <c r="X31" i="2"/>
  <c r="Y31" i="2"/>
  <c r="W31" i="2"/>
  <c r="V31" i="2"/>
  <c r="T31" i="2"/>
  <c r="U31" i="2"/>
  <c r="S31" i="2"/>
  <c r="R31" i="2"/>
  <c r="Q31" i="2"/>
  <c r="O31" i="2"/>
  <c r="N31" i="2"/>
  <c r="M31" i="2"/>
  <c r="K31" i="2"/>
  <c r="J31" i="2"/>
  <c r="I31" i="2"/>
  <c r="G31" i="2"/>
  <c r="F31" i="2"/>
  <c r="C31" i="2"/>
  <c r="X27" i="2"/>
  <c r="X26" i="2"/>
  <c r="Y27" i="2"/>
  <c r="W27" i="2"/>
  <c r="V27" i="2"/>
  <c r="T27" i="2"/>
  <c r="U27" i="2"/>
  <c r="S27" i="2"/>
  <c r="R27" i="2"/>
  <c r="P27" i="2"/>
  <c r="P26" i="2"/>
  <c r="Q27" i="2"/>
  <c r="O27" i="2"/>
  <c r="N27" i="2"/>
  <c r="L27" i="2"/>
  <c r="M27" i="2"/>
  <c r="K27" i="2"/>
  <c r="J27" i="2"/>
  <c r="H27" i="2"/>
  <c r="I27" i="2"/>
  <c r="G27" i="2"/>
  <c r="F27" i="2"/>
  <c r="C27" i="2"/>
  <c r="Y26" i="2"/>
  <c r="W26" i="2"/>
  <c r="V26" i="2"/>
  <c r="T26" i="2"/>
  <c r="U26" i="2"/>
  <c r="S26" i="2"/>
  <c r="R26" i="2"/>
  <c r="Q26" i="2"/>
  <c r="O26" i="2"/>
  <c r="N26" i="2"/>
  <c r="L26" i="2"/>
  <c r="M26" i="2"/>
  <c r="K26" i="2"/>
  <c r="J26" i="2"/>
  <c r="H26" i="2"/>
  <c r="I26" i="2"/>
  <c r="G26" i="2"/>
  <c r="F26" i="2"/>
  <c r="C26" i="2"/>
  <c r="X25" i="2"/>
  <c r="X24" i="2"/>
  <c r="Y25" i="2"/>
  <c r="W25" i="2"/>
  <c r="V25" i="2"/>
  <c r="T25" i="2"/>
  <c r="T24" i="2"/>
  <c r="U25" i="2"/>
  <c r="S25" i="2"/>
  <c r="R25" i="2"/>
  <c r="P25" i="2"/>
  <c r="P24" i="2"/>
  <c r="Q25" i="2"/>
  <c r="O25" i="2"/>
  <c r="N25" i="2"/>
  <c r="L25" i="2"/>
  <c r="L24" i="2"/>
  <c r="M25" i="2"/>
  <c r="K25" i="2"/>
  <c r="J25" i="2"/>
  <c r="H25" i="2"/>
  <c r="H24" i="2"/>
  <c r="I25" i="2"/>
  <c r="G25" i="2"/>
  <c r="F25" i="2"/>
  <c r="C25" i="2"/>
  <c r="Y24" i="2"/>
  <c r="W24" i="2"/>
  <c r="V24" i="2"/>
  <c r="U24" i="2"/>
  <c r="S24" i="2"/>
  <c r="R24" i="2"/>
  <c r="Q24" i="2"/>
  <c r="O24" i="2"/>
  <c r="N24" i="2"/>
  <c r="M24" i="2"/>
  <c r="K24" i="2"/>
  <c r="J24" i="2"/>
  <c r="I24" i="2"/>
  <c r="G24" i="2"/>
  <c r="F24" i="2"/>
  <c r="C24" i="2"/>
  <c r="X23" i="2"/>
  <c r="X22" i="2"/>
  <c r="Y23" i="2"/>
  <c r="W23" i="2"/>
  <c r="V23" i="2"/>
  <c r="T23" i="2"/>
  <c r="U23" i="2"/>
  <c r="S23" i="2"/>
  <c r="R23" i="2"/>
  <c r="P23" i="2"/>
  <c r="Q23" i="2"/>
  <c r="O23" i="2"/>
  <c r="N23" i="2"/>
  <c r="L23" i="2"/>
  <c r="L22" i="2"/>
  <c r="M23" i="2"/>
  <c r="K23" i="2"/>
  <c r="J23" i="2"/>
  <c r="H23" i="2"/>
  <c r="I23" i="2"/>
  <c r="G23" i="2"/>
  <c r="F23" i="2"/>
  <c r="C23" i="2"/>
  <c r="Y22" i="2"/>
  <c r="W22" i="2"/>
  <c r="V22" i="2"/>
  <c r="T22" i="2"/>
  <c r="U22" i="2"/>
  <c r="S22" i="2"/>
  <c r="R22" i="2"/>
  <c r="P22" i="2"/>
  <c r="Q22" i="2"/>
  <c r="O22" i="2"/>
  <c r="N22" i="2"/>
  <c r="M22" i="2"/>
  <c r="K22" i="2"/>
  <c r="J22" i="2"/>
  <c r="H22" i="2"/>
  <c r="I22" i="2"/>
  <c r="G22" i="2"/>
  <c r="F22" i="2"/>
  <c r="C22" i="2"/>
  <c r="X18" i="2"/>
  <c r="X17" i="2"/>
  <c r="Y18" i="2"/>
  <c r="W18" i="2"/>
  <c r="V18" i="2"/>
  <c r="T18" i="2"/>
  <c r="U18" i="2"/>
  <c r="S18" i="2"/>
  <c r="R18" i="2"/>
  <c r="P18" i="2"/>
  <c r="Q18" i="2"/>
  <c r="O18" i="2"/>
  <c r="N18" i="2"/>
  <c r="L18" i="2"/>
  <c r="L17" i="2"/>
  <c r="M18" i="2"/>
  <c r="K18" i="2"/>
  <c r="J18" i="2"/>
  <c r="H18" i="2"/>
  <c r="I18" i="2"/>
  <c r="G18" i="2"/>
  <c r="F18" i="2"/>
  <c r="C18" i="2"/>
  <c r="Y17" i="2"/>
  <c r="W17" i="2"/>
  <c r="V17" i="2"/>
  <c r="T17" i="2"/>
  <c r="U17" i="2"/>
  <c r="S17" i="2"/>
  <c r="R17" i="2"/>
  <c r="P17" i="2"/>
  <c r="Q17" i="2"/>
  <c r="O17" i="2"/>
  <c r="N17" i="2"/>
  <c r="M17" i="2"/>
  <c r="K17" i="2"/>
  <c r="J17" i="2"/>
  <c r="H17" i="2"/>
  <c r="I17" i="2"/>
  <c r="G17" i="2"/>
  <c r="F17" i="2"/>
  <c r="C17" i="2"/>
  <c r="X16" i="2"/>
  <c r="X15" i="2"/>
  <c r="Y16" i="2"/>
  <c r="W16" i="2"/>
  <c r="V16" i="2"/>
  <c r="T16" i="2"/>
  <c r="U16" i="2"/>
  <c r="S16" i="2"/>
  <c r="R16" i="2"/>
  <c r="P16" i="2"/>
  <c r="Q16" i="2"/>
  <c r="O16" i="2"/>
  <c r="N16" i="2"/>
  <c r="L16" i="2"/>
  <c r="L15" i="2"/>
  <c r="M16" i="2"/>
  <c r="K16" i="2"/>
  <c r="J16" i="2"/>
  <c r="H16" i="2"/>
  <c r="I16" i="2"/>
  <c r="G16" i="2"/>
  <c r="F16" i="2"/>
  <c r="C16" i="2"/>
  <c r="Y15" i="2"/>
  <c r="W15" i="2"/>
  <c r="V15" i="2"/>
  <c r="T15" i="2"/>
  <c r="U15" i="2"/>
  <c r="S15" i="2"/>
  <c r="R15" i="2"/>
  <c r="P15" i="2"/>
  <c r="Q15" i="2"/>
  <c r="O15" i="2"/>
  <c r="N15" i="2"/>
  <c r="M15" i="2"/>
  <c r="K15" i="2"/>
  <c r="J15" i="2"/>
  <c r="H15" i="2"/>
  <c r="I15" i="2"/>
  <c r="G15" i="2"/>
  <c r="F15" i="2"/>
  <c r="C15" i="2"/>
  <c r="X14" i="2"/>
  <c r="Y14" i="2"/>
  <c r="W14" i="2"/>
  <c r="V14" i="2"/>
  <c r="T14" i="2"/>
  <c r="T13" i="2"/>
  <c r="U14" i="2"/>
  <c r="S14" i="2"/>
  <c r="R14" i="2"/>
  <c r="P14" i="2"/>
  <c r="P13" i="2"/>
  <c r="Q14" i="2"/>
  <c r="O14" i="2"/>
  <c r="N14" i="2"/>
  <c r="L14" i="2"/>
  <c r="L13" i="2"/>
  <c r="M14" i="2"/>
  <c r="K14" i="2"/>
  <c r="J14" i="2"/>
  <c r="H14" i="2"/>
  <c r="H13" i="2"/>
  <c r="I14" i="2"/>
  <c r="G14" i="2"/>
  <c r="F14" i="2"/>
  <c r="C14" i="2"/>
  <c r="X13" i="2"/>
  <c r="Y13" i="2"/>
  <c r="W13" i="2"/>
  <c r="V13" i="2"/>
  <c r="U13" i="2"/>
  <c r="S13" i="2"/>
  <c r="R13" i="2"/>
  <c r="Q13" i="2"/>
  <c r="O13" i="2"/>
  <c r="N13" i="2"/>
  <c r="M13" i="2"/>
  <c r="K13" i="2"/>
  <c r="J13" i="2"/>
  <c r="I13" i="2"/>
  <c r="G13" i="2"/>
  <c r="F13" i="2"/>
  <c r="C13" i="2"/>
  <c r="X9" i="2"/>
  <c r="X8" i="2"/>
  <c r="Y9" i="2"/>
  <c r="W9" i="2"/>
  <c r="V9" i="2"/>
  <c r="T9" i="2"/>
  <c r="U9" i="2"/>
  <c r="S9" i="2"/>
  <c r="R9" i="2"/>
  <c r="P9" i="2"/>
  <c r="P8" i="2"/>
  <c r="Q9" i="2"/>
  <c r="O9" i="2"/>
  <c r="N9" i="2"/>
  <c r="L9" i="2"/>
  <c r="L8" i="2"/>
  <c r="M9" i="2"/>
  <c r="K9" i="2"/>
  <c r="J9" i="2"/>
  <c r="H9" i="2"/>
  <c r="H8" i="2"/>
  <c r="I9" i="2"/>
  <c r="G9" i="2"/>
  <c r="F9" i="2"/>
  <c r="C9" i="2"/>
  <c r="Y8" i="2"/>
  <c r="W8" i="2"/>
  <c r="V8" i="2"/>
  <c r="T8" i="2"/>
  <c r="U8" i="2"/>
  <c r="S8" i="2"/>
  <c r="R8" i="2"/>
  <c r="Q8" i="2"/>
  <c r="O8" i="2"/>
  <c r="N8" i="2"/>
  <c r="M8" i="2"/>
  <c r="K8" i="2"/>
  <c r="J8" i="2"/>
  <c r="I8" i="2"/>
  <c r="G8" i="2"/>
  <c r="F8" i="2"/>
  <c r="C8" i="2"/>
  <c r="X7" i="2"/>
  <c r="X6" i="2"/>
  <c r="Y7" i="2"/>
  <c r="W7" i="2"/>
  <c r="V7" i="2"/>
  <c r="T7" i="2"/>
  <c r="T6" i="2"/>
  <c r="U7" i="2"/>
  <c r="S7" i="2"/>
  <c r="R7" i="2"/>
  <c r="P7" i="2"/>
  <c r="Q7" i="2"/>
  <c r="O7" i="2"/>
  <c r="N7" i="2"/>
  <c r="L7" i="2"/>
  <c r="L6" i="2"/>
  <c r="M7" i="2"/>
  <c r="K7" i="2"/>
  <c r="J7" i="2"/>
  <c r="H7" i="2"/>
  <c r="H6" i="2"/>
  <c r="I7" i="2"/>
  <c r="G7" i="2"/>
  <c r="F7" i="2"/>
  <c r="C7" i="2"/>
  <c r="Y6" i="2"/>
  <c r="W6" i="2"/>
  <c r="V6" i="2"/>
  <c r="U6" i="2"/>
  <c r="S6" i="2"/>
  <c r="R6" i="2"/>
  <c r="P6" i="2"/>
  <c r="Q6" i="2"/>
  <c r="O6" i="2"/>
  <c r="N6" i="2"/>
  <c r="M6" i="2"/>
  <c r="K6" i="2"/>
  <c r="J6" i="2"/>
  <c r="I6" i="2"/>
  <c r="G6" i="2"/>
  <c r="F6" i="2"/>
  <c r="C6" i="2"/>
  <c r="X5" i="2"/>
  <c r="Y5" i="2"/>
  <c r="W5" i="2"/>
  <c r="V5" i="2"/>
  <c r="T5" i="2"/>
  <c r="U5" i="2"/>
  <c r="S5" i="2"/>
  <c r="R5" i="2"/>
  <c r="P5" i="2"/>
  <c r="P4" i="2"/>
  <c r="Q5" i="2"/>
  <c r="O5" i="2"/>
  <c r="N5" i="2"/>
  <c r="L5" i="2"/>
  <c r="M5" i="2"/>
  <c r="K5" i="2"/>
  <c r="J5" i="2"/>
  <c r="H5" i="2"/>
  <c r="H4" i="2"/>
  <c r="I5" i="2"/>
  <c r="G5" i="2"/>
  <c r="F5" i="2"/>
  <c r="C5" i="2"/>
  <c r="X4" i="2"/>
  <c r="Y4" i="2"/>
  <c r="W4" i="2"/>
  <c r="V4" i="2"/>
  <c r="T4" i="2"/>
  <c r="U4" i="2"/>
  <c r="S4" i="2"/>
  <c r="R4" i="2"/>
  <c r="Q4" i="2"/>
  <c r="O4" i="2"/>
  <c r="N4" i="2"/>
  <c r="L4" i="2"/>
  <c r="M4" i="2"/>
  <c r="K4" i="2"/>
  <c r="J4" i="2"/>
  <c r="I4" i="2"/>
  <c r="G4" i="2"/>
  <c r="F4" i="2"/>
  <c r="C4" i="2"/>
</calcChain>
</file>

<file path=xl/sharedStrings.xml><?xml version="1.0" encoding="utf-8"?>
<sst xmlns="http://schemas.openxmlformats.org/spreadsheetml/2006/main" count="9175" uniqueCount="1189">
  <si>
    <t>PARAMETROS</t>
  </si>
  <si>
    <t>PARTICIPANTES A INICIAR O TURNO</t>
  </si>
  <si>
    <t>ETAPA ATUAL</t>
  </si>
  <si>
    <t>INÍCIO</t>
  </si>
  <si>
    <t>DATAS DAS RODADAS</t>
  </si>
  <si>
    <t>ETAPA SEGUINTE</t>
  </si>
  <si>
    <t>1o TURNO</t>
  </si>
  <si>
    <t>19 de Fev</t>
  </si>
  <si>
    <t>19 a 25 Fev</t>
  </si>
  <si>
    <t>2o Turno</t>
  </si>
  <si>
    <t>GRUPO</t>
  </si>
  <si>
    <t>NOME DO TENISTA</t>
  </si>
  <si>
    <t>26 Fev a 03 Mar</t>
  </si>
  <si>
    <t>A</t>
  </si>
  <si>
    <t>OTÁVIO BUENO</t>
  </si>
  <si>
    <t>ANO</t>
  </si>
  <si>
    <t>04 a 10 Mar</t>
  </si>
  <si>
    <t>DOUGLAS VELASQUEZ</t>
  </si>
  <si>
    <t>2024</t>
  </si>
  <si>
    <t>11 a 17 Mar</t>
  </si>
  <si>
    <t>GUSTAVO LUNA</t>
  </si>
  <si>
    <t>18 a 24 Mar</t>
  </si>
  <si>
    <t>RODRIGO SOARES</t>
  </si>
  <si>
    <t>AMADEU FAÇANHA</t>
  </si>
  <si>
    <t>JOÃO RIBEIRO</t>
  </si>
  <si>
    <t>B</t>
  </si>
  <si>
    <t>ROBERTO FIUZA</t>
  </si>
  <si>
    <t>ADRIANO CHIARI</t>
  </si>
  <si>
    <t>GUSTAVO ALMEIDA</t>
  </si>
  <si>
    <t>JEFFERSON STOPATTO</t>
  </si>
  <si>
    <t>PEDRO SANTOS</t>
  </si>
  <si>
    <t>GUSTAVO MACHADO</t>
  </si>
  <si>
    <t>C</t>
  </si>
  <si>
    <t>LOURIVALDO RABELO</t>
  </si>
  <si>
    <t>MÁRCIO CASTRO</t>
  </si>
  <si>
    <t>RENATO OLIVEIRA</t>
  </si>
  <si>
    <t>ANA CLÁUDIA</t>
  </si>
  <si>
    <t>MARCUS MAMEDE</t>
  </si>
  <si>
    <t>MARCELO MORAES</t>
  </si>
  <si>
    <t>D</t>
  </si>
  <si>
    <t>LÚCIO MESQUITA</t>
  </si>
  <si>
    <t>LUCIANO CASTRO</t>
  </si>
  <si>
    <t>GILMARA LIMA</t>
  </si>
  <si>
    <t>MARLOS PARANHOS</t>
  </si>
  <si>
    <t>JOÃO SUCUPIRA</t>
  </si>
  <si>
    <t>UIRA OLIVEIRA</t>
  </si>
  <si>
    <t>E</t>
  </si>
  <si>
    <t>RICARDO MACHADO</t>
  </si>
  <si>
    <t>EDUARDO BARBOSA</t>
  </si>
  <si>
    <t>ANDRÉ LUIZ</t>
  </si>
  <si>
    <t>WELTON SILVA</t>
  </si>
  <si>
    <t>GLAYSON PIMENTA</t>
  </si>
  <si>
    <t>RAUL BURNETT</t>
  </si>
  <si>
    <t>F</t>
  </si>
  <si>
    <t>FRANCISCO ASSIS</t>
  </si>
  <si>
    <t>OLÍMPIO FILHO</t>
  </si>
  <si>
    <t>JOÃO MEDEIROS</t>
  </si>
  <si>
    <t>CARLOS EWBANK</t>
  </si>
  <si>
    <t>MARCO MACIEL</t>
  </si>
  <si>
    <t>ADALO REIS</t>
  </si>
  <si>
    <t>G</t>
  </si>
  <si>
    <t>CARLOS MAMEDE</t>
  </si>
  <si>
    <t>EDSON BELLO</t>
  </si>
  <si>
    <t>JOSÉ LUIS</t>
  </si>
  <si>
    <t>ÁRIO TOLEDO</t>
  </si>
  <si>
    <t>RAFAEL BICALHO</t>
  </si>
  <si>
    <t>CÉSAR MARRA</t>
  </si>
  <si>
    <t>H</t>
  </si>
  <si>
    <t>EDUARDO CUNHA</t>
  </si>
  <si>
    <t>CARLOS COELHO</t>
  </si>
  <si>
    <t>MÁRCIA MORATO</t>
  </si>
  <si>
    <t>NELSON ELEUTÉRIO</t>
  </si>
  <si>
    <t>RICARDO VILLELA</t>
  </si>
  <si>
    <t>CARLOS PEREIRA</t>
  </si>
  <si>
    <t>I</t>
  </si>
  <si>
    <t>ELISA PRATA</t>
  </si>
  <si>
    <t>LUCAS FERREIRA</t>
  </si>
  <si>
    <t>MARIO ALLE</t>
  </si>
  <si>
    <t>RENATO SOUZA</t>
  </si>
  <si>
    <t>VALNEI PIAZZA</t>
  </si>
  <si>
    <t>REGINALDO MACHADO</t>
  </si>
  <si>
    <t>J</t>
  </si>
  <si>
    <t>IZAÍAS CAMILO</t>
  </si>
  <si>
    <t>CARLOS SILVEIRA</t>
  </si>
  <si>
    <t>ALFREDO DIAS</t>
  </si>
  <si>
    <t>NATAN MORELO</t>
  </si>
  <si>
    <t>SOCORRO OIVANE</t>
  </si>
  <si>
    <t>SANDSON AZEVEDO</t>
  </si>
  <si>
    <t>K</t>
  </si>
  <si>
    <t>JOÃO GABRIEL</t>
  </si>
  <si>
    <t>GEORGIA TORRES</t>
  </si>
  <si>
    <t>IDENI MEDEIROS</t>
  </si>
  <si>
    <t>JOÃO TAVARES</t>
  </si>
  <si>
    <t>SANDSON MALTA</t>
  </si>
  <si>
    <t>ALESSANDRA DENOFRIO</t>
  </si>
  <si>
    <t>L</t>
  </si>
  <si>
    <t>ALEXANDRE TEIXEIRA</t>
  </si>
  <si>
    <t>LUCIMAR SILVA</t>
  </si>
  <si>
    <t>CLÓVIS CORREA</t>
  </si>
  <si>
    <t>ÁLVARO PLACIDO</t>
  </si>
  <si>
    <t>DIONY PORTO</t>
  </si>
  <si>
    <t>DHYEGO CRUZ</t>
  </si>
  <si>
    <t>M</t>
  </si>
  <si>
    <t>LUIS HENRIQUE</t>
  </si>
  <si>
    <t>NILZINHA</t>
  </si>
  <si>
    <t>EDUARDO NIEDDERMEYER</t>
  </si>
  <si>
    <t>VÍTOR KIRSCH</t>
  </si>
  <si>
    <t xml:space="preserve">MACELO MACHADO </t>
  </si>
  <si>
    <t>ELVIO SALVIANO</t>
  </si>
  <si>
    <t>N</t>
  </si>
  <si>
    <t>O</t>
  </si>
  <si>
    <t>P</t>
  </si>
  <si>
    <t>Q</t>
  </si>
  <si>
    <t>R</t>
  </si>
  <si>
    <t>GRUPO   A</t>
  </si>
  <si>
    <r>
      <rPr>
        <b/>
        <sz val="10"/>
        <color rgb="FF000000"/>
        <rFont val="Calibri"/>
        <family val="2"/>
        <charset val="1"/>
      </rPr>
      <t>2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</si>
  <si>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0"/>
        <color rgb="FF000000"/>
        <rFont val="Calibri"/>
        <family val="2"/>
        <charset val="1"/>
      </rPr>
      <t>3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</si>
  <si>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0"/>
        <color rgb="FF000000"/>
        <rFont val="Calibri"/>
        <family val="2"/>
        <charset val="1"/>
      </rPr>
      <t>4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</si>
  <si>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0"/>
        <color rgb="FF000000"/>
        <rFont val="Calibri"/>
        <family val="2"/>
        <charset val="1"/>
      </rPr>
      <t>5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</si>
  <si>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t>TENISTAS</t>
  </si>
  <si>
    <t>GRUPO   B</t>
  </si>
  <si>
    <r>
      <rPr>
        <b/>
        <sz val="10"/>
        <color rgb="FF000000"/>
        <rFont val="Calibri"/>
        <family val="2"/>
        <charset val="1"/>
      </rPr>
      <t>1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</si>
  <si>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t>GRUPO   C</t>
  </si>
  <si>
    <t>GRUPO   D</t>
  </si>
  <si>
    <t>GRUPO   E</t>
  </si>
  <si>
    <t>GRUPO   F</t>
  </si>
  <si>
    <t>GRUPO   G</t>
  </si>
  <si>
    <t>GRUPO   H</t>
  </si>
  <si>
    <t>GRUPO   I</t>
  </si>
  <si>
    <t>GRUPO   J</t>
  </si>
  <si>
    <t>GRUPO   K</t>
  </si>
  <si>
    <t>GRUPO   L</t>
  </si>
  <si>
    <t>GRUPO   M</t>
  </si>
  <si>
    <t>GRUPO   N</t>
  </si>
  <si>
    <t>GRUPO   O</t>
  </si>
  <si>
    <t>GRUPO   P</t>
  </si>
  <si>
    <t>GRUPO   Q</t>
  </si>
  <si>
    <t>GRUPO   R</t>
  </si>
  <si>
    <t>1. O(a) tenista com a letra "(D)" em vermelho será responsável pelo desafio (DESAFIANTE) , que deve ser feito até 4ª feira da semana correspondente,
bem como por fornecer as bolas para o jogo, que deverão ser novas ou, havendo acordo, semi-novas</t>
  </si>
  <si>
    <t>2. O(a) desafiante terá preferência para escolher a data do jogo, para isso deverá oferecer três opções de data ao(à) tenista desafiado(a).
Não havendo o consenso, o(a) desafiante poderá aplicar WO. 
Não havendo o desafio, o(a) desafiado(a) deverá comunicar o fato à organização da barragem (Osvaldo), para aplicação do WO.</t>
  </si>
  <si>
    <t>(D)</t>
  </si>
  <si>
    <t>Desafiante</t>
  </si>
  <si>
    <t>»</t>
  </si>
  <si>
    <t>Vencedor da partida</t>
  </si>
  <si>
    <t>Cod</t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</si>
  <si>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A</t>
    </r>
  </si>
  <si>
    <t>Jogos</t>
  </si>
  <si>
    <t>Vitorias</t>
  </si>
  <si>
    <t>Total de Sets</t>
  </si>
  <si>
    <t>Sets</t>
  </si>
  <si>
    <t>Total de Games</t>
  </si>
  <si>
    <t>Games</t>
  </si>
  <si>
    <t>WxO Perd</t>
  </si>
  <si>
    <t>Confronto
Direto</t>
  </si>
  <si>
    <t>Placar</t>
  </si>
  <si>
    <t>Andamento</t>
  </si>
  <si>
    <t>Resultado</t>
  </si>
  <si>
    <t>TENISTA</t>
  </si>
  <si>
    <t>1a Rodada Venc</t>
  </si>
  <si>
    <t>2a Rodada Venc</t>
  </si>
  <si>
    <t>3a Rodada Venc</t>
  </si>
  <si>
    <t>4a Rodada Venc</t>
  </si>
  <si>
    <t>5a Rodada Venc</t>
  </si>
  <si>
    <t>1a Rodada Perd</t>
  </si>
  <si>
    <t>2a Rodada Perd</t>
  </si>
  <si>
    <t>3a Rodada Perd</t>
  </si>
  <si>
    <t>4a Rodada Perd</t>
  </si>
  <si>
    <t>5a Rodada Perd</t>
  </si>
  <si>
    <t>WxO Perdidos</t>
  </si>
  <si>
    <t>W</t>
  </si>
  <si>
    <t>Jogos realizados</t>
  </si>
  <si>
    <t>WO-Perd</t>
  </si>
  <si>
    <t>Ajustes para Classificação</t>
  </si>
  <si>
    <t>Confronto Direto</t>
  </si>
  <si>
    <t>CLASSIFICAÇÃO</t>
  </si>
  <si>
    <t>Venc</t>
  </si>
  <si>
    <t>Perd</t>
  </si>
  <si>
    <t>Saldo</t>
  </si>
  <si>
    <t>R-WO</t>
  </si>
  <si>
    <r>
      <rPr>
        <sz val="11"/>
        <color rgb="FF000000"/>
        <rFont val="Calibri"/>
        <family val="2"/>
        <charset val="1"/>
      </rPr>
      <t>1</t>
    </r>
    <r>
      <rPr>
        <vertAlign val="superscript"/>
        <sz val="11"/>
        <color rgb="FF000000"/>
        <rFont val="Calibri"/>
        <family val="2"/>
        <charset val="1"/>
      </rPr>
      <t>o</t>
    </r>
    <r>
      <rPr>
        <sz val="11"/>
        <color rgb="FF000000"/>
        <rFont val="Calibri"/>
        <family val="2"/>
        <charset val="1"/>
      </rPr>
      <t xml:space="preserve"> Set</t>
    </r>
  </si>
  <si>
    <r>
      <rPr>
        <sz val="11"/>
        <color rgb="FF000000"/>
        <rFont val="Calibri"/>
        <family val="2"/>
        <charset val="1"/>
      </rPr>
      <t>2</t>
    </r>
    <r>
      <rPr>
        <vertAlign val="superscript"/>
        <sz val="11"/>
        <color rgb="FF000000"/>
        <rFont val="Calibri"/>
        <family val="2"/>
        <charset val="1"/>
      </rPr>
      <t>o</t>
    </r>
    <r>
      <rPr>
        <sz val="11"/>
        <color rgb="FF000000"/>
        <rFont val="Calibri"/>
        <family val="2"/>
        <charset val="1"/>
      </rPr>
      <t xml:space="preserve"> Set</t>
    </r>
  </si>
  <si>
    <t>STB</t>
  </si>
  <si>
    <t>Jogo</t>
  </si>
  <si>
    <r>
      <rPr>
        <sz val="11"/>
        <rFont val="Calibri"/>
        <family val="2"/>
        <charset val="1"/>
      </rPr>
      <t>1</t>
    </r>
    <r>
      <rPr>
        <vertAlign val="superscript"/>
        <sz val="11"/>
        <rFont val="Calibri"/>
        <family val="2"/>
        <charset val="1"/>
      </rPr>
      <t>o</t>
    </r>
    <r>
      <rPr>
        <sz val="11"/>
        <rFont val="Calibri"/>
        <family val="2"/>
        <charset val="1"/>
      </rPr>
      <t xml:space="preserve"> Set</t>
    </r>
  </si>
  <si>
    <r>
      <rPr>
        <sz val="11"/>
        <rFont val="Calibri"/>
        <family val="2"/>
        <charset val="1"/>
      </rPr>
      <t>2</t>
    </r>
    <r>
      <rPr>
        <vertAlign val="superscript"/>
        <sz val="11"/>
        <rFont val="Calibri"/>
        <family val="2"/>
        <charset val="1"/>
      </rPr>
      <t>o</t>
    </r>
    <r>
      <rPr>
        <sz val="11"/>
        <rFont val="Calibri"/>
        <family val="2"/>
        <charset val="1"/>
      </rPr>
      <t xml:space="preserve"> Set</t>
    </r>
  </si>
  <si>
    <t>1oSet</t>
  </si>
  <si>
    <t>2oSet</t>
  </si>
  <si>
    <t>T-B</t>
  </si>
  <si>
    <t>1aR</t>
  </si>
  <si>
    <t>2aR</t>
  </si>
  <si>
    <t>1a Rod</t>
  </si>
  <si>
    <t>2a Rod</t>
  </si>
  <si>
    <t>3a Rod</t>
  </si>
  <si>
    <t>4a Rod</t>
  </si>
  <si>
    <t>5a Rod</t>
  </si>
  <si>
    <t>Saldo Set</t>
  </si>
  <si>
    <t>Saldo Gam</t>
  </si>
  <si>
    <t>Chave 01 Tex</t>
  </si>
  <si>
    <t>Chave 01 Num</t>
  </si>
  <si>
    <t>Chave Class</t>
  </si>
  <si>
    <t>Só criterios</t>
  </si>
  <si>
    <t>Avaliação</t>
  </si>
  <si>
    <t>Classif.</t>
  </si>
  <si>
    <t>C-D</t>
  </si>
  <si>
    <t>Grupo</t>
  </si>
  <si>
    <t>Dig-Adic</t>
  </si>
  <si>
    <t>Chv-CD Tex</t>
  </si>
  <si>
    <t>Chv-CD-Num</t>
  </si>
  <si>
    <t>CD-Class</t>
  </si>
  <si>
    <t>Class Final</t>
  </si>
  <si>
    <t>Rank Orig</t>
  </si>
  <si>
    <t>Tenista</t>
  </si>
  <si>
    <t>Rank Atual</t>
  </si>
  <si>
    <t>Rank-Orig-Atual</t>
  </si>
  <si>
    <t>Vlr</t>
  </si>
  <si>
    <t>Pesq.Rank-Atual</t>
  </si>
  <si>
    <t>Criterios sem confronto</t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</si>
  <si>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B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</si>
  <si>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B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</si>
  <si>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C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</si>
  <si>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C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</si>
  <si>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D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</si>
  <si>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D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</si>
  <si>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E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</si>
  <si>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E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</si>
  <si>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F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</si>
  <si>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F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</si>
  <si>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G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</si>
  <si>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G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</si>
  <si>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H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</si>
  <si>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H</t>
    </r>
  </si>
  <si>
    <t>Class Final (No Tenista)</t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</si>
  <si>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I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</si>
  <si>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I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</si>
  <si>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J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</si>
  <si>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J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</si>
  <si>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K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</si>
  <si>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K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</si>
  <si>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L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</si>
  <si>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L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</si>
  <si>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M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</si>
  <si>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M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</si>
  <si>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N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</si>
  <si>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N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</si>
  <si>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O</t>
    </r>
  </si>
  <si>
    <r>
      <rPr>
        <b/>
        <sz val="11"/>
        <color rgb="FF000000"/>
        <rFont val="Calibri"/>
        <family val="2"/>
        <charset val="1"/>
      </rPr>
      <t xml:space="preserve">GRUPO   </t>
    </r>
    <r>
      <rPr>
        <b/>
        <sz val="18"/>
        <color rgb="FF1F4E79"/>
        <rFont val="Calibri"/>
        <family val="2"/>
        <charset val="1"/>
      </rPr>
      <t>O</t>
    </r>
  </si>
  <si>
    <r>
      <rPr>
        <b/>
        <sz val="12"/>
        <color rgb="FF000000"/>
        <rFont val="Calibri"/>
        <family val="2"/>
        <charset val="1"/>
      </rPr>
      <t>1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</si>
  <si>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2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</si>
  <si>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3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</si>
  <si>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4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</si>
  <si>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2"/>
        <color rgb="FF000000"/>
        <rFont val="Calibri"/>
        <family val="2"/>
        <charset val="1"/>
      </rPr>
      <t>5</t>
    </r>
    <r>
      <rPr>
        <b/>
        <vertAlign val="superscript"/>
        <sz val="12"/>
        <color rgb="FF000000"/>
        <rFont val="Calibri"/>
        <family val="2"/>
        <charset val="1"/>
      </rPr>
      <t>a</t>
    </r>
    <r>
      <rPr>
        <b/>
        <sz val="12"/>
        <color rgb="FF000000"/>
        <rFont val="Calibri"/>
        <family val="2"/>
        <charset val="1"/>
      </rPr>
      <t xml:space="preserve"> Rodada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</si>
  <si>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P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</si>
  <si>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Q</t>
    </r>
  </si>
  <si>
    <r>
      <rPr>
        <b/>
        <sz val="11"/>
        <color rgb="FF000000"/>
        <rFont val="Calibri"/>
        <family val="2"/>
        <charset val="1"/>
      </rPr>
      <t xml:space="preserve">GRUPO </t>
    </r>
    <r>
      <rPr>
        <b/>
        <sz val="18"/>
        <color rgb="FF000000"/>
        <rFont val="Calibri"/>
        <family val="2"/>
        <charset val="1"/>
      </rPr>
      <t>R</t>
    </r>
  </si>
  <si>
    <t xml:space="preserve"> Legenda do Placar</t>
  </si>
  <si>
    <t>VENCEDOR DO JOGO</t>
  </si>
  <si>
    <t xml:space="preserve">  W - venceu por WO</t>
  </si>
  <si>
    <t xml:space="preserve">  O - perdeu por WO</t>
  </si>
  <si>
    <t xml:space="preserve">  R - (retired) jogador teve que abandonar o jogo em andamento</t>
  </si>
  <si>
    <t>* Nos casos de abandono, deve-se registrar o placar no momento da desistencia e indicar o jogador que desistiu ("Clicar em R").</t>
  </si>
  <si>
    <t>A planilha calculará autormaticamente o resultado do jogo, mantendo os games já conquistados pelo tenista que desistiu.</t>
  </si>
  <si>
    <r>
      <rPr>
        <sz val="11"/>
        <color rgb="FF000000"/>
        <rFont val="Calibri"/>
        <family val="2"/>
        <charset val="1"/>
      </rPr>
      <t>1. O(a) tenista com a letra "</t>
    </r>
    <r>
      <rPr>
        <b/>
        <sz val="11"/>
        <color rgb="FFFF0000"/>
        <rFont val="Calibri"/>
        <family val="2"/>
        <charset val="1"/>
      </rPr>
      <t>(D)</t>
    </r>
    <r>
      <rPr>
        <sz val="11"/>
        <color rgb="FF000000"/>
        <rFont val="Calibri"/>
        <family val="2"/>
        <charset val="1"/>
      </rPr>
      <t>" em vermelho será responsável pelo desafio (</t>
    </r>
    <r>
      <rPr>
        <b/>
        <i/>
        <sz val="11"/>
        <color rgb="FFFF0000"/>
        <rFont val="Calibri"/>
        <family val="2"/>
        <charset val="1"/>
      </rPr>
      <t>DESAFIANTE</t>
    </r>
    <r>
      <rPr>
        <sz val="11"/>
        <color rgb="FF000000"/>
        <rFont val="Calibri"/>
        <family val="2"/>
        <charset val="1"/>
      </rPr>
      <t>) , que deve ser feito até 4ª feira da semana correspondente.
bem como por fornecer as bolas para o jogo, que deverão ser novas ou, havendo acordo, semi-novas</t>
    </r>
  </si>
  <si>
    <t>Nome do Tenista</t>
  </si>
  <si>
    <t>Mais de 2 derrotas por WxO, ao final do turno todos os resultados do tenistas serão convertidos para perdidos por WxO.</t>
  </si>
  <si>
    <t>DESAFIANTE 2</t>
  </si>
  <si>
    <t>DESAFIANTE 3</t>
  </si>
  <si>
    <t>DESAFIANTE 4</t>
  </si>
  <si>
    <t>1 - Teve Jogo</t>
  </si>
  <si>
    <t>Placar ou Programação</t>
  </si>
  <si>
    <t>Perdeu WxO</t>
  </si>
  <si>
    <t>ADVERSARIO 1</t>
  </si>
  <si>
    <t>DESAFIANTE 1</t>
  </si>
  <si>
    <t>ADVERSARIO 2</t>
  </si>
  <si>
    <t>ADVERSARIO 3</t>
  </si>
  <si>
    <t>ADVERSARIO 4</t>
  </si>
  <si>
    <t>JOGOS</t>
  </si>
  <si>
    <t>VENC</t>
  </si>
  <si>
    <t>PERD</t>
  </si>
  <si>
    <t>TOTAL</t>
  </si>
  <si>
    <t>JOGADOS</t>
  </si>
  <si>
    <t>W x O</t>
  </si>
  <si>
    <t>Posição atual no grupo</t>
  </si>
  <si>
    <t>RODADA</t>
  </si>
  <si>
    <t>SEMANA</t>
  </si>
  <si>
    <t>DESAFIANTE</t>
  </si>
  <si>
    <t>Ranking no início do turno</t>
  </si>
  <si>
    <t>Hoje</t>
  </si>
  <si>
    <t>VITORIAS</t>
  </si>
  <si>
    <t>1a</t>
  </si>
  <si>
    <t>SETS</t>
  </si>
  <si>
    <t>VENCIDOS</t>
  </si>
  <si>
    <t>2a</t>
  </si>
  <si>
    <t>PERDIDOS</t>
  </si>
  <si>
    <t>SALDO</t>
  </si>
  <si>
    <t>3a</t>
  </si>
  <si>
    <t>GAMES</t>
  </si>
  <si>
    <t>4a</t>
  </si>
  <si>
    <t>5a</t>
  </si>
  <si>
    <t>O tenista DESAFIANTE deverá realizar o desafio até 4ª feira da semana correspondente, bem como por fornecer as bolas para o jogo, que deverão ser novas, ou havendo acordo, semi-novas.</t>
  </si>
  <si>
    <r>
      <rPr>
        <i/>
        <sz val="14"/>
        <color rgb="FF222A35"/>
        <rFont val="Calibri"/>
        <family val="2"/>
        <charset val="1"/>
      </rPr>
      <t xml:space="preserve">O DESAFIANTE terá preferência para escolher a data do jogo, para isso deverá oferecer três opções de data ao tenista desafiado, </t>
    </r>
    <r>
      <rPr>
        <sz val="14"/>
        <color rgb="FF222A35"/>
        <rFont val="Calibri"/>
        <family val="2"/>
        <charset val="1"/>
      </rPr>
      <t>sendo uma das opções obrigatoriamente no final de semana ou feriado nacional, se houver na semana do desafio.
Não havendo o consenso, o desafiante poderá aplicar WO.
Não havendo o desafio, o desafiado deverá comunicar o fato à organização da barragem (Osvaldo), para aplicação do WO.</t>
    </r>
  </si>
  <si>
    <t>03 a 09 Fev</t>
  </si>
  <si>
    <t>10 a 16 Fev</t>
  </si>
  <si>
    <t>17 a 23 Fev</t>
  </si>
  <si>
    <t>24 Fev a 01 Mar</t>
  </si>
  <si>
    <t>02 a 08 Mar</t>
  </si>
  <si>
    <t xml:space="preserve">  </t>
  </si>
  <si>
    <t xml:space="preserve"> </t>
  </si>
  <si>
    <t>ADNER NERY</t>
  </si>
  <si>
    <t>ADRIANO ARAUJO</t>
  </si>
  <si>
    <t>ADRIANO BITTENCOURT</t>
  </si>
  <si>
    <t>ALAN FERNANDES</t>
  </si>
  <si>
    <t>ALÉCIO SILVA</t>
  </si>
  <si>
    <t>ALEIXO BOSON</t>
  </si>
  <si>
    <t>ALEX OLIVEIRA</t>
  </si>
  <si>
    <t>ALEXANDRE CAVALCANTI</t>
  </si>
  <si>
    <t>ALEXANDRE NOBLAT</t>
  </si>
  <si>
    <t>ALEXANDRE NOGUEIRA</t>
  </si>
  <si>
    <t>ALEXANDRE P. OLIVEIRA</t>
  </si>
  <si>
    <t>ALEXANDRE ROSA</t>
  </si>
  <si>
    <t>ALEXANDRE SANTOS</t>
  </si>
  <si>
    <t>ALEXON LEITE</t>
  </si>
  <si>
    <t>ALVARO PLACIDO</t>
  </si>
  <si>
    <t>ANA CAROLINA FAÇANHA</t>
  </si>
  <si>
    <t>ANA CLAUDIA</t>
  </si>
  <si>
    <t>ANDERSON ALMEIDA</t>
  </si>
  <si>
    <t>ANDERSON REDMERSKI</t>
  </si>
  <si>
    <t>ANDRE ANDERSON</t>
  </si>
  <si>
    <t>ANDRE COSTA</t>
  </si>
  <si>
    <t>ANDRE PARREIRA</t>
  </si>
  <si>
    <t>ANDRE PEREIRA</t>
  </si>
  <si>
    <t>ANDRE SALA</t>
  </si>
  <si>
    <t>ANTONIA ARAUJO</t>
  </si>
  <si>
    <t>ANTONIO ALVETTI</t>
  </si>
  <si>
    <t>ANTONIO ARAUJO</t>
  </si>
  <si>
    <t>ANTONIO MAIA JR</t>
  </si>
  <si>
    <t>ANTONIO ROMEIRO</t>
  </si>
  <si>
    <t>ANTONIO V. ROCHA</t>
  </si>
  <si>
    <t>ARBY RECH</t>
  </si>
  <si>
    <t>ARIO TOLEDO</t>
  </si>
  <si>
    <t>ARTHUR COELHO</t>
  </si>
  <si>
    <t>ARTHUR TRAMUJAS</t>
  </si>
  <si>
    <t>ATAULFO COSTA</t>
  </si>
  <si>
    <t>ATIENE FIGUEIREDO</t>
  </si>
  <si>
    <t>AUGUSTINI</t>
  </si>
  <si>
    <t>AUGUSTO FONSECA</t>
  </si>
  <si>
    <t>BY</t>
  </si>
  <si>
    <t>CAIO SENA</t>
  </si>
  <si>
    <t>CALUDIO RAMOS</t>
  </si>
  <si>
    <t>CARLOS AMEIDA</t>
  </si>
  <si>
    <t>CARLOS BRISOLLA</t>
  </si>
  <si>
    <t>CARLOS FONSECA</t>
  </si>
  <si>
    <t>CARLOS MEDEIROS</t>
  </si>
  <si>
    <t>CARMINE SANTORO</t>
  </si>
  <si>
    <t>CAROLINA MADRID</t>
  </si>
  <si>
    <t>CASSIO CLEI</t>
  </si>
  <si>
    <t>CELSO BUENO</t>
  </si>
  <si>
    <t>CESAR LEMOS</t>
  </si>
  <si>
    <t>CESAR MARRA</t>
  </si>
  <si>
    <t>CLAUDIO ABREU</t>
  </si>
  <si>
    <t>CRISTIANO SANTOS</t>
  </si>
  <si>
    <t>DALTON FILHO</t>
  </si>
  <si>
    <t>DANIEL CHAGAS</t>
  </si>
  <si>
    <t>DANIEL PRADO</t>
  </si>
  <si>
    <t>DANIEL RIBEIRO</t>
  </si>
  <si>
    <t>DANIEL SZELBRACIKOWSKI</t>
  </si>
  <si>
    <t>DANILO BERARDO</t>
  </si>
  <si>
    <t>DARIO TESTONI</t>
  </si>
  <si>
    <t>DAVID FERNANDO</t>
  </si>
  <si>
    <t>DELFIM</t>
  </si>
  <si>
    <t>DOMINGOS LETTIERI</t>
  </si>
  <si>
    <t>DUDU MAMEDE</t>
  </si>
  <si>
    <t>EDER DIAS</t>
  </si>
  <si>
    <t>EDER TADEU</t>
  </si>
  <si>
    <t>EDMAR MARTINS</t>
  </si>
  <si>
    <t>EDSON BARRANQUEIRO</t>
  </si>
  <si>
    <t>EDUARDO MEYER</t>
  </si>
  <si>
    <t>EDUARDO ROCHA</t>
  </si>
  <si>
    <t>EDUARDO VAZQUEZ</t>
  </si>
  <si>
    <t>ELIANA TRINDADE</t>
  </si>
  <si>
    <t>ELISANGELA PAPST</t>
  </si>
  <si>
    <t>ELIVELTO</t>
  </si>
  <si>
    <t>ELVIO GULART</t>
  </si>
  <si>
    <t>EMILIO FILHO</t>
  </si>
  <si>
    <t>EMMANOEL LURDA</t>
  </si>
  <si>
    <t>ENZO ALCOFORADO</t>
  </si>
  <si>
    <t>EURICO NETO</t>
  </si>
  <si>
    <t>FABIO BACKES</t>
  </si>
  <si>
    <t>FABIO PENTEADO</t>
  </si>
  <si>
    <t>FABRICIO FERNANDES</t>
  </si>
  <si>
    <t>FELIPE LIBARDI</t>
  </si>
  <si>
    <t>FELIPE MAMEDE</t>
  </si>
  <si>
    <t>FELIPE MELO</t>
  </si>
  <si>
    <t>FELIPE VASCONCELLOS</t>
  </si>
  <si>
    <t>FILIP KANDA</t>
  </si>
  <si>
    <t>FLAVIA NARDELLI</t>
  </si>
  <si>
    <t>FLAVIO BARCELOS</t>
  </si>
  <si>
    <t>FLAVIO BORGES</t>
  </si>
  <si>
    <t>FLAVIO LOBATO</t>
  </si>
  <si>
    <t>FREDERICO P. SAMPAIO</t>
  </si>
  <si>
    <t>GEORGIA VALE</t>
  </si>
  <si>
    <t>GERALDO KERN</t>
  </si>
  <si>
    <t>GERALDO PIQUET</t>
  </si>
  <si>
    <t>GILBERT KLIER</t>
  </si>
  <si>
    <t>GILSON SAMPAIO</t>
  </si>
  <si>
    <t>GIOVANA OLMOS</t>
  </si>
  <si>
    <t>GLAUBERT CHAVES</t>
  </si>
  <si>
    <t>HAMILTON OLIVEIRA</t>
  </si>
  <si>
    <t>HERMINIO SUGUINO</t>
  </si>
  <si>
    <t>IDENIR MEDEIROS</t>
  </si>
  <si>
    <t>IRIS REIS</t>
  </si>
  <si>
    <t>ISAIAS LOPES</t>
  </si>
  <si>
    <t>IVANILDO</t>
  </si>
  <si>
    <t>IVO RODCZ</t>
  </si>
  <si>
    <t>IVONE ROLLER</t>
  </si>
  <si>
    <t>IZAIAS CAMILO</t>
  </si>
  <si>
    <t>JANAINA LUCHEZI</t>
  </si>
  <si>
    <t>JEREMIAS FORTINI</t>
  </si>
  <si>
    <t>JOÃO AMADOR</t>
  </si>
  <si>
    <t>JOÃO COZZA</t>
  </si>
  <si>
    <t>JOÃO LUIZ</t>
  </si>
  <si>
    <t>JOÃO MUNIZ</t>
  </si>
  <si>
    <t>JOAO NARDELY</t>
  </si>
  <si>
    <t>JOAO PAULO</t>
  </si>
  <si>
    <t>JOAO TAVARES</t>
  </si>
  <si>
    <t>JONATHAN LAKE</t>
  </si>
  <si>
    <t>JOSE CASTIEL</t>
  </si>
  <si>
    <t>JOSE LUIS</t>
  </si>
  <si>
    <t>JOSE PATROCINIO</t>
  </si>
  <si>
    <t>JOSE RICARDO</t>
  </si>
  <si>
    <t>JOSIERTON BEZERRA</t>
  </si>
  <si>
    <t>JUAREZ BARBOSA</t>
  </si>
  <si>
    <t>JUAREZ PEREIRA JR</t>
  </si>
  <si>
    <t>JUCINEIA NOGUEIRA</t>
  </si>
  <si>
    <t>JULIANO MAMUTE</t>
  </si>
  <si>
    <t>JULIANO MARQUES</t>
  </si>
  <si>
    <t>KILLARNEY SOARES</t>
  </si>
  <si>
    <t>LAURO VEIGA</t>
  </si>
  <si>
    <t>LEILA CORREA</t>
  </si>
  <si>
    <t>LEONARDO MOURA</t>
  </si>
  <si>
    <t>LEONARDO SARAIVA</t>
  </si>
  <si>
    <t>LILIA BRITO</t>
  </si>
  <si>
    <t>LIRA CAVALCANTE</t>
  </si>
  <si>
    <t>LISBETE ARAUJO</t>
  </si>
  <si>
    <t>LUCIO MESQUITA</t>
  </si>
  <si>
    <t>LUIS CARLOS MATOS</t>
  </si>
  <si>
    <t>LUIS CLOVIS</t>
  </si>
  <si>
    <t>LUIZ ALFREDO</t>
  </si>
  <si>
    <t>MARCELO SILVA</t>
  </si>
  <si>
    <t>MARCIA MORATO</t>
  </si>
  <si>
    <t>MARCIO FERNANDES</t>
  </si>
  <si>
    <t>MARCIO SARMENTO</t>
  </si>
  <si>
    <t>MARCOS BASTOS</t>
  </si>
  <si>
    <t>MARCOS FREIRE</t>
  </si>
  <si>
    <t>MARCOS GARCIA</t>
  </si>
  <si>
    <t>MARCOS SILVA</t>
  </si>
  <si>
    <t>MARCOS VICTORIO</t>
  </si>
  <si>
    <t>MARIA DO ROSARIO</t>
  </si>
  <si>
    <t>MARIA OIVANE</t>
  </si>
  <si>
    <t>MARIA ORNETE</t>
  </si>
  <si>
    <t>MARIO CACHO</t>
  </si>
  <si>
    <t>MARION RIEDEL-NIKLAHS</t>
  </si>
  <si>
    <t>MARTIM JALES</t>
  </si>
  <si>
    <t>MAURICIO ROSS</t>
  </si>
  <si>
    <t>MAURO DOS SANTOS</t>
  </si>
  <si>
    <t>MAURO GOES</t>
  </si>
  <si>
    <t>MAURO TADEU</t>
  </si>
  <si>
    <t>MIGUEL BRUNO</t>
  </si>
  <si>
    <t>MILTON MARTINS</t>
  </si>
  <si>
    <t>MONALISA REDMERSKI</t>
  </si>
  <si>
    <t>NAHIR MONTOYA</t>
  </si>
  <si>
    <t>NELSON BONAZZA</t>
  </si>
  <si>
    <t>NELSON CHAIBEN</t>
  </si>
  <si>
    <t>NELSON VIRGILIO</t>
  </si>
  <si>
    <t>NENA MEDEIROS</t>
  </si>
  <si>
    <t>NIVALDO FERNANDES</t>
  </si>
  <si>
    <t>OLIMPIO FILHO</t>
  </si>
  <si>
    <t>ONATHAN LAKE</t>
  </si>
  <si>
    <t>ORLANDO ALMEIDA</t>
  </si>
  <si>
    <t>OSNY BANKS</t>
  </si>
  <si>
    <t>PABLO MONTOYA</t>
  </si>
  <si>
    <t>PATRICK PEREIRA</t>
  </si>
  <si>
    <t>PAULA CAMARA</t>
  </si>
  <si>
    <t>PAULA TEIXEIRA</t>
  </si>
  <si>
    <t>PAULO COUTINHO</t>
  </si>
  <si>
    <t>PAULO TAKANO</t>
  </si>
  <si>
    <t>PEDRO HENRIQUE</t>
  </si>
  <si>
    <t>PEDRO JIMENEZ</t>
  </si>
  <si>
    <t>PEDRO NOBLAT</t>
  </si>
  <si>
    <t>PINTO SAMPAIO</t>
  </si>
  <si>
    <t>RAFAEL BASTOS</t>
  </si>
  <si>
    <t>RAFAEL CALDEIRA</t>
  </si>
  <si>
    <t>RAFAEL NOGUEIRA</t>
  </si>
  <si>
    <t>RAFAEL YAMAGUCHI</t>
  </si>
  <si>
    <t>RAIMUNDO SENA</t>
  </si>
  <si>
    <t>RAÍ LIMA</t>
  </si>
  <si>
    <t>REBECA NEVES</t>
  </si>
  <si>
    <t>RENATO BIANCO</t>
  </si>
  <si>
    <t>REUEL DE PAULA</t>
  </si>
  <si>
    <t>RICARDO DELGADO</t>
  </si>
  <si>
    <t>RICARDO OLIVEIRA</t>
  </si>
  <si>
    <t>ROBERTO VIANA</t>
  </si>
  <si>
    <t>RODRIGO MENACHO</t>
  </si>
  <si>
    <t>RODRIGO MONROY</t>
  </si>
  <si>
    <t>RODRIGO PASTOR</t>
  </si>
  <si>
    <t>RONALDO IUNES</t>
  </si>
  <si>
    <t>ROSANGELA NOBLAT</t>
  </si>
  <si>
    <t>ROU GRIFFITHS</t>
  </si>
  <si>
    <t>SAMUEL PADILHA</t>
  </si>
  <si>
    <t>SAULO MEDEIROS</t>
  </si>
  <si>
    <t>SERGIO ALCÂNTARA</t>
  </si>
  <si>
    <t>SERGIO LEPSCH</t>
  </si>
  <si>
    <t>SILVANA IUNES</t>
  </si>
  <si>
    <t>SILVIA GONTIJO</t>
  </si>
  <si>
    <t>THIAGO STERLING</t>
  </si>
  <si>
    <t>TRISTIANO SUGUINO</t>
  </si>
  <si>
    <t>UIRA CAVALCANTE</t>
  </si>
  <si>
    <t>ULISSES SANTANA</t>
  </si>
  <si>
    <t>VAGNER BERBAT</t>
  </si>
  <si>
    <t>VENUS ARAGÃO</t>
  </si>
  <si>
    <t>VICENTE MORAES</t>
  </si>
  <si>
    <t>VICENTE OLIVEIRA</t>
  </si>
  <si>
    <t>VICENTES MORAES</t>
  </si>
  <si>
    <t>VITAL VARELA</t>
  </si>
  <si>
    <t>VITOR FERNANDES</t>
  </si>
  <si>
    <t>VITOR GONÇALVES</t>
  </si>
  <si>
    <t>VITOR PORTO</t>
  </si>
  <si>
    <t>WALTER BEM-VINDO</t>
  </si>
  <si>
    <t>WANDERLEI BRANDÃO</t>
  </si>
  <si>
    <t>WILLIAM PWA</t>
  </si>
  <si>
    <t>WILSON FREIRE</t>
  </si>
  <si>
    <t>WILSON LEÃO</t>
  </si>
  <si>
    <t>ZORZO</t>
  </si>
  <si>
    <t>ADNER NERY venceu GIOVANA OLMOS por 6x0 6x1</t>
  </si>
  <si>
    <t>ADNER NERY perdeu para FELIPE MAMEDE por 0x6 1x6</t>
  </si>
  <si>
    <t>ADNER NERY perdeu para DUDU MAMEDE por 0x6 2x6</t>
  </si>
  <si>
    <t>ADNER NERY venceu ALEXON LEITE por WxO</t>
  </si>
  <si>
    <t>ADNER NERY venceu DIONY PORTO por 6x3 6x3</t>
  </si>
  <si>
    <t>ADRIANO ARAUJO perdeu para ROBERTO VIANA por WxO</t>
  </si>
  <si>
    <t>ADRIANO ARAUJO perdeu para ANDERSON REDMERSKI por WxO</t>
  </si>
  <si>
    <t>ADRIANO ARAUJO perdeu para GEORGIA VALE por WxO</t>
  </si>
  <si>
    <t>ADRIANO ARAUJO perdeu para RICARDO DELGADO por WxO</t>
  </si>
  <si>
    <t>ADRIANO ARAUJO perdeu para MARCOS FREIRE por WxO</t>
  </si>
  <si>
    <t>ADRIANO BITTENCOURT venceu LUIZ ALFREDO por 6x2 6x3</t>
  </si>
  <si>
    <t>ADRIANO BITTENCOURT venceu CARMINE SANTORO por WxO</t>
  </si>
  <si>
    <t>ADRIANO BITTENCOURT perdeu para ELVIO SALVIANO por 6x7 3x6</t>
  </si>
  <si>
    <t>ADRIANO BITTENCOURT venceu CARLOS EWBANK por 6x4 6x3</t>
  </si>
  <si>
    <t>ADRIANO BITTENCOURT venceu CAROLINA MADRID por WxO</t>
  </si>
  <si>
    <t>ADRIANO CHIARI perdeu para JOAO TAVARES por 1x6 3x6</t>
  </si>
  <si>
    <t>ADRIANO CHIARI venceu HERMINIO SUGUINO por 6x3 7x5</t>
  </si>
  <si>
    <t>ADRIANO CHIARI venceu NELSON CHAIBEN por WxO</t>
  </si>
  <si>
    <t>ADRIANO CHIARI venceu MILTON MARTINS por 6x3 6x4</t>
  </si>
  <si>
    <t>ADRIANO CHIARI venceu ANTONIO V. ROCHA por 6x2 6x3</t>
  </si>
  <si>
    <t>ALÉCIO SILVA perdeu para GLAYSON PIMENTA por WxO</t>
  </si>
  <si>
    <t>ALÉCIO SILVA perdeu para WELTON SILVA por WxO</t>
  </si>
  <si>
    <t>ALÉCIO SILVA venceu MARCIO SARMENTO por 6x0 6x1</t>
  </si>
  <si>
    <t>ALÉCIO SILVA perdeu para MAURO GOES por 4x6 3x6</t>
  </si>
  <si>
    <t>ALÉCIO SILVA venceu OSNY BANKS por WxO</t>
  </si>
  <si>
    <t>ALESSANDRA DENOFRIO venceu ELIANA TRINDADE por WxO</t>
  </si>
  <si>
    <t>ALESSANDRA DENOFRIO perdeu para LEONARDO SARAIVA por 1x6 4x6</t>
  </si>
  <si>
    <t>ALESSANDRA DENOFRIO perdeu para FABRICIO FERNANDES por 1x6 0x6</t>
  </si>
  <si>
    <t>ALESSANDRA DENOFRIO perdeu para NELSON VIRGILIO por 1x6 4x6</t>
  </si>
  <si>
    <t>ALESSANDRA DENOFRIO venceu LUCIMAR SILVA por 6x3 6x3</t>
  </si>
  <si>
    <t>ALEXANDRE NOBLAT perdeu para MARCO MACIEL ABREU por 1x6 4x6</t>
  </si>
  <si>
    <t>ALEXANDRE NOBLAT venceu ELISA PRATA por 6x2 6x0</t>
  </si>
  <si>
    <t>ALEXANDRE NOBLAT perdeu para RICARDO VILLELA por 2x6 6x3 3x10</t>
  </si>
  <si>
    <t>ALEXANDRE NOBLAT perdeu para NIVALDO FERNANDES por 4x6 4x6</t>
  </si>
  <si>
    <t>ALEXANDRE NOBLAT venceu CESAR MARRA por 6x2 6x4</t>
  </si>
  <si>
    <t>ALEXANDRE ROSA venceu EDUARDO BARBOSA por 6x1 3x6 10x4</t>
  </si>
  <si>
    <t>ALEXANDRE ROSA perdeu para LOURIVALDO RABELO por 6x4 4x6 3x10</t>
  </si>
  <si>
    <t>ALEXANDRE ROSA perdeu para EDMAR MARTINS por 6x2 4x6 8x10</t>
  </si>
  <si>
    <t>ALEXANDRE ROSA venceu EDSON BELLO por 7x6 6x3</t>
  </si>
  <si>
    <t>ALEXANDRE ROSA venceu CARLOS MAMEDE por 6x1 6x3</t>
  </si>
  <si>
    <t>ALEXON LEITE perdeu para FELIPE MAMEDE por 1x6 0x6</t>
  </si>
  <si>
    <t>ALEXON LEITE perdeu para DUDU MAMEDE por 2x6 2x6</t>
  </si>
  <si>
    <t>ALEXON LEITE perdeu para DIONY PORTO por 2x6 2x6</t>
  </si>
  <si>
    <t>ALEXON LEITE perdeu para ADNER NERY por WxO</t>
  </si>
  <si>
    <t>ALEXON LEITE perdeu para GIOVANA OLMOS por 6x7 3x6</t>
  </si>
  <si>
    <t>AMADEU FAÇANHA perdeu para ROBERTO FIUZA por WxO</t>
  </si>
  <si>
    <t>AMADEU FAÇANHA venceu JOSE CASTIEL por WxO</t>
  </si>
  <si>
    <t>AMADEU FAÇANHA perdeu para DOUGLAS VELÁSQUEZ por 6x7 5x7</t>
  </si>
  <si>
    <t>AMADEU FAÇANHA venceu IVO RODCZ por 6x1 6x4</t>
  </si>
  <si>
    <t>AMADEU FAÇANHA perdeu para GUSTAVO LUNA por 5x7 3x6</t>
  </si>
  <si>
    <t>ANA CLAUDIA VIEIRA</t>
  </si>
  <si>
    <t>ANA CLAUDIA VIEIRA venceu RICARDO MACHADO por WxO</t>
  </si>
  <si>
    <t>ANA CLAUDIA VIEIRA venceu GUSTAVO ALMEIDA por 7x5 6x1</t>
  </si>
  <si>
    <t>ANA CLAUDIA VIEIRA perdeu para ELVIO GOULART por WxO</t>
  </si>
  <si>
    <t>ANA CLAUDIA VIEIRA venceu ISAIAS LOPES por 6x2 7x6</t>
  </si>
  <si>
    <t>ANA CLAUDIA VIEIRA venceu FRANCISCO ASSIS por 7x6 6x3</t>
  </si>
  <si>
    <t>ANDERSON REDMERSKI perdeu para MARCOS FREIRE por 2x6 3x6</t>
  </si>
  <si>
    <t>ANDERSON REDMERSKI venceu ADRIANO ARAUJO por WxO</t>
  </si>
  <si>
    <t>ANDERSON REDMERSKI venceu RICARDO DELGADO por 6x2 6x2</t>
  </si>
  <si>
    <t>ANDERSON REDMERSKI perdeu para ROBERTO VIANA por 6x7 6x4 1x10</t>
  </si>
  <si>
    <t>ANDERSON REDMERSKI venceu GEORGIA VALE por 6x3 6x3</t>
  </si>
  <si>
    <t>ANDRE ANDERSON venceu OLIMPIO FILHO por 6x3 6x1</t>
  </si>
  <si>
    <t>ANDRE ANDERSON venceu JOSE LUIS por 6x2 6x1</t>
  </si>
  <si>
    <t>ANDRE ANDERSON venceu ARIO TOLEDO por 6x3 6x3</t>
  </si>
  <si>
    <t>ANDRE ANDERSON venceu SAULO MEDEIROS por 6x4 6x4</t>
  </si>
  <si>
    <t>ANDRE ANDERSON venceu DALTON FILHO por 6x4 6x2</t>
  </si>
  <si>
    <t>ANTONIA ARAUJO perdeu para CESAR LEMOS por 1x6 1x6</t>
  </si>
  <si>
    <t>ANTONIA ARAUJO perdeu para JOAO GABRIEL SILVA por 0x6 0x6</t>
  </si>
  <si>
    <t>ANTONIA ARAUJO perdeu para FLAVIA NARDELLI por 4x6 1x6</t>
  </si>
  <si>
    <t>ANTONIA ARAUJO perdeu para DARIO TESTONI por 2x6 1x6</t>
  </si>
  <si>
    <t>ANTONIA ARAUJO venceu EMILIO FILHO por WxO</t>
  </si>
  <si>
    <t>ANTONIO V. ROCHA venceu HERMINIO SUGUINO por 6x3 7x5</t>
  </si>
  <si>
    <t>ANTONIO V. ROCHA venceu NELSON CHAIBEN por 6x3 7x5</t>
  </si>
  <si>
    <t>ANTONIO V. ROCHA perdeu para MILTON MARTINS por 6x4 2x6 5x10</t>
  </si>
  <si>
    <t>ANTONIO V. ROCHA perdeu para JOAO TAVARES por 2x6 2x6</t>
  </si>
  <si>
    <t>ANTONIO V. ROCHA perdeu para ADRIANO CHIARI por 2x6 3x6</t>
  </si>
  <si>
    <t>ARIO TOLEDO venceu JOSE LUIS por 6x2 6x0</t>
  </si>
  <si>
    <t>ARIO TOLEDO venceu SAULO MEDEIROS por 7x6 6x4</t>
  </si>
  <si>
    <t>ARIO TOLEDO perdeu para ANDRE ANDERSON por 3x6 3x6</t>
  </si>
  <si>
    <t>ARIO TOLEDO venceu DALTON FILHO por 3x6 6x3 10x1</t>
  </si>
  <si>
    <t>ARIO TOLEDO perdeu para OLIMPIO FILHO por 1x6 5x7</t>
  </si>
  <si>
    <t>CARLOS EWBANK perdeu para CARMINE SANTORO por WxO</t>
  </si>
  <si>
    <t>CARLOS EWBANK venceu CAROLINA MADRID por 7x5 7x6</t>
  </si>
  <si>
    <t>CARLOS EWBANK venceu LUIZ ALFREDO por 4x6 6x3 10x2</t>
  </si>
  <si>
    <t>CARLOS EWBANK perdeu para ADRIANO BITTENCOURT por 4x6 3x6</t>
  </si>
  <si>
    <t>CARLOS EWBANK perdeu para ELVIO SALVIANO por 6x7 7x6 8x10</t>
  </si>
  <si>
    <t>CARLOS MAMEDE venceu LOURIVALDO RABELO por 7x6 6x4</t>
  </si>
  <si>
    <t>CARLOS MAMEDE perdeu para EDMAR MARTINS por 3x6 1x6</t>
  </si>
  <si>
    <t>CARLOS MAMEDE perdeu para EDSON BELLO por 2x6 5x7</t>
  </si>
  <si>
    <t>CARLOS MAMEDE venceu EDUARDO BARBOSA por 6x4 3x6 10x3</t>
  </si>
  <si>
    <t>CARLOS MAMEDE perdeu para ALEXANDRE ROSA por 1x6 3x6</t>
  </si>
  <si>
    <t>CARMINE SANTORO venceu CARLOS EWBANK por WxO</t>
  </si>
  <si>
    <t>CARMINE SANTORO perdeu para ADRIANO BITTENCOURT por WxO</t>
  </si>
  <si>
    <t>CARMINE SANTORO perdeu para CAROLINA MADRID por WxO</t>
  </si>
  <si>
    <t>CARMINE SANTORO perdeu para ELVIO SALVIANO por WxO</t>
  </si>
  <si>
    <t>CARMINE SANTORO perdeu para LUIZ ALFREDO por WxO</t>
  </si>
  <si>
    <t>CAROLINA MADRID venceu ELVIO SALVIANO por 6x2 6x3</t>
  </si>
  <si>
    <t>CAROLINA MADRID perdeu para CARLOS EWBANK por 5x7 6x7</t>
  </si>
  <si>
    <t>CAROLINA MADRID venceu CARMINE SANTORO por WxO</t>
  </si>
  <si>
    <t>CAROLINA MADRID perdeu para LUIZ ALFREDO por WxO</t>
  </si>
  <si>
    <t>CAROLINA MADRID perdeu para ADRIANO BITTENCOURT por WxO</t>
  </si>
  <si>
    <t>CESAR LEMOS venceu ANTONIA ARAUJO por 6x1 6x1</t>
  </si>
  <si>
    <t>CESAR LEMOS venceu FLAVIA NARDELLI por 6x0 6x1</t>
  </si>
  <si>
    <t>CESAR LEMOS venceu DARIO TESTONI por 6x0 6x1</t>
  </si>
  <si>
    <t>CESAR LEMOS venceu EMILIO FILHO por WxO</t>
  </si>
  <si>
    <t>CESAR LEMOS perdeu para JOAO GABRIEL SILVA por 4x6 3x6</t>
  </si>
  <si>
    <t>CESAR MARRA perdeu para NIVALDO FERNANDES por 4x6 1x6</t>
  </si>
  <si>
    <t>CESAR MARRA perdeu para MARCO MACIEL ABREU por 3x6 3x6</t>
  </si>
  <si>
    <t>CESAR MARRA venceu ELISA PRATA por 7x5 7x5</t>
  </si>
  <si>
    <t>CESAR MARRA venceu RICARDO VILLELA por 6x3 6x4</t>
  </si>
  <si>
    <t>CESAR MARRA perdeu para ALEXANDRE NOBLAT por 2x6 4x6</t>
  </si>
  <si>
    <t>DALTON FILHO venceu SAULO MEDEIROS por 6x1 6x4</t>
  </si>
  <si>
    <t>DALTON FILHO venceu OLIMPIO FILHO por 6x4 3x6 10x5</t>
  </si>
  <si>
    <t>DALTON FILHO perdeu para JOSE LUIS por 6x7 3x6</t>
  </si>
  <si>
    <t>DALTON FILHO perdeu para ARIO TOLEDO por 6x3 3x6 1x10</t>
  </si>
  <si>
    <t>DALTON FILHO perdeu para ANDRE ANDERSON por 4x6 2x6</t>
  </si>
  <si>
    <t>DANIEL CHAGAS venceu MARIA OIVANE por 6x0 6x0</t>
  </si>
  <si>
    <t>DANIEL CHAGAS venceu MARCOS BASTOS por WxO</t>
  </si>
  <si>
    <t>DANIEL CHAGAS venceu VENUS ARAGÃO por WxO</t>
  </si>
  <si>
    <t>DANIEL CHAGAS venceu MARCIA MORATO por 6x2 6x2</t>
  </si>
  <si>
    <t>DANIEL CHAGAS venceu NATAN MORELO por WxO</t>
  </si>
  <si>
    <t>DANIEL PRADO perdeu para LUCIO MESQUITA por 4x6 2x6</t>
  </si>
  <si>
    <t>DANIEL PRADO venceu MARCUS MAMEDE por 6x4 6x4</t>
  </si>
  <si>
    <t>DANIEL PRADO venceu FABIO BACKES por 7x6 6x3</t>
  </si>
  <si>
    <t>DANIEL PRADO perdeu para PEDRO SANTOS por 5x7 1x6</t>
  </si>
  <si>
    <t>DANIEL PRADO perdeu para JOAO RUAS SUCUPIRA por WxO</t>
  </si>
  <si>
    <t>DARIO TESTONI perdeu para JOAO GABRIEL SILVA por 3x6 0x6</t>
  </si>
  <si>
    <t>DARIO TESTONI venceu EMILIO FILHO por 6x0 6x1</t>
  </si>
  <si>
    <t>DARIO TESTONI perdeu para CESAR LEMOS por 0x6 1x6</t>
  </si>
  <si>
    <t>DARIO TESTONI venceu ANTONIA ARAUJO por 6x2 6x1</t>
  </si>
  <si>
    <t>DARIO TESTONI venceu FLAVIA NARDELLI por 6x3 6x0</t>
  </si>
  <si>
    <t>DIONY PORTO perdeu para DUDU MAMEDE por 0x6 2x6</t>
  </si>
  <si>
    <t>DIONY PORTO venceu GIOVANA OLMOS por 1x6 6x1 13x11</t>
  </si>
  <si>
    <t>DIONY PORTO venceu ALEXON LEITE por 6x2 6x2</t>
  </si>
  <si>
    <t>DIONY PORTO perdeu para FELIPE MAMEDE por 0x6 2x6</t>
  </si>
  <si>
    <t>DIONY PORTO perdeu para ADNER NERY por 3x6 3x6</t>
  </si>
  <si>
    <t>DOUGLAS VELÁSQUEZ</t>
  </si>
  <si>
    <t>DOUGLAS VELÁSQUEZ venceu JOSE CASTIEL por 6x1 6x1</t>
  </si>
  <si>
    <t>DOUGLAS VELÁSQUEZ venceu IVO RODCZ por 6x0 6x1</t>
  </si>
  <si>
    <t>DOUGLAS VELÁSQUEZ venceu AMADEU FAÇANHA por 7x6 7x5</t>
  </si>
  <si>
    <t>DOUGLAS VELÁSQUEZ perdeu para GUSTAVO LUNA por 1x6 4x6</t>
  </si>
  <si>
    <t>DOUGLAS VELÁSQUEZ venceu ROBERTO FIUZA por 6x2 6x3</t>
  </si>
  <si>
    <t>DUDU MAMEDE venceu DIONY PORTO por 6x0 6x2</t>
  </si>
  <si>
    <t>DUDU MAMEDE venceu ALEXON LEITE por 6x2 6x2</t>
  </si>
  <si>
    <t>DUDU MAMEDE venceu ADNER NERY por 6x0 6x2</t>
  </si>
  <si>
    <t>DUDU MAMEDE venceu GIOVANA OLMOS por 6x0 6x0</t>
  </si>
  <si>
    <t>DUDU MAMEDE perdeu para FELIPE MAMEDE por 0x6 2x6</t>
  </si>
  <si>
    <t>EDMAR MARTINS venceu EDSON BELLO por 6x3 7x5</t>
  </si>
  <si>
    <t>EDMAR MARTINS venceu CARLOS MAMEDE por 6x3 6x1</t>
  </si>
  <si>
    <t>EDMAR MARTINS venceu ALEXANDRE ROSA por 2x6 6x4 10x8</t>
  </si>
  <si>
    <t>EDMAR MARTINS perdeu para LOURIVALDO RABELO por 6x4 3x6 10x12</t>
  </si>
  <si>
    <t>EDMAR MARTINS venceu EDUARDO BARBOSA por 7x5 7x6</t>
  </si>
  <si>
    <t>EDSON BELLO perdeu para EDMAR MARTINS por 3x6 5x7</t>
  </si>
  <si>
    <t>EDSON BELLO perdeu para EDUARDO BARBOSA por 5x7 4x6</t>
  </si>
  <si>
    <t>EDSON BELLO venceu CARLOS MAMEDE por 6x2 7x5</t>
  </si>
  <si>
    <t>EDSON BELLO perdeu para ALEXANDRE ROSA por 6x7 3x6</t>
  </si>
  <si>
    <t>EDSON BELLO perdeu para LOURIVALDO RABELO por Rx</t>
  </si>
  <si>
    <t>EDUARDO BARBOSA perdeu para ALEXANDRE ROSA por 1x6 6x3 4x10</t>
  </si>
  <si>
    <t>EDUARDO BARBOSA venceu EDSON BELLO por 7x5 6x4</t>
  </si>
  <si>
    <t>EDUARDO BARBOSA perdeu para LOURIVALDO RABELO por 6x1 2x6 6x10</t>
  </si>
  <si>
    <t>EDUARDO BARBOSA perdeu para CARLOS MAMEDE por 4x6 6x3 3x10</t>
  </si>
  <si>
    <t>EDUARDO BARBOSA perdeu para EDMAR MARTINS por 5x7 6x7</t>
  </si>
  <si>
    <t>ELIANA TRINDADE perdeu para ALESSANDRA DENOFRIO por WxO</t>
  </si>
  <si>
    <t>ELIANA TRINDADE perdeu para FABRICIO FERNANDES por WxO</t>
  </si>
  <si>
    <t>ELIANA TRINDADE perdeu para LUCIMAR SILVA por WxO</t>
  </si>
  <si>
    <t>ELIANA TRINDADE perdeu para LEONARDO SARAIVA por WxO</t>
  </si>
  <si>
    <t>ELIANA TRINDADE perdeu para NELSON VIRGILIO por WxO</t>
  </si>
  <si>
    <t>ELISA PRATA perdeu para RICARDO VILLELA por 5x7 6x3 7x10</t>
  </si>
  <si>
    <t>ELISA PRATA perdeu para ALEXANDRE NOBLAT por 2x6 0x6</t>
  </si>
  <si>
    <t>ELISA PRATA perdeu para CESAR MARRA por 5x7 5x7</t>
  </si>
  <si>
    <t>ELISA PRATA perdeu para MARCO MACIEL ABREU por 0x6 2x6</t>
  </si>
  <si>
    <t>ELISA PRATA perdeu para NIVALDO FERNANDES por 3x6 0x6</t>
  </si>
  <si>
    <t>ELVIO GOULART</t>
  </si>
  <si>
    <t>ELVIO GOULART perdeu para GUSTAVO ALMEIDA por 2x6 2x6</t>
  </si>
  <si>
    <t>ELVIO GOULART venceu FRANCISCO ASSIS por WxO</t>
  </si>
  <si>
    <t>ELVIO GOULART venceu ANA CLAUDIA VIEIRA por WxO</t>
  </si>
  <si>
    <t>ELVIO GOULART venceu RICARDO MACHADO por 6x3 7x5</t>
  </si>
  <si>
    <t>ELVIO GOULART perdeu para ISAIAS LOPES por 5x7 4x6</t>
  </si>
  <si>
    <t>ELVIO SALVIANO perdeu para CAROLINA MADRID por 2x6 3x6</t>
  </si>
  <si>
    <t>ELVIO SALVIANO venceu LUIZ ALFREDO por 6x2 6x4</t>
  </si>
  <si>
    <t>ELVIO SALVIANO venceu ADRIANO BITTENCOURT por 7x6 6x3</t>
  </si>
  <si>
    <t>ELVIO SALVIANO venceu CARMINE SANTORO por WxO</t>
  </si>
  <si>
    <t>ELVIO SALVIANO venceu CARLOS EWBANK por 7x6 6x7 10x8</t>
  </si>
  <si>
    <t>EMILIO FILHO perdeu para FLAVIA NARDELLI por WxO</t>
  </si>
  <si>
    <t>EMILIO FILHO perdeu para DARIO TESTONI por 0x6 1x6</t>
  </si>
  <si>
    <t>EMILIO FILHO venceu JOAO GABRIEL SILVA por WxO</t>
  </si>
  <si>
    <t>EMILIO FILHO perdeu para CESAR LEMOS por WxO</t>
  </si>
  <si>
    <t>EMILIO FILHO perdeu para ANTONIA ARAUJO por WxO</t>
  </si>
  <si>
    <t>FABIO BACKES venceu PEDRO SANTOS por 6x4 0x6 10x8</t>
  </si>
  <si>
    <t>FABIO BACKES venceu JOAO RUAS SUCUPIRA por 6x3 3x6 10x3</t>
  </si>
  <si>
    <t>FABIO BACKES perdeu para DANIEL PRADO por 6x7 3x6</t>
  </si>
  <si>
    <t>FABIO BACKES venceu MARCUS MAMEDE por 6x3 7x5</t>
  </si>
  <si>
    <t>FABIO BACKES perdeu para LUCIO MESQUITA por 1x6 6x4 9x11</t>
  </si>
  <si>
    <t>FABRICIO FERNANDES venceu NELSON VIRGILIO por 6x2 6x0</t>
  </si>
  <si>
    <t>FABRICIO FERNANDES venceu ELIANA TRINDADE por WxO</t>
  </si>
  <si>
    <t>FABRICIO FERNANDES venceu ALESSANDRA DENOFRIO por 6x1 6x0</t>
  </si>
  <si>
    <t>FABRICIO FERNANDES venceu LUCIMAR SILVA por 6x1 6x2</t>
  </si>
  <si>
    <t>FABRICIO FERNANDES venceu LEONARDO SARAIVA por 6x1 7x6</t>
  </si>
  <si>
    <t>FELIPE MAMEDE venceu ALEXON LEITE por 6x1 6x0</t>
  </si>
  <si>
    <t>FELIPE MAMEDE venceu ADNER NERY por 6x0 6x1</t>
  </si>
  <si>
    <t>FELIPE MAMEDE venceu GIOVANA OLMOS por 6x0 6x1</t>
  </si>
  <si>
    <t>FELIPE MAMEDE venceu DIONY PORTO por 6x0 6x2</t>
  </si>
  <si>
    <t>FELIPE MAMEDE venceu DUDU MAMEDE por 6x0 6x2</t>
  </si>
  <si>
    <t>FELIPE VASCONCELLOS perdeu para MIGUEL BRUNO por 6x7 6x3 7x10</t>
  </si>
  <si>
    <t>FELIPE VASCONCELLOS perdeu para JOÃO MEDEIROS por 0x6 0x6</t>
  </si>
  <si>
    <t>FELIPE VASCONCELLOS venceu IDENIR MEDEIROS por 6x2 6x4</t>
  </si>
  <si>
    <t>FELIPE VASCONCELLOS perdeu para VICENTE OLIVEIRA por 2x6 3x6</t>
  </si>
  <si>
    <t>FELIPE VASCONCELLOS venceu MARTIM JALES por WxO</t>
  </si>
  <si>
    <t>FLAVIA NARDELLI venceu EMILIO FILHO por WxO</t>
  </si>
  <si>
    <t>FLAVIA NARDELLI perdeu para CESAR LEMOS por 0x6 1x6</t>
  </si>
  <si>
    <t>FLAVIA NARDELLI venceu ANTONIA ARAUJO por 6x4 6x1</t>
  </si>
  <si>
    <t>FLAVIA NARDELLI perdeu para JOAO GABRIEL SILVA por 2x6 0x6</t>
  </si>
  <si>
    <t>FLAVIA NARDELLI perdeu para DARIO TESTONI por 3x6 0x6</t>
  </si>
  <si>
    <t>FLAVIO BORGES venceu MONALISA REDMERSKI por 6x1 6x3</t>
  </si>
  <si>
    <t>FLAVIO BORGES venceu REGINALDO MACHADO por 6x3 7x6</t>
  </si>
  <si>
    <t>FLAVIO BORGES venceu VITOR PORTO por 6x3 6x0</t>
  </si>
  <si>
    <t>FLAVIO BORGES venceu PEDRO NOBLAT por WxO</t>
  </si>
  <si>
    <t>FLAVIO BORGES venceu NILZINHA por WxO</t>
  </si>
  <si>
    <t>FRANCISCO ASSIS perdeu para ISAIAS LOPES por 2x6 0x6</t>
  </si>
  <si>
    <t>FRANCISCO ASSIS perdeu para ELVIO GOULART por WxO</t>
  </si>
  <si>
    <t>FRANCISCO ASSIS perdeu para RICARDO MACHADO por 3x6 6x4 5x10</t>
  </si>
  <si>
    <t>FRANCISCO ASSIS perdeu para GUSTAVO ALMEIDA por 2x6 2x6</t>
  </si>
  <si>
    <t>FRANCISCO ASSIS perdeu para ANA CLAUDIA VIEIRA por 6x7 3x6</t>
  </si>
  <si>
    <t>GEORGIA VALE perdeu para RICARDO DELGADO por 3x6 3x6</t>
  </si>
  <si>
    <t>GEORGIA VALE perdeu para ROBERTO VIANA por 4x6 4x6</t>
  </si>
  <si>
    <t>GEORGIA VALE venceu ADRIANO ARAUJO por WxO</t>
  </si>
  <si>
    <t>GEORGIA VALE perdeu para MARCOS FREIRE por WxO</t>
  </si>
  <si>
    <t>GEORGIA VALE perdeu para ANDERSON REDMERSKI por 3x6 3x6</t>
  </si>
  <si>
    <t>GIOVANA OLMOS perdeu para ADNER NERY por 0x6 1x6</t>
  </si>
  <si>
    <t>GIOVANA OLMOS perdeu para DIONY PORTO por 6x1 1x6 11x13</t>
  </si>
  <si>
    <t>GIOVANA OLMOS perdeu para FELIPE MAMEDE por 0x6 1x6</t>
  </si>
  <si>
    <t>GIOVANA OLMOS perdeu para DUDU MAMEDE por 0x6 0x6</t>
  </si>
  <si>
    <t>GIOVANA OLMOS venceu ALEXON LEITE por 7x6 6x3</t>
  </si>
  <si>
    <t>GLAYSON PIMENTA venceu ALÉCIO SILVA por WxO</t>
  </si>
  <si>
    <t>GLAYSON PIMENTA venceu MARCIO SARMENTO por 7x6 7x5</t>
  </si>
  <si>
    <t>GLAYSON PIMENTA perdeu para MAURO GOES por 4x6 5x7</t>
  </si>
  <si>
    <t>GLAYSON PIMENTA venceu OSNY BANKS por 7x5 6x4</t>
  </si>
  <si>
    <t>GLAYSON PIMENTA perdeu para WELTON SILVA por 1x6 2x6</t>
  </si>
  <si>
    <t>GUSTAVO ALMEIDA venceu ELVIO GOULART por 6x2 6x2</t>
  </si>
  <si>
    <t>GUSTAVO ALMEIDA perdeu para ANA CLAUDIA VIEIRA por 5x7 1x6</t>
  </si>
  <si>
    <t>GUSTAVO ALMEIDA venceu ISAIAS LOPES por 6x4 5x7 10x3</t>
  </si>
  <si>
    <t>GUSTAVO ALMEIDA venceu FRANCISCO ASSIS por 6x2 6x2</t>
  </si>
  <si>
    <t>GUSTAVO ALMEIDA venceu RICARDO MACHADO por WxO</t>
  </si>
  <si>
    <t>GUSTAVO LUNA venceu IVO RODCZ por 6x1 6x0</t>
  </si>
  <si>
    <t>GUSTAVO LUNA venceu ROBERTO FIUZA por 6x2 6x3</t>
  </si>
  <si>
    <t>GUSTAVO LUNA venceu JOSE CASTIEL por 6x2 6x0</t>
  </si>
  <si>
    <t>GUSTAVO LUNA venceu DOUGLAS VELÁSQUEZ por 6x1 6x4</t>
  </si>
  <si>
    <t>GUSTAVO LUNA venceu AMADEU FAÇANHA por 7x5 6x3</t>
  </si>
  <si>
    <t>HERMINIO SUGUINO perdeu para ANTONIO V. ROCHA por 3x6 5x7</t>
  </si>
  <si>
    <t>HERMINIO SUGUINO perdeu para ADRIANO CHIARI por 3x6 5x7</t>
  </si>
  <si>
    <t>HERMINIO SUGUINO perdeu para JOAO TAVARES por 0x6 0x6</t>
  </si>
  <si>
    <t>HERMINIO SUGUINO venceu NELSON CHAIBEN por WxO</t>
  </si>
  <si>
    <t>HERMINIO SUGUINO venceu MILTON MARTINS por WxO</t>
  </si>
  <si>
    <t>IDENIR MEDEIROS perdeu para JOÃO MEDEIROS por 6x4 4x6 7x10</t>
  </si>
  <si>
    <t>IDENIR MEDEIROS venceu MARTIM JALES por WxO</t>
  </si>
  <si>
    <t>IDENIR MEDEIROS perdeu para FELIPE VASCONCELLOS por 2x6 4x6</t>
  </si>
  <si>
    <t>IDENIR MEDEIROS perdeu para MIGUEL BRUNO por 0x6 2x6</t>
  </si>
  <si>
    <t>IDENIR MEDEIROS perdeu para VICENTE OLIVEIRA por WxO</t>
  </si>
  <si>
    <t>ISAIAS LOPES venceu FRANCISCO ASSIS por 6x2 6x0</t>
  </si>
  <si>
    <t>ISAIAS LOPES venceu RICARDO MACHADO por 6x2 6x3</t>
  </si>
  <si>
    <t>ISAIAS LOPES perdeu para GUSTAVO ALMEIDA por 4x6 7x5 3x10</t>
  </si>
  <si>
    <t>ISAIAS LOPES perdeu para ANA CLAUDIA VIEIRA por 2x6 6x7</t>
  </si>
  <si>
    <t>ISAIAS LOPES venceu ELVIO GOULART por 7x5 6x4</t>
  </si>
  <si>
    <t>IVO RODCZ perdeu para GUSTAVO LUNA por 1x6 0x6</t>
  </si>
  <si>
    <t>IVO RODCZ perdeu para DOUGLAS VELÁSQUEZ por 0x6 1x6</t>
  </si>
  <si>
    <t>IVO RODCZ perdeu para ROBERTO FIUZA por 0x6 2x6</t>
  </si>
  <si>
    <t>IVO RODCZ perdeu para AMADEU FAÇANHA por 1x6 4x6</t>
  </si>
  <si>
    <t>IVO RODCZ venceu JOSE CASTIEL por WxO</t>
  </si>
  <si>
    <t>JOAO GABRIEL SILVA</t>
  </si>
  <si>
    <t>JOAO GABRIEL SILVA venceu DARIO TESTONI por 6x3 6x0</t>
  </si>
  <si>
    <t>JOAO GABRIEL SILVA venceu ANTONIA ARAUJO por 6x0 6x0</t>
  </si>
  <si>
    <t>JOAO GABRIEL SILVA perdeu para EMILIO FILHO por WxO</t>
  </si>
  <si>
    <t>JOAO GABRIEL SILVA venceu FLAVIA NARDELLI por 6x2 6x0</t>
  </si>
  <si>
    <t>JOAO GABRIEL SILVA venceu CESAR LEMOS por 6x4 6x3</t>
  </si>
  <si>
    <t>JOÃO MEDEIROS venceu IDENIR MEDEIROS por 4x6 6x4 10x7</t>
  </si>
  <si>
    <t>JOÃO MEDEIROS venceu FELIPE VASCONCELLOS por 6x0 6x0</t>
  </si>
  <si>
    <t>JOÃO MEDEIROS venceu VICENTE OLIVEIRA por 6x1 6x3</t>
  </si>
  <si>
    <t>JOÃO MEDEIROS venceu MARTIM JALES por WxO</t>
  </si>
  <si>
    <t>JOÃO MEDEIROS perdeu para MIGUEL BRUNO por 7x6 0x6 6x10</t>
  </si>
  <si>
    <t>JOAO RUAS SUCUPIRA</t>
  </si>
  <si>
    <t>JOAO RUAS SUCUPIRA venceu MARCUS MAMEDE por 6x3 6x3</t>
  </si>
  <si>
    <t>JOAO RUAS SUCUPIRA perdeu para FABIO BACKES por 3x6 6x3 3x10</t>
  </si>
  <si>
    <t>JOAO RUAS SUCUPIRA venceu PEDRO SANTOS por 7x6 6x3</t>
  </si>
  <si>
    <t>JOAO RUAS SUCUPIRA venceu LUCIO MESQUITA por 6x1 6x0</t>
  </si>
  <si>
    <t>JOAO RUAS SUCUPIRA venceu DANIEL PRADO por WxO</t>
  </si>
  <si>
    <t>JOAO TAVARES venceu ADRIANO CHIARI por 6x1 6x3</t>
  </si>
  <si>
    <t>JOAO TAVARES venceu MILTON MARTINS por 6x2 7x6</t>
  </si>
  <si>
    <t>JOAO TAVARES venceu HERMINIO SUGUINO por 6x0 6x0</t>
  </si>
  <si>
    <t>JOAO TAVARES venceu ANTONIO V. ROCHA por 6x2 6x2</t>
  </si>
  <si>
    <t>JOAO TAVARES venceu NELSON CHAIBEN por WxO</t>
  </si>
  <si>
    <t>JOSE CASTIEL perdeu para DOUGLAS VELÁSQUEZ por 1x6 1x6</t>
  </si>
  <si>
    <t>JOSE CASTIEL perdeu para AMADEU FAÇANHA por WxO</t>
  </si>
  <si>
    <t>JOSE CASTIEL perdeu para GUSTAVO LUNA por 2x6 0x6</t>
  </si>
  <si>
    <t>JOSE CASTIEL perdeu para ROBERTO FIUZA por 1x6 0x6</t>
  </si>
  <si>
    <t>JOSE CASTIEL perdeu para IVO RODCZ por WxO</t>
  </si>
  <si>
    <t>JOSE LUIS perdeu para ARIO TOLEDO por 2x6 0x6</t>
  </si>
  <si>
    <t>JOSE LUIS perdeu para ANDRE ANDERSON por 2x6 1x6</t>
  </si>
  <si>
    <t>JOSE LUIS venceu DALTON FILHO por 7x6 6x3</t>
  </si>
  <si>
    <t>JOSE LUIS venceu OLIMPIO FILHO por 7x5 2x6 10x6</t>
  </si>
  <si>
    <t>JOSE LUIS perdeu para SAULO MEDEIROS por 7x5 6x7 10x12</t>
  </si>
  <si>
    <t>LEONARDO SARAIVA venceu LUCIMAR SILVA por 7x6 6x1</t>
  </si>
  <si>
    <t>LEONARDO SARAIVA venceu ALESSANDRA DENOFRIO por 6x1 6x4</t>
  </si>
  <si>
    <t>LEONARDO SARAIVA venceu NELSON VIRGILIO por 6x3 6x3</t>
  </si>
  <si>
    <t>LEONARDO SARAIVA venceu ELIANA TRINDADE por WxO</t>
  </si>
  <si>
    <t>LEONARDO SARAIVA perdeu para FABRICIO FERNANDES por 1x6 6x7</t>
  </si>
  <si>
    <t>LOURIVALDO RABELO perdeu para CARLOS MAMEDE por 6x7 4x6</t>
  </si>
  <si>
    <t>LOURIVALDO RABELO venceu ALEXANDRE ROSA por 4x6 6x4 10x3</t>
  </si>
  <si>
    <t>LOURIVALDO RABELO venceu EDUARDO BARBOSA por 1x6 6x2 10x6</t>
  </si>
  <si>
    <t>LOURIVALDO RABELO venceu EDMAR MARTINS por 4x6 6x3 12x10</t>
  </si>
  <si>
    <t>LOURIVALDO RABELO venceu EDSON BELLO por 4x6 1x</t>
  </si>
  <si>
    <t>LUCIMAR SILVA perdeu para LEONARDO SARAIVA por 6x7 1x6</t>
  </si>
  <si>
    <t>LUCIMAR SILVA perdeu para NELSON VIRGILIO por 1x6 3x6</t>
  </si>
  <si>
    <t>LUCIMAR SILVA venceu ELIANA TRINDADE por WxO</t>
  </si>
  <si>
    <t>LUCIMAR SILVA perdeu para FABRICIO FERNANDES por 1x6 2x6</t>
  </si>
  <si>
    <t>LUCIMAR SILVA perdeu para ALESSANDRA DENOFRIO por 3x6 3x6</t>
  </si>
  <si>
    <t>LUCIO MESQUITA venceu DANIEL PRADO por 6x4 6x2</t>
  </si>
  <si>
    <t>LUCIO MESQUITA perdeu para PEDRO SANTOS por 3x6 6x2 2x10</t>
  </si>
  <si>
    <t>LUCIO MESQUITA venceu MARCUS MAMEDE por 6x1 5x7 10x5</t>
  </si>
  <si>
    <t>LUCIO MESQUITA perdeu para JOAO RUAS SUCUPIRA por 1x6 0x6</t>
  </si>
  <si>
    <t>LUCIO MESQUITA venceu FABIO BACKES por 6x1 4x6 11x9</t>
  </si>
  <si>
    <t>LUIZ ALFREDO perdeu para ADRIANO BITTENCOURT por 2x6 3x6</t>
  </si>
  <si>
    <t>LUIZ ALFREDO perdeu para ELVIO SALVIANO por 2x6 4x6</t>
  </si>
  <si>
    <t>LUIZ ALFREDO perdeu para CARLOS EWBANK por 6x4 3x6 2x10</t>
  </si>
  <si>
    <t>LUIZ ALFREDO venceu CAROLINA MADRID por WxO</t>
  </si>
  <si>
    <t>LUIZ ALFREDO venceu CARMINE SANTORO por WxO</t>
  </si>
  <si>
    <t>MARCIA MORATO venceu VENUS ARAGÃO por WxO</t>
  </si>
  <si>
    <t>MARCIA MORATO venceu MARIA OIVANE por 0x6 6x3 13x11</t>
  </si>
  <si>
    <t>MARCIA MORATO perdeu para NATAN MORELO por 6x4 3x6 9x11</t>
  </si>
  <si>
    <t>MARCIA MORATO perdeu para DANIEL CHAGAS por 2x6 2x6</t>
  </si>
  <si>
    <t>MARCIA MORATO venceu MARCOS BASTOS por WxO</t>
  </si>
  <si>
    <t>MARCIO SARMENTO venceu OSNY BANKS por WxO</t>
  </si>
  <si>
    <t>MARCIO SARMENTO perdeu para GLAYSON PIMENTA por 6x7 5x7</t>
  </si>
  <si>
    <t>MARCIO SARMENTO perdeu para ALÉCIO SILVA por 0x6 1x6</t>
  </si>
  <si>
    <t>MARCIO SARMENTO perdeu para WELTON SILVA por 2x6 1x6</t>
  </si>
  <si>
    <t>MARCIO SARMENTO perdeu para MAURO GOES por 2x6 3x6</t>
  </si>
  <si>
    <t>MARCO MACIEL ABREU</t>
  </si>
  <si>
    <t>MARCO MACIEL ABREU venceu ALEXANDRE NOBLAT por 6x1 6x4</t>
  </si>
  <si>
    <t>MARCO MACIEL ABREU venceu CESAR MARRA por 6x3 6x3</t>
  </si>
  <si>
    <t>MARCO MACIEL ABREU venceu NIVALDO FERNANDES por 6x1 3x6 10x7</t>
  </si>
  <si>
    <t>MARCO MACIEL ABREU venceu ELISA PRATA por 6x0 6x2</t>
  </si>
  <si>
    <t>MARCO MACIEL ABREU venceu RICARDO VILLELA por 3x6 6x4 10x6</t>
  </si>
  <si>
    <t>MARCOS BASTOS perdeu para NATAN MORELO por WxO</t>
  </si>
  <si>
    <t>MARCOS BASTOS perdeu para DANIEL CHAGAS por WxO</t>
  </si>
  <si>
    <t>MARCOS BASTOS perdeu para MARIA OIVANE por WxO</t>
  </si>
  <si>
    <t>MARCOS BASTOS venceu VENUS ARAGÃO por WxO</t>
  </si>
  <si>
    <t>MARCOS BASTOS perdeu para MARCIA MORATO por WxO</t>
  </si>
  <si>
    <t>MARCOS FREIRE venceu ANDERSON REDMERSKI por 6x2 6x3</t>
  </si>
  <si>
    <t>MARCOS FREIRE perdeu para RICARDO DELGADO por 4x6 3x6</t>
  </si>
  <si>
    <t>MARCOS FREIRE perdeu para ROBERTO VIANA por 4x6 6x4 3x10</t>
  </si>
  <si>
    <t>MARCOS FREIRE venceu GEORGIA VALE por WxO</t>
  </si>
  <si>
    <t>MARCOS FREIRE venceu ADRIANO ARAUJO por WxO</t>
  </si>
  <si>
    <t>MARCUS MAMEDE perdeu para JOAO RUAS SUCUPIRA por 3x6 3x6</t>
  </si>
  <si>
    <t>MARCUS MAMEDE perdeu para DANIEL PRADO por 4x6 4x6</t>
  </si>
  <si>
    <t>MARCUS MAMEDE perdeu para LUCIO MESQUITA por 1x6 7x5 5x10</t>
  </si>
  <si>
    <t>MARCUS MAMEDE perdeu para FABIO BACKES por 3x6 5x7</t>
  </si>
  <si>
    <t>MARCUS MAMEDE perdeu para PEDRO SANTOS por 3x6 4x6</t>
  </si>
  <si>
    <t>MARIA OIVANE perdeu para DANIEL CHAGAS por 0x6 0x6</t>
  </si>
  <si>
    <t>MARIA OIVANE perdeu para MARCIA MORATO por 6x0 3x6 11x13</t>
  </si>
  <si>
    <t>MARIA OIVANE venceu MARCOS BASTOS por WxO</t>
  </si>
  <si>
    <t>MARIA OIVANE perdeu para NATAN MORELO por 5x7 5x7</t>
  </si>
  <si>
    <t>MARIA OIVANE venceu VENUS ARAGÃO por WxO</t>
  </si>
  <si>
    <t>MARTIM JALES perdeu para VICENTE OLIVEIRA por WxO</t>
  </si>
  <si>
    <t>MARTIM JALES perdeu para IDENIR MEDEIROS por WxO</t>
  </si>
  <si>
    <t>MARTIM JALES perdeu para MIGUEL BRUNO por WxO</t>
  </si>
  <si>
    <t>MARTIM JALES perdeu para JOÃO MEDEIROS por WxO</t>
  </si>
  <si>
    <t>MARTIM JALES perdeu para FELIPE VASCONCELLOS por WxO</t>
  </si>
  <si>
    <t>MAURO GOES perdeu para WELTON SILVA por 3x6 3x6</t>
  </si>
  <si>
    <t>MAURO GOES venceu OSNY BANKS por 6x3 7x5</t>
  </si>
  <si>
    <t>MAURO GOES venceu GLAYSON PIMENTA por 6x4 7x5</t>
  </si>
  <si>
    <t>MAURO GOES venceu ALÉCIO SILVA por 6x4 6x3</t>
  </si>
  <si>
    <t>MAURO GOES venceu MARCIO SARMENTO por 6x2 6x3</t>
  </si>
  <si>
    <t>MIGUEL BRUNO venceu FELIPE VASCONCELLOS por 7x6 3x6 10x7</t>
  </si>
  <si>
    <t>MIGUEL BRUNO perdeu para VICENTE OLIVEIRA por 3x6 5x7</t>
  </si>
  <si>
    <t>MIGUEL BRUNO venceu MARTIM JALES por WxO</t>
  </si>
  <si>
    <t>MIGUEL BRUNO venceu IDENIR MEDEIROS por 6x0 6x2</t>
  </si>
  <si>
    <t>MIGUEL BRUNO venceu JOÃO MEDEIROS por 6x7 6x0 10x6</t>
  </si>
  <si>
    <t>MILTON MARTINS venceu NELSON CHAIBEN por 6x1 6x3</t>
  </si>
  <si>
    <t>MILTON MARTINS perdeu para JOAO TAVARES por 2x6 6x7</t>
  </si>
  <si>
    <t>MILTON MARTINS venceu ANTONIO V. ROCHA por 4x6 6x2 10x5</t>
  </si>
  <si>
    <t>MILTON MARTINS perdeu para ADRIANO CHIARI por 3x6 4x6</t>
  </si>
  <si>
    <t>MILTON MARTINS perdeu para HERMINIO SUGUINO por WxO</t>
  </si>
  <si>
    <t>MONALISA REDMERSKI perdeu para FLAVIO BORGES por 1x6 3x6</t>
  </si>
  <si>
    <t>MONALISA REDMERSKI venceu PEDRO NOBLAT por WxO</t>
  </si>
  <si>
    <t>MONALISA REDMERSKI perdeu para REGINALDO MACHADO por 2x6 2x6</t>
  </si>
  <si>
    <t>MONALISA REDMERSKI venceu NILZINHA por 6x3 6x1</t>
  </si>
  <si>
    <t>MONALISA REDMERSKI perdeu para VITOR PORTO por 6x2 2x6 12x14</t>
  </si>
  <si>
    <t>NATAN MORELO venceu MARCOS BASTOS por WxO</t>
  </si>
  <si>
    <t>NATAN MORELO venceu VENUS ARAGÃO por WxO</t>
  </si>
  <si>
    <t>NATAN MORELO venceu MARCIA MORATO por 4x6 6x3 11x9</t>
  </si>
  <si>
    <t>NATAN MORELO venceu MARIA OIVANE por 7x5 7x5</t>
  </si>
  <si>
    <t>NATAN MORELO perdeu para DANIEL CHAGAS por WxO</t>
  </si>
  <si>
    <t>NELSON CHAIBEN perdeu para MILTON MARTINS por 1x6 3x6</t>
  </si>
  <si>
    <t>NELSON CHAIBEN perdeu para ANTONIO V. ROCHA por 3x6 5x7</t>
  </si>
  <si>
    <t>NELSON CHAIBEN perdeu para ADRIANO CHIARI por WxO</t>
  </si>
  <si>
    <t>NELSON CHAIBEN perdeu para HERMINIO SUGUINO por WxO</t>
  </si>
  <si>
    <t>NELSON CHAIBEN perdeu para JOAO TAVARES por WxO</t>
  </si>
  <si>
    <t>NELSON VIRGILIO perdeu para FABRICIO FERNANDES por 2x6 0x6</t>
  </si>
  <si>
    <t>NELSON VIRGILIO venceu LUCIMAR SILVA por 6x1 6x3</t>
  </si>
  <si>
    <t>NELSON VIRGILIO perdeu para LEONARDO SARAIVA por 3x6 3x6</t>
  </si>
  <si>
    <t>NELSON VIRGILIO venceu ALESSANDRA DENOFRIO por 6x1 6x4</t>
  </si>
  <si>
    <t>NELSON VIRGILIO venceu ELIANA TRINDADE por WxO</t>
  </si>
  <si>
    <t>NILZINHA perdeu para REGINALDO MACHADO por 1x6 2x6</t>
  </si>
  <si>
    <t>NILZINHA perdeu para VITOR PORTO por 3x6 6x7</t>
  </si>
  <si>
    <t>NILZINHA venceu PEDRO NOBLAT por WxO</t>
  </si>
  <si>
    <t>NILZINHA perdeu para MONALISA REDMERSKI por 3x6 1x6</t>
  </si>
  <si>
    <t>NILZINHA perdeu para FLAVIO BORGES por WxO</t>
  </si>
  <si>
    <t>NIVALDO FERNANDES venceu CESAR MARRA por 6x4 6x1</t>
  </si>
  <si>
    <t>NIVALDO FERNANDES venceu RICARDO VILLELA por 6x0 6x1</t>
  </si>
  <si>
    <t>NIVALDO FERNANDES perdeu para MARCO MACIEL ABREU por 1x6 6x3 7x10</t>
  </si>
  <si>
    <t>NIVALDO FERNANDES venceu ALEXANDRE NOBLAT por 6x4 6x4</t>
  </si>
  <si>
    <t>NIVALDO FERNANDES venceu ELISA PRATA por 6x3 6x0</t>
  </si>
  <si>
    <t>OLIMPIO FILHO perdeu para ANDRE ANDERSON por 3x6 1x6</t>
  </si>
  <si>
    <t>OLIMPIO FILHO perdeu para DALTON FILHO por 4x6 6x3 5x10</t>
  </si>
  <si>
    <t>OLIMPIO FILHO venceu SAULO MEDEIROS por 6x4 6x2</t>
  </si>
  <si>
    <t>OLIMPIO FILHO perdeu para JOSE LUIS por 5x7 6x2 6x10</t>
  </si>
  <si>
    <t>OLIMPIO FILHO venceu ARIO TOLEDO por 6x1 7x5</t>
  </si>
  <si>
    <t>OSNY BANKS perdeu para MARCIO SARMENTO por WxO</t>
  </si>
  <si>
    <t>OSNY BANKS perdeu para MAURO GOES por 3x6 5x7</t>
  </si>
  <si>
    <t>OSNY BANKS perdeu para WELTON SILVA por 3x6 1x6</t>
  </si>
  <si>
    <t>OSNY BANKS perdeu para GLAYSON PIMENTA por 5x7 4x6</t>
  </si>
  <si>
    <t>OSNY BANKS perdeu para ALÉCIO SILVA por WxO</t>
  </si>
  <si>
    <t>PEDRO NOBLAT venceu VITOR PORTO por 7x6 6x2</t>
  </si>
  <si>
    <t>PEDRO NOBLAT perdeu para MONALISA REDMERSKI por 4x6 4x6</t>
  </si>
  <si>
    <t>PEDRO NOBLAT perdeu para NILZINHA por WxO</t>
  </si>
  <si>
    <t>PEDRO NOBLAT perdeu para FLAVIO BORGES por WxO</t>
  </si>
  <si>
    <t>PEDRO NOBLAT perdeu para REGINALDO MACHADO por 1x6 3x6</t>
  </si>
  <si>
    <t>PEDRO SANTOS perdeu para FABIO BACKES por 4x6 6x0 8x10</t>
  </si>
  <si>
    <t>PEDRO SANTOS venceu LUCIO MESQUITA por 6x3 2x6 10x2</t>
  </si>
  <si>
    <t>PEDRO SANTOS perdeu para JOAO RUAS SUCUPIRA por 6x7 3x6</t>
  </si>
  <si>
    <t>PEDRO SANTOS venceu DANIEL PRADO por 7x5 6x1</t>
  </si>
  <si>
    <t>PEDRO SANTOS venceu MARCUS MAMEDE por 6x3 6x4</t>
  </si>
  <si>
    <t>REGINALDO MACHADO venceu NILZINHA por 6x1 6x2</t>
  </si>
  <si>
    <t>REGINALDO MACHADO perdeu para FLAVIO BORGES por WxO</t>
  </si>
  <si>
    <t>REGINALDO MACHADO venceu MONALISA REDMERSKI por 6x2 6x2</t>
  </si>
  <si>
    <t>REGINALDO MACHADO venceu VITOR PORTO por 6x4 6x1</t>
  </si>
  <si>
    <t>REGINALDO MACHADO venceu PEDRO NOBLAT por 6x1 6x3</t>
  </si>
  <si>
    <t>RICARDO DELGADO venceu GEORGIA VALE por 6x3 6x3</t>
  </si>
  <si>
    <t>RICARDO DELGADO venceu MARCOS FREIRE por 6x4 6x3</t>
  </si>
  <si>
    <t>RICARDO DELGADO perdeu para ANDERSON REDMERSKI por 2x6 2x6</t>
  </si>
  <si>
    <t>RICARDO DELGADO venceu ADRIANO ARAUJO por WxO</t>
  </si>
  <si>
    <t>RICARDO DELGADO venceu ROBERTO VIANA por 7x6 6x3</t>
  </si>
  <si>
    <t>RICARDO MACHADO perdeu para ANA CLAUDIA VIEIRA por WxO</t>
  </si>
  <si>
    <t>RICARDO MACHADO perdeu para ISAIAS LOPES por 2x6 3x6</t>
  </si>
  <si>
    <t>RICARDO MACHADO venceu FRANCISCO ASSIS por 6x3 4x6 10x5</t>
  </si>
  <si>
    <t>RICARDO MACHADO perdeu para ELVIO GOULART por 3x6 5x7</t>
  </si>
  <si>
    <t>RICARDO MACHADO perdeu para GUSTAVO ALMEIDA por WxO</t>
  </si>
  <si>
    <t>RICARDO VILLELA venceu ELISA PRATA por 7x5 3x6 10x7</t>
  </si>
  <si>
    <t>RICARDO VILLELA perdeu para NIVALDO FERNANDES por 0x6 1x6</t>
  </si>
  <si>
    <t>RICARDO VILLELA venceu ALEXANDRE NOBLAT por 6x2 3x6 10x3</t>
  </si>
  <si>
    <t>RICARDO VILLELA perdeu para CESAR MARRA por 3x6 4x6</t>
  </si>
  <si>
    <t>RICARDO VILLELA perdeu para MARCO MACIEL ABREU por 6x3 4x6 6x10</t>
  </si>
  <si>
    <t>ROBERTO FIUZA venceu AMADEU FAÇANHA por WxO</t>
  </si>
  <si>
    <t>ROBERTO FIUZA perdeu para GUSTAVO LUNA por 2x6 3x6</t>
  </si>
  <si>
    <t>ROBERTO FIUZA venceu IVO RODCZ por 6x0 6x2</t>
  </si>
  <si>
    <t>ROBERTO FIUZA venceu JOSE CASTIEL por 6x1 6x0</t>
  </si>
  <si>
    <t>ROBERTO FIUZA perdeu para DOUGLAS VELÁSQUEZ por 2x6 3x6</t>
  </si>
  <si>
    <t>ROBERTO VIANA venceu ADRIANO ARAUJO por WxO</t>
  </si>
  <si>
    <t>ROBERTO VIANA venceu GEORGIA VALE por 6x4 6x4</t>
  </si>
  <si>
    <t>ROBERTO VIANA venceu MARCOS FREIRE por 6x4 4x6 10x3</t>
  </si>
  <si>
    <t>ROBERTO VIANA venceu ANDERSON REDMERSKI por 7x6 4x6 10x1</t>
  </si>
  <si>
    <t>ROBERTO VIANA perdeu para RICARDO DELGADO por 6x7 3x6</t>
  </si>
  <si>
    <t>SAULO MEDEIROS perdeu para DALTON FILHO por 1x6 4x6</t>
  </si>
  <si>
    <t>SAULO MEDEIROS perdeu para ARIO TOLEDO por 6x7 4x6</t>
  </si>
  <si>
    <t>SAULO MEDEIROS perdeu para OLIMPIO FILHO por 4x6 2x6</t>
  </si>
  <si>
    <t>SAULO MEDEIROS perdeu para ANDRE ANDERSON por 4x6 4x6</t>
  </si>
  <si>
    <t>SAULO MEDEIROS venceu JOSE LUIS por 5x7 7x6 12x10</t>
  </si>
  <si>
    <t>VENUS ARAGÃO perdeu para MARCIA MORATO por WxO</t>
  </si>
  <si>
    <t>VENUS ARAGÃO perdeu para NATAN MORELO por WxO</t>
  </si>
  <si>
    <t>VENUS ARAGÃO perdeu para DANIEL CHAGAS por WxO</t>
  </si>
  <si>
    <t>VENUS ARAGÃO perdeu para MARCOS BASTOS por WxO</t>
  </si>
  <si>
    <t>VENUS ARAGÃO perdeu para MARIA OIVANE por WxO</t>
  </si>
  <si>
    <t>VICENTE OLIVEIRA venceu MARTIM JALES por WxO</t>
  </si>
  <si>
    <t>VICENTE OLIVEIRA venceu MIGUEL BRUNO por 6x3 7x5</t>
  </si>
  <si>
    <t>VICENTE OLIVEIRA perdeu para JOÃO MEDEIROS por 1x6 3x6</t>
  </si>
  <si>
    <t>VICENTE OLIVEIRA venceu FELIPE VASCONCELLOS por 6x2 6x3</t>
  </si>
  <si>
    <t>VICENTE OLIVEIRA venceu IDENIR MEDEIROS por WxO</t>
  </si>
  <si>
    <t>VITOR PORTO perdeu para PEDRO NOBLAT por 6x7 2x6</t>
  </si>
  <si>
    <t>VITOR PORTO venceu NILZINHA por 6x4 6x4</t>
  </si>
  <si>
    <t>VITOR PORTO perdeu para FLAVIO BORGES por 3x6 0x6</t>
  </si>
  <si>
    <t>VITOR PORTO perdeu para REGINALDO MACHADO por 4x6 1x6</t>
  </si>
  <si>
    <t>VITOR PORTO venceu MONALISA REDMERSKI por 2x6 6x2 14x12</t>
  </si>
  <si>
    <t>WELTON SILVA venceu MAURO GOES por 6x3 6x3</t>
  </si>
  <si>
    <t>WELTON SILVA venceu ALÉCIO SILVA por WxO</t>
  </si>
  <si>
    <t>WELTON SILVA venceu OSNY BANKS por 6x3 6x1</t>
  </si>
  <si>
    <t>WELTON SILVA venceu MARCIO SARMENTO por 6x2 6x1</t>
  </si>
  <si>
    <t>WELTON SILVA venceu GLAYSON PIMENTA por 6x1 6x2</t>
  </si>
  <si>
    <t>Classificação
dentro das chaves</t>
  </si>
  <si>
    <t>(com os resultados atuais)</t>
  </si>
  <si>
    <t>(com os resultados até agora)</t>
  </si>
  <si>
    <t>COD</t>
  </si>
  <si>
    <t>LEGENDA DE CORES</t>
  </si>
  <si>
    <t>SAIU</t>
  </si>
  <si>
    <t xml:space="preserve">PROMOVIDO </t>
  </si>
  <si>
    <t>NOVO ENTRANTE</t>
  </si>
  <si>
    <t>e-MAIL</t>
  </si>
  <si>
    <t>TELEFONE</t>
  </si>
  <si>
    <t>achiari@gmail.com</t>
  </si>
  <si>
    <t>98117-7167</t>
  </si>
  <si>
    <t>alessandra.denofrio@gmail.com</t>
  </si>
  <si>
    <t>98111-7737</t>
  </si>
  <si>
    <t>ajfdias@gmail.com</t>
  </si>
  <si>
    <t>99982-5051</t>
  </si>
  <si>
    <t>amadeufacanha@gmail.com</t>
  </si>
  <si>
    <t>99975-8515</t>
  </si>
  <si>
    <t>cgaana@hotmail</t>
  </si>
  <si>
    <t>99994-3890</t>
  </si>
  <si>
    <t>ANDRE LUIZ</t>
  </si>
  <si>
    <t>ariotoledo@hotmail.com</t>
  </si>
  <si>
    <t>99275-6887</t>
  </si>
  <si>
    <t>carlosewbank@gmail.com</t>
  </si>
  <si>
    <t>98189-0530</t>
  </si>
  <si>
    <t>cefmamede@gmail.com</t>
  </si>
  <si>
    <t>99817-0599</t>
  </si>
  <si>
    <t>cesarmarra@gmail.com</t>
  </si>
  <si>
    <t>98130-0050</t>
  </si>
  <si>
    <t>CLOVIS CORREA</t>
  </si>
  <si>
    <t>diony@diony.com.br</t>
  </si>
  <si>
    <t>98111-9959</t>
  </si>
  <si>
    <t>dpvelas@gmail.com</t>
  </si>
  <si>
    <t>98512-0177</t>
  </si>
  <si>
    <t>eduardocbarbosa46@gmail.com</t>
  </si>
  <si>
    <t>99119-7632</t>
  </si>
  <si>
    <t>elisaprata@gmail.com</t>
  </si>
  <si>
    <t>99839-1424</t>
  </si>
  <si>
    <t>fransilva10@gmail.com</t>
  </si>
  <si>
    <t>98154-7276</t>
  </si>
  <si>
    <t>gilmaral@hotmail.com</t>
  </si>
  <si>
    <t>99975-4779</t>
  </si>
  <si>
    <t>glaysonpimenta@hotmail.com</t>
  </si>
  <si>
    <t>99287-8239</t>
  </si>
  <si>
    <t>drgustavoalmeida1976@gmail.com</t>
  </si>
  <si>
    <t>99309-0252</t>
  </si>
  <si>
    <t>glunacabral@bol.com.br</t>
  </si>
  <si>
    <t>98133-1805</t>
  </si>
  <si>
    <t>ggpmachado@yahoo.com.br</t>
  </si>
  <si>
    <t>98103-0032</t>
  </si>
  <si>
    <t>joaogrps1089@hotmail.com</t>
  </si>
  <si>
    <t>99686-1150</t>
  </si>
  <si>
    <t>JOAO MEDEIROS</t>
  </si>
  <si>
    <t>JOAO RIBEIRO</t>
  </si>
  <si>
    <t>joaomoresguia@gmail.com</t>
  </si>
  <si>
    <t>(31) 98788-4542</t>
  </si>
  <si>
    <t>jsucupira2004@yahoo.com.br</t>
  </si>
  <si>
    <t>98461-1516</t>
  </si>
  <si>
    <t>joaotavares200864@gmail.com</t>
  </si>
  <si>
    <t>98504-3131</t>
  </si>
  <si>
    <t>JL.olmos@protieng.com.br</t>
  </si>
  <si>
    <t>99988-3250</t>
  </si>
  <si>
    <t>rabelovip@hotmail.com</t>
  </si>
  <si>
    <t>99982-0510</t>
  </si>
  <si>
    <t>luciano3005@hotmail.com</t>
  </si>
  <si>
    <t>99109-9024</t>
  </si>
  <si>
    <t>luci-ms@hotmail.com</t>
  </si>
  <si>
    <t>98158-6564</t>
  </si>
  <si>
    <t>lucio_mesquita@uol.com.br</t>
  </si>
  <si>
    <t>99970-1726</t>
  </si>
  <si>
    <t>profmarcelomoraes@protonmail.com</t>
  </si>
  <si>
    <t>99601-2525</t>
  </si>
  <si>
    <t>moratomm@hotmail.com</t>
  </si>
  <si>
    <t>98133-8384</t>
  </si>
  <si>
    <t>MARCIO CASTRO</t>
  </si>
  <si>
    <t>marcosmaandrade@gmail.com</t>
  </si>
  <si>
    <t>98212-8855</t>
  </si>
  <si>
    <t>marcusmamede@gmail.com</t>
  </si>
  <si>
    <t>98161-0378</t>
  </si>
  <si>
    <t>marioalle@gmail.com</t>
  </si>
  <si>
    <t>99992-3655</t>
  </si>
  <si>
    <t>nmorelo@yahoo.com.br</t>
  </si>
  <si>
    <t>98400-0928</t>
  </si>
  <si>
    <t>nilzinhafederal@hotmail.com</t>
  </si>
  <si>
    <t>98589-7743</t>
  </si>
  <si>
    <t>olimpiofh@gmail.com</t>
  </si>
  <si>
    <t>98239-1572</t>
  </si>
  <si>
    <t>OTAVIO BUENO</t>
  </si>
  <si>
    <t>pedrosanto96@gmail.com</t>
  </si>
  <si>
    <t>(84) 98116-5068</t>
  </si>
  <si>
    <t>rmachado_2004@yahoo.com.br</t>
  </si>
  <si>
    <t>99176-4040</t>
  </si>
  <si>
    <t>renatooliveira@globo.com</t>
  </si>
  <si>
    <t>99973-4666</t>
  </si>
  <si>
    <t>renato.souza@mdic.gov.br</t>
  </si>
  <si>
    <t>99221-7007</t>
  </si>
  <si>
    <t>des.ricardomachado@gmail.com</t>
  </si>
  <si>
    <t>99982-9866</t>
  </si>
  <si>
    <t>ricardo.villela@sebrae.com.br</t>
  </si>
  <si>
    <t>99924-0271</t>
  </si>
  <si>
    <t>robertofiuza@terra.com.br</t>
  </si>
  <si>
    <t>98661-6162</t>
  </si>
  <si>
    <t>rodrigogreat@gmail.com</t>
  </si>
  <si>
    <t>98320-8597</t>
  </si>
  <si>
    <t>99148-2458</t>
  </si>
  <si>
    <t>VITOR KIRSCH</t>
  </si>
  <si>
    <t>weltonrochasilva@gmail.com</t>
  </si>
  <si>
    <t>99686-9835</t>
  </si>
  <si>
    <t>RANK</t>
  </si>
  <si>
    <t>EMMÁNOEL LURDA</t>
  </si>
  <si>
    <t>EDUARDO LACERDA</t>
  </si>
  <si>
    <t>CLAUDIO LEMOS</t>
  </si>
  <si>
    <t>20191RD</t>
  </si>
  <si>
    <t>GUSTAVO DE ALMEIDA</t>
  </si>
  <si>
    <t>20192RD</t>
  </si>
  <si>
    <t>20193RD</t>
  </si>
  <si>
    <t>Linhas</t>
  </si>
  <si>
    <t>a</t>
  </si>
  <si>
    <t>GR</t>
  </si>
  <si>
    <t>CHV</t>
  </si>
  <si>
    <t>11</t>
  </si>
  <si>
    <t>12</t>
  </si>
  <si>
    <t>13</t>
  </si>
  <si>
    <t>14</t>
  </si>
  <si>
    <t>15</t>
  </si>
  <si>
    <t>16</t>
  </si>
  <si>
    <t>21</t>
  </si>
  <si>
    <t>22</t>
  </si>
  <si>
    <t>23</t>
  </si>
  <si>
    <t>24</t>
  </si>
  <si>
    <t>25</t>
  </si>
  <si>
    <t>26</t>
  </si>
  <si>
    <t>31</t>
  </si>
  <si>
    <t>32</t>
  </si>
  <si>
    <t>33</t>
  </si>
  <si>
    <t>34</t>
  </si>
  <si>
    <t>35</t>
  </si>
  <si>
    <t>36</t>
  </si>
  <si>
    <t>41</t>
  </si>
  <si>
    <t>42</t>
  </si>
  <si>
    <t>43</t>
  </si>
  <si>
    <t>44</t>
  </si>
  <si>
    <t>45</t>
  </si>
  <si>
    <t>46</t>
  </si>
  <si>
    <t>51</t>
  </si>
  <si>
    <t>52</t>
  </si>
  <si>
    <t>53</t>
  </si>
  <si>
    <t>54</t>
  </si>
  <si>
    <t>55</t>
  </si>
  <si>
    <t>56</t>
  </si>
  <si>
    <t>61</t>
  </si>
  <si>
    <t>62</t>
  </si>
  <si>
    <t>63</t>
  </si>
  <si>
    <t>64</t>
  </si>
  <si>
    <t>65</t>
  </si>
  <si>
    <t>66</t>
  </si>
  <si>
    <t>LOGICA PARA O RESULTADO EM CASO DE DESISTENCIA</t>
  </si>
  <si>
    <t>Jogador Desiste</t>
  </si>
  <si>
    <t>Qdo =&gt;&gt;</t>
  </si>
  <si>
    <t>Set 01</t>
  </si>
  <si>
    <t>Set 02</t>
  </si>
  <si>
    <t>1o Set em andamento</t>
  </si>
  <si>
    <t>mesmo placar</t>
  </si>
  <si>
    <t>1o Set completo</t>
  </si>
  <si>
    <t>2o Set em andamento</t>
  </si>
  <si>
    <t>2o Set completo</t>
  </si>
  <si>
    <t>S Tie-Break</t>
  </si>
  <si>
    <t>Adversario desiste</t>
  </si>
  <si>
    <t>se Pt-adv &gt; 4; (se Pt-adv=6;7 senao Pt-adv+2; senao 6</t>
  </si>
  <si>
    <t>Se estiver: 2x0, então 0 
                      : 1x1 entao 10</t>
  </si>
  <si>
    <t>se Pt-adv &gt; 8; Pt-adv+2;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</si>
</sst>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\-??_);_(@_)"/>
    <numFmt numFmtId="165" formatCode="d/mmm"/>
    <numFmt numFmtId="166" formatCode="_-* #,##0.00_-;\-* #,##0.00_-;_-* \-??_-;_-@_-"/>
    <numFmt numFmtId="167" formatCode="_-* #,##0_-;\-* #,##0_-;_-* \-??_-;_-@_-"/>
  </numFmts>
  <fonts count="52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8"/>
      <color rgb="FF2E75B6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sz val="26"/>
      <color rgb="FF1F4E79"/>
      <name val="Calibri"/>
      <family val="2"/>
      <charset val="1"/>
    </font>
    <font>
      <sz val="12"/>
      <color rgb="FF1F497D"/>
      <name val="Times New Roman"/>
      <family val="1"/>
      <charset val="1"/>
    </font>
    <font>
      <sz val="26"/>
      <color rgb="FFC55A11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vertAlign val="superscript"/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i/>
      <sz val="11"/>
      <color rgb="FFFF0000"/>
      <name val="Calibri"/>
      <family val="2"/>
      <charset val="1"/>
    </font>
    <font>
      <b/>
      <sz val="11"/>
      <color rgb="FFFF0000"/>
      <name val="Arial"/>
      <family val="2"/>
      <charset val="1"/>
    </font>
    <font>
      <i/>
      <sz val="11"/>
      <color rgb="FF000000"/>
      <name val="Calibri"/>
      <family val="2"/>
      <charset val="1"/>
    </font>
    <font>
      <i/>
      <sz val="11"/>
      <color rgb="FFFFFFFF"/>
      <name val="Calibri"/>
      <family val="2"/>
      <charset val="1"/>
    </font>
    <font>
      <b/>
      <sz val="11"/>
      <color rgb="FFFF0000"/>
      <name val="Calibri"/>
      <family val="2"/>
      <charset val="1"/>
    </font>
    <font>
      <i/>
      <sz val="11"/>
      <color rgb="FFFF0000"/>
      <name val="Calibri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b/>
      <sz val="18"/>
      <color rgb="FF000000"/>
      <name val="Calibri"/>
      <family val="2"/>
      <charset val="1"/>
    </font>
    <font>
      <vertAlign val="superscript"/>
      <sz val="11"/>
      <color rgb="FF000000"/>
      <name val="Calibri"/>
      <family val="2"/>
      <charset val="1"/>
    </font>
    <font>
      <vertAlign val="superscript"/>
      <sz val="11"/>
      <name val="Calibri"/>
      <family val="2"/>
      <charset val="1"/>
    </font>
    <font>
      <sz val="11"/>
      <color rgb="FF404040"/>
      <name val="Calibri"/>
      <family val="2"/>
      <charset val="1"/>
    </font>
    <font>
      <b/>
      <sz val="18"/>
      <color rgb="FF1F4E79"/>
      <name val="Calibri"/>
      <family val="2"/>
      <charset val="1"/>
    </font>
    <font>
      <b/>
      <i/>
      <sz val="11"/>
      <color rgb="FF1F4E79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i/>
      <sz val="11"/>
      <color rgb="FF2E75B6"/>
      <name val="Calibri"/>
      <family val="2"/>
      <charset val="1"/>
    </font>
    <font>
      <sz val="11"/>
      <color rgb="FFC55A11"/>
      <name val="Calibri"/>
      <family val="2"/>
      <charset val="1"/>
    </font>
    <font>
      <b/>
      <i/>
      <sz val="10"/>
      <color rgb="FF000000"/>
      <name val="Calibri"/>
      <family val="2"/>
      <charset val="1"/>
    </font>
    <font>
      <i/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4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C55A11"/>
      <name val="Calibri"/>
      <family val="2"/>
      <charset val="1"/>
    </font>
    <font>
      <b/>
      <sz val="22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b/>
      <i/>
      <sz val="12"/>
      <color rgb="FFFFFFFF"/>
      <name val="Arial"/>
      <family val="2"/>
      <charset val="1"/>
    </font>
    <font>
      <i/>
      <sz val="12"/>
      <color rgb="FFFFFFFF"/>
      <name val="Calibri"/>
      <family val="2"/>
      <charset val="1"/>
    </font>
    <font>
      <i/>
      <sz val="14"/>
      <color rgb="FF222A35"/>
      <name val="Calibri"/>
      <family val="2"/>
      <charset val="1"/>
    </font>
    <font>
      <sz val="14"/>
      <color rgb="FF222A35"/>
      <name val="Calibri"/>
      <family val="2"/>
      <charset val="1"/>
    </font>
    <font>
      <sz val="18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BE5D6"/>
        <bgColor rgb="FFFFF2CC"/>
      </patternFill>
    </fill>
    <fill>
      <patternFill patternType="solid">
        <fgColor rgb="FFDBDBDB"/>
        <bgColor rgb="FFD9D9D9"/>
      </patternFill>
    </fill>
    <fill>
      <patternFill patternType="solid">
        <fgColor rgb="FFFFF2CC"/>
        <bgColor rgb="FFFFFFCC"/>
      </patternFill>
    </fill>
    <fill>
      <patternFill patternType="solid">
        <fgColor rgb="FFD9E1F2"/>
        <bgColor rgb="FFDAE3F3"/>
      </patternFill>
    </fill>
    <fill>
      <patternFill patternType="solid">
        <fgColor rgb="FFEDEDED"/>
        <bgColor rgb="FFF2F2F2"/>
      </patternFill>
    </fill>
    <fill>
      <patternFill patternType="solid">
        <fgColor rgb="FFFFFFCC"/>
        <bgColor rgb="FFFFF2CC"/>
      </patternFill>
    </fill>
    <fill>
      <patternFill patternType="solid">
        <fgColor rgb="FFF2F2F2"/>
        <bgColor rgb="FFEDEDED"/>
      </patternFill>
    </fill>
    <fill>
      <patternFill patternType="solid">
        <fgColor rgb="FFE2F0D9"/>
        <bgColor rgb="FFE7E6E6"/>
      </patternFill>
    </fill>
    <fill>
      <patternFill patternType="solid">
        <fgColor rgb="FFFF0000"/>
        <bgColor rgb="FF993300"/>
      </patternFill>
    </fill>
    <fill>
      <patternFill patternType="solid">
        <fgColor rgb="FFDAE3F3"/>
        <bgColor rgb="FFD9E1F2"/>
      </patternFill>
    </fill>
    <fill>
      <patternFill patternType="solid">
        <fgColor rgb="FF2E75B6"/>
        <bgColor rgb="FF008080"/>
      </patternFill>
    </fill>
    <fill>
      <patternFill patternType="solid">
        <fgColor rgb="FFFFE699"/>
        <bgColor rgb="FFFFF2CC"/>
      </patternFill>
    </fill>
    <fill>
      <patternFill patternType="solid">
        <fgColor rgb="FF385724"/>
        <bgColor rgb="FF404040"/>
      </patternFill>
    </fill>
    <fill>
      <patternFill patternType="solid">
        <fgColor rgb="FF203864"/>
        <bgColor rgb="FF1F497D"/>
      </patternFill>
    </fill>
    <fill>
      <patternFill patternType="solid">
        <fgColor rgb="FFB4C7E7"/>
        <bgColor rgb="FFBDD7EE"/>
      </patternFill>
    </fill>
    <fill>
      <patternFill patternType="solid">
        <fgColor rgb="FFFFFF00"/>
        <bgColor rgb="FFFFE699"/>
      </patternFill>
    </fill>
    <fill>
      <patternFill patternType="solid">
        <fgColor rgb="FFBDD7EE"/>
        <bgColor rgb="FFB4C7E7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0000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rgb="FFE7E6E6"/>
      </bottom>
      <diagonal/>
    </border>
    <border>
      <left style="thin">
        <color rgb="FFE7E6E6"/>
      </left>
      <right/>
      <top style="thin">
        <color auto="1"/>
      </top>
      <bottom style="thin">
        <color rgb="FFE7E6E6"/>
      </bottom>
      <diagonal/>
    </border>
    <border>
      <left style="thin">
        <color auto="1"/>
      </left>
      <right/>
      <top style="thin">
        <color auto="1"/>
      </top>
      <bottom style="thin">
        <color rgb="FFE7E6E6"/>
      </bottom>
      <diagonal/>
    </border>
    <border>
      <left style="thin">
        <color auto="1"/>
      </left>
      <right style="thin">
        <color rgb="FFD0CECE"/>
      </right>
      <top style="thin">
        <color auto="1"/>
      </top>
      <bottom style="thin">
        <color rgb="FFF2F2F2"/>
      </bottom>
      <diagonal/>
    </border>
    <border>
      <left/>
      <right style="thin">
        <color rgb="FFD0CECE"/>
      </right>
      <top style="thin">
        <color auto="1"/>
      </top>
      <bottom style="thin">
        <color rgb="FFD0CECE"/>
      </bottom>
      <diagonal/>
    </border>
    <border>
      <left/>
      <right style="thin">
        <color auto="1"/>
      </right>
      <top style="thin">
        <color auto="1"/>
      </top>
      <bottom style="thin">
        <color rgb="FFD0CECE"/>
      </bottom>
      <diagonal/>
    </border>
    <border>
      <left style="thin">
        <color auto="1"/>
      </left>
      <right style="thin">
        <color rgb="FFD0CECE"/>
      </right>
      <top style="thin">
        <color auto="1"/>
      </top>
      <bottom style="thin">
        <color rgb="FFD0CECE"/>
      </bottom>
      <diagonal/>
    </border>
    <border>
      <left/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/>
      <top/>
      <bottom style="thin">
        <color rgb="FFE7E6E6"/>
      </bottom>
      <diagonal/>
    </border>
    <border>
      <left style="thin">
        <color auto="1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/>
      <right style="thin">
        <color rgb="FFD0CECE"/>
      </right>
      <top/>
      <bottom style="thin">
        <color rgb="FFD0CECE"/>
      </bottom>
      <diagonal/>
    </border>
    <border>
      <left/>
      <right style="thin">
        <color rgb="FFD0CECE"/>
      </right>
      <top style="thin">
        <color rgb="FFD0CECE"/>
      </top>
      <bottom style="thin">
        <color auto="1"/>
      </bottom>
      <diagonal/>
    </border>
    <border>
      <left style="thin">
        <color auto="1"/>
      </left>
      <right style="thin">
        <color rgb="FFD0CECE"/>
      </right>
      <top style="thin">
        <color rgb="FFD0CECE"/>
      </top>
      <bottom style="thin">
        <color auto="1"/>
      </bottom>
      <diagonal/>
    </border>
    <border>
      <left/>
      <right style="thin">
        <color auto="1"/>
      </right>
      <top style="thin">
        <color rgb="FFD0CECE"/>
      </top>
      <bottom style="thin">
        <color auto="1"/>
      </bottom>
      <diagonal/>
    </border>
    <border>
      <left style="thin">
        <color auto="1"/>
      </left>
      <right style="thin">
        <color rgb="FFD0CECE"/>
      </right>
      <top/>
      <bottom style="thin">
        <color rgb="FFD0CECE"/>
      </bottom>
      <diagonal/>
    </border>
    <border>
      <left style="thin">
        <color auto="1"/>
      </left>
      <right style="thin">
        <color rgb="FFD0CECE"/>
      </right>
      <top style="thin">
        <color auto="1"/>
      </top>
      <bottom style="thin">
        <color rgb="FFD9D9D9"/>
      </bottom>
      <diagonal/>
    </border>
    <border>
      <left/>
      <right style="thin">
        <color rgb="FFE7E6E6"/>
      </right>
      <top style="thin">
        <color rgb="FFE7E6E6"/>
      </top>
      <bottom style="thin">
        <color auto="1"/>
      </bottom>
      <diagonal/>
    </border>
    <border>
      <left style="thin">
        <color rgb="FFE7E6E6"/>
      </left>
      <right/>
      <top/>
      <bottom style="thin">
        <color auto="1"/>
      </bottom>
      <diagonal/>
    </border>
    <border>
      <left style="thin">
        <color auto="1"/>
      </left>
      <right style="thin">
        <color rgb="FFE7E6E6"/>
      </right>
      <top style="thin">
        <color rgb="FFE7E6E6"/>
      </top>
      <bottom style="thin">
        <color auto="1"/>
      </bottom>
      <diagonal/>
    </border>
    <border>
      <left style="thin">
        <color auto="1"/>
      </left>
      <right style="thin">
        <color rgb="FFD0CECE"/>
      </right>
      <top/>
      <bottom style="thin">
        <color auto="1"/>
      </bottom>
      <diagonal/>
    </border>
    <border>
      <left style="thin">
        <color rgb="FFE7E6E6"/>
      </left>
      <right style="thin">
        <color auto="1"/>
      </right>
      <top style="thin">
        <color auto="1"/>
      </top>
      <bottom style="thin">
        <color rgb="FFE7E6E6"/>
      </bottom>
      <diagonal/>
    </border>
    <border>
      <left style="thin">
        <color rgb="FFE7E6E6"/>
      </left>
      <right style="thin">
        <color auto="1"/>
      </right>
      <top/>
      <bottom style="thin">
        <color rgb="FFE7E6E6"/>
      </bottom>
      <diagonal/>
    </border>
    <border>
      <left style="thin">
        <color rgb="FFE7E6E6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6">
    <xf numFmtId="0" fontId="0" fillId="0" borderId="0"/>
    <xf numFmtId="166" fontId="51" fillId="0" borderId="0" applyBorder="0" applyProtection="0"/>
    <xf numFmtId="9" fontId="51" fillId="0" borderId="0" applyBorder="0" applyProtection="0"/>
    <xf numFmtId="0" fontId="1" fillId="0" borderId="0"/>
    <xf numFmtId="9" fontId="51" fillId="0" borderId="0" applyBorder="0" applyProtection="0"/>
    <xf numFmtId="164" fontId="51" fillId="0" borderId="0" applyBorder="0" applyProtection="0"/>
  </cellStyleXfs>
  <cellXfs count="341">
    <xf numFmtId="0" fontId="0" fillId="0" borderId="0" xfId="0"/>
    <xf numFmtId="0" fontId="3" fillId="4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  <xf numFmtId="1" fontId="3" fillId="4" borderId="6" xfId="0" applyNumberFormat="1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65" fontId="0" fillId="0" borderId="0" xfId="0" applyNumberFormat="1"/>
    <xf numFmtId="0" fontId="4" fillId="3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0" fillId="7" borderId="4" xfId="0" applyFill="1" applyBorder="1" applyAlignment="1">
      <alignment vertical="center"/>
    </xf>
    <xf numFmtId="165" fontId="15" fillId="7" borderId="9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51" fillId="0" borderId="9" xfId="1" applyNumberFormat="1" applyBorder="1" applyAlignment="1" applyProtection="1">
      <alignment horizontal="left" vertical="center"/>
    </xf>
    <xf numFmtId="0" fontId="17" fillId="0" borderId="5" xfId="0" applyFont="1" applyBorder="1" applyAlignment="1">
      <alignment horizontal="right"/>
    </xf>
    <xf numFmtId="0" fontId="15" fillId="0" borderId="10" xfId="0" applyFont="1" applyBorder="1"/>
    <xf numFmtId="0" fontId="16" fillId="0" borderId="0" xfId="0" applyFont="1"/>
    <xf numFmtId="1" fontId="9" fillId="0" borderId="0" xfId="1" applyNumberFormat="1" applyFont="1" applyBorder="1" applyAlignment="1" applyProtection="1">
      <alignment horizontal="center" vertical="center"/>
    </xf>
    <xf numFmtId="0" fontId="17" fillId="0" borderId="4" xfId="0" applyFont="1" applyBorder="1" applyAlignment="1">
      <alignment horizontal="right"/>
    </xf>
    <xf numFmtId="0" fontId="15" fillId="0" borderId="9" xfId="0" applyFont="1" applyBorder="1"/>
    <xf numFmtId="0" fontId="18" fillId="0" borderId="0" xfId="0" applyFont="1"/>
    <xf numFmtId="0" fontId="0" fillId="0" borderId="11" xfId="0" applyBorder="1" applyAlignment="1">
      <alignment horizontal="center" vertical="center"/>
    </xf>
    <xf numFmtId="1" fontId="51" fillId="0" borderId="12" xfId="1" applyNumberFormat="1" applyBorder="1" applyAlignment="1" applyProtection="1">
      <alignment horizontal="left" vertical="center"/>
    </xf>
    <xf numFmtId="0" fontId="17" fillId="0" borderId="11" xfId="0" applyFont="1" applyBorder="1" applyAlignment="1">
      <alignment horizontal="right"/>
    </xf>
    <xf numFmtId="0" fontId="15" fillId="0" borderId="12" xfId="0" applyFont="1" applyBorder="1"/>
    <xf numFmtId="1" fontId="10" fillId="0" borderId="0" xfId="1" applyNumberFormat="1" applyFont="1" applyBorder="1" applyAlignment="1" applyProtection="1">
      <alignment horizontal="center" vertical="center"/>
    </xf>
    <xf numFmtId="0" fontId="19" fillId="0" borderId="0" xfId="0" applyFont="1"/>
    <xf numFmtId="0" fontId="20" fillId="0" borderId="0" xfId="0" applyFont="1"/>
    <xf numFmtId="0" fontId="20" fillId="0" borderId="13" xfId="0" applyFont="1" applyBorder="1"/>
    <xf numFmtId="0" fontId="21" fillId="0" borderId="4" xfId="0" applyFont="1" applyBorder="1" applyAlignment="1">
      <alignment horizontal="right" vertical="center" wrapText="1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23" fillId="0" borderId="11" xfId="0" applyFont="1" applyBorder="1" applyAlignment="1">
      <alignment horizontal="right" vertical="center" wrapText="1"/>
    </xf>
    <xf numFmtId="0" fontId="19" fillId="0" borderId="14" xfId="0" applyFont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24" fillId="0" borderId="0" xfId="0" applyFont="1"/>
    <xf numFmtId="0" fontId="9" fillId="0" borderId="0" xfId="0" applyFont="1" applyAlignment="1">
      <alignment horizontal="right"/>
    </xf>
    <xf numFmtId="0" fontId="3" fillId="4" borderId="0" xfId="0" applyFont="1" applyFill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4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165" fontId="0" fillId="0" borderId="1" xfId="0" applyNumberFormat="1" applyBorder="1" applyAlignment="1">
      <alignment horizontal="center" vertical="center"/>
    </xf>
    <xf numFmtId="0" fontId="0" fillId="7" borderId="11" xfId="0" applyFill="1" applyBorder="1" applyAlignment="1">
      <alignment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165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" fontId="51" fillId="0" borderId="9" xfId="1" applyNumberFormat="1" applyBorder="1" applyAlignment="1" applyProtection="1">
      <alignment horizontal="center" vertical="center"/>
    </xf>
    <xf numFmtId="1" fontId="51" fillId="0" borderId="15" xfId="1" applyNumberFormat="1" applyBorder="1" applyAlignment="1" applyProtection="1">
      <alignment horizontal="center" vertical="center"/>
    </xf>
    <xf numFmtId="1" fontId="51" fillId="6" borderId="10" xfId="1" applyNumberFormat="1" applyFill="1" applyBorder="1" applyAlignment="1" applyProtection="1">
      <alignment horizontal="center" vertical="center"/>
    </xf>
    <xf numFmtId="1" fontId="51" fillId="0" borderId="16" xfId="1" applyNumberFormat="1" applyBorder="1" applyAlignment="1" applyProtection="1">
      <alignment horizontal="center" vertical="center"/>
    </xf>
    <xf numFmtId="1" fontId="51" fillId="0" borderId="17" xfId="1" applyNumberFormat="1" applyBorder="1" applyAlignment="1" applyProtection="1">
      <alignment horizontal="center" vertical="center"/>
    </xf>
    <xf numFmtId="1" fontId="51" fillId="6" borderId="17" xfId="1" applyNumberFormat="1" applyFill="1" applyBorder="1" applyAlignment="1" applyProtection="1">
      <alignment horizontal="center" vertical="center"/>
    </xf>
    <xf numFmtId="1" fontId="51" fillId="0" borderId="18" xfId="1" applyNumberFormat="1" applyBorder="1" applyAlignment="1" applyProtection="1">
      <alignment horizontal="center" vertical="center"/>
    </xf>
    <xf numFmtId="1" fontId="51" fillId="6" borderId="6" xfId="1" applyNumberFormat="1" applyFill="1" applyBorder="1" applyAlignment="1" applyProtection="1">
      <alignment horizontal="center" vertical="center"/>
    </xf>
    <xf numFmtId="1" fontId="51" fillId="6" borderId="0" xfId="1" applyNumberFormat="1" applyFill="1" applyBorder="1" applyAlignment="1" applyProtection="1">
      <alignment horizontal="center" vertical="center"/>
    </xf>
    <xf numFmtId="0" fontId="17" fillId="0" borderId="5" xfId="0" applyFont="1" applyBorder="1"/>
    <xf numFmtId="0" fontId="16" fillId="0" borderId="10" xfId="0" applyFont="1" applyBorder="1"/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8" borderId="22" xfId="0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1" fontId="51" fillId="0" borderId="0" xfId="1" applyNumberFormat="1" applyBorder="1" applyAlignment="1" applyProtection="1">
      <alignment horizontal="center" vertical="center"/>
    </xf>
    <xf numFmtId="0" fontId="16" fillId="0" borderId="15" xfId="0" applyFont="1" applyBorder="1"/>
    <xf numFmtId="0" fontId="24" fillId="0" borderId="19" xfId="0" applyFont="1" applyBorder="1" applyAlignment="1" applyProtection="1">
      <alignment horizontal="center" vertical="center"/>
      <protection locked="0"/>
    </xf>
    <xf numFmtId="0" fontId="24" fillId="0" borderId="20" xfId="0" applyFont="1" applyBorder="1" applyAlignment="1" applyProtection="1">
      <alignment horizontal="center" vertical="center"/>
      <protection locked="0"/>
    </xf>
    <xf numFmtId="0" fontId="24" fillId="0" borderId="21" xfId="0" applyFont="1" applyBorder="1" applyAlignment="1" applyProtection="1">
      <alignment horizontal="center" vertical="center"/>
      <protection locked="0"/>
    </xf>
    <xf numFmtId="167" fontId="9" fillId="0" borderId="0" xfId="1" applyNumberFormat="1" applyFont="1" applyBorder="1" applyAlignment="1" applyProtection="1">
      <alignment horizontal="center" vertical="center"/>
    </xf>
    <xf numFmtId="1" fontId="51" fillId="6" borderId="9" xfId="1" applyNumberFormat="1" applyFill="1" applyBorder="1" applyAlignment="1" applyProtection="1">
      <alignment horizontal="center" vertical="center"/>
    </xf>
    <xf numFmtId="1" fontId="51" fillId="0" borderId="23" xfId="1" applyNumberFormat="1" applyBorder="1" applyAlignment="1" applyProtection="1">
      <alignment horizontal="center" vertical="center"/>
    </xf>
    <xf numFmtId="1" fontId="51" fillId="0" borderId="24" xfId="1" applyNumberFormat="1" applyBorder="1" applyAlignment="1" applyProtection="1">
      <alignment horizontal="center" vertical="center"/>
    </xf>
    <xf numFmtId="1" fontId="51" fillId="6" borderId="24" xfId="1" applyNumberFormat="1" applyFill="1" applyBorder="1" applyAlignment="1" applyProtection="1">
      <alignment horizontal="center" vertical="center"/>
    </xf>
    <xf numFmtId="1" fontId="51" fillId="0" borderId="25" xfId="1" applyNumberFormat="1" applyBorder="1" applyAlignment="1" applyProtection="1">
      <alignment horizontal="center" vertical="center"/>
    </xf>
    <xf numFmtId="1" fontId="51" fillId="6" borderId="7" xfId="1" applyNumberFormat="1" applyFill="1" applyBorder="1" applyAlignment="1" applyProtection="1">
      <alignment horizontal="center" vertical="center"/>
    </xf>
    <xf numFmtId="0" fontId="17" fillId="0" borderId="11" xfId="0" applyFont="1" applyBorder="1"/>
    <xf numFmtId="0" fontId="16" fillId="0" borderId="12" xfId="0" applyFont="1" applyBorder="1"/>
    <xf numFmtId="0" fontId="0" fillId="0" borderId="26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8" borderId="28" xfId="0" applyFill="1" applyBorder="1" applyAlignment="1">
      <alignment horizontal="center" vertical="center"/>
    </xf>
    <xf numFmtId="0" fontId="0" fillId="8" borderId="27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28" fillId="0" borderId="0" xfId="0" applyFont="1"/>
    <xf numFmtId="0" fontId="16" fillId="0" borderId="14" xfId="0" applyFont="1" applyBorder="1"/>
    <xf numFmtId="0" fontId="24" fillId="0" borderId="30" xfId="0" applyFont="1" applyBorder="1" applyAlignment="1" applyProtection="1">
      <alignment horizontal="center" vertical="center"/>
      <protection locked="0"/>
    </xf>
    <xf numFmtId="0" fontId="24" fillId="0" borderId="27" xfId="0" applyFont="1" applyBorder="1" applyAlignment="1" applyProtection="1">
      <alignment horizontal="center" vertical="center"/>
      <protection locked="0"/>
    </xf>
    <xf numFmtId="0" fontId="24" fillId="0" borderId="12" xfId="0" applyFont="1" applyBorder="1" applyAlignment="1" applyProtection="1">
      <alignment horizontal="center" vertical="center"/>
      <protection locked="0"/>
    </xf>
    <xf numFmtId="1" fontId="51" fillId="0" borderId="4" xfId="1" applyNumberFormat="1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  <protection locked="0"/>
    </xf>
    <xf numFmtId="0" fontId="24" fillId="0" borderId="31" xfId="0" applyFont="1" applyBorder="1" applyAlignment="1" applyProtection="1">
      <alignment horizontal="center" vertical="center"/>
      <protection locked="0"/>
    </xf>
    <xf numFmtId="0" fontId="16" fillId="0" borderId="9" xfId="0" applyFont="1" applyBorder="1"/>
    <xf numFmtId="1" fontId="51" fillId="0" borderId="12" xfId="1" applyNumberFormat="1" applyBorder="1" applyAlignment="1" applyProtection="1">
      <alignment horizontal="center" vertical="center"/>
    </xf>
    <xf numFmtId="1" fontId="51" fillId="0" borderId="14" xfId="1" applyNumberFormat="1" applyBorder="1" applyAlignment="1" applyProtection="1">
      <alignment horizontal="center" vertical="center"/>
    </xf>
    <xf numFmtId="1" fontId="51" fillId="6" borderId="12" xfId="1" applyNumberFormat="1" applyFill="1" applyBorder="1" applyAlignment="1" applyProtection="1">
      <alignment horizontal="center" vertical="center"/>
    </xf>
    <xf numFmtId="1" fontId="51" fillId="0" borderId="32" xfId="1" applyNumberFormat="1" applyBorder="1" applyAlignment="1" applyProtection="1">
      <alignment horizontal="center" vertical="center"/>
    </xf>
    <xf numFmtId="1" fontId="51" fillId="0" borderId="33" xfId="1" applyNumberFormat="1" applyBorder="1" applyAlignment="1" applyProtection="1">
      <alignment horizontal="center" vertical="center"/>
    </xf>
    <xf numFmtId="1" fontId="51" fillId="6" borderId="33" xfId="1" applyNumberFormat="1" applyFill="1" applyBorder="1" applyAlignment="1" applyProtection="1">
      <alignment horizontal="center" vertical="center"/>
    </xf>
    <xf numFmtId="1" fontId="51" fillId="0" borderId="34" xfId="1" applyNumberFormat="1" applyBorder="1" applyAlignment="1" applyProtection="1">
      <alignment horizontal="center" vertical="center"/>
    </xf>
    <xf numFmtId="1" fontId="51" fillId="6" borderId="8" xfId="1" applyNumberFormat="1" applyFill="1" applyBorder="1" applyAlignment="1" applyProtection="1">
      <alignment horizontal="center" vertical="center"/>
    </xf>
    <xf numFmtId="0" fontId="0" fillId="0" borderId="35" xfId="0" applyBorder="1" applyAlignment="1" applyProtection="1">
      <alignment horizontal="center" vertical="center"/>
      <protection locked="0"/>
    </xf>
    <xf numFmtId="0" fontId="24" fillId="0" borderId="35" xfId="0" applyFont="1" applyBorder="1" applyAlignment="1" applyProtection="1">
      <alignment horizontal="center" vertical="center"/>
      <protection locked="0"/>
    </xf>
    <xf numFmtId="1" fontId="51" fillId="0" borderId="5" xfId="1" applyNumberFormat="1" applyBorder="1" applyAlignment="1" applyProtection="1">
      <alignment horizontal="center" vertical="center"/>
    </xf>
    <xf numFmtId="1" fontId="51" fillId="6" borderId="36" xfId="1" applyNumberFormat="1" applyFill="1" applyBorder="1" applyAlignment="1" applyProtection="1">
      <alignment horizontal="center" vertical="center"/>
    </xf>
    <xf numFmtId="1" fontId="51" fillId="6" borderId="37" xfId="1" applyNumberFormat="1" applyFill="1" applyBorder="1" applyAlignment="1" applyProtection="1">
      <alignment horizontal="center" vertical="center"/>
    </xf>
    <xf numFmtId="1" fontId="51" fillId="0" borderId="11" xfId="1" applyNumberFormat="1" applyBorder="1" applyAlignment="1" applyProtection="1">
      <alignment horizontal="center" vertical="center"/>
    </xf>
    <xf numFmtId="1" fontId="51" fillId="6" borderId="38" xfId="1" applyNumberFormat="1" applyFill="1" applyBorder="1" applyAlignment="1" applyProtection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26" xfId="0" applyFont="1" applyBorder="1" applyAlignment="1" applyProtection="1">
      <alignment horizontal="center" vertical="center"/>
      <protection locked="0"/>
    </xf>
    <xf numFmtId="0" fontId="0" fillId="7" borderId="5" xfId="0" applyFill="1" applyBorder="1" applyAlignment="1">
      <alignment vertical="center"/>
    </xf>
    <xf numFmtId="0" fontId="14" fillId="7" borderId="10" xfId="0" applyFont="1" applyFill="1" applyBorder="1" applyAlignment="1">
      <alignment horizontal="center" vertical="center"/>
    </xf>
    <xf numFmtId="1" fontId="51" fillId="0" borderId="0" xfId="1" applyNumberFormat="1" applyBorder="1" applyAlignment="1" applyProtection="1">
      <alignment horizontal="left" vertical="center"/>
    </xf>
    <xf numFmtId="1" fontId="30" fillId="6" borderId="0" xfId="1" applyNumberFormat="1" applyFont="1" applyFill="1" applyBorder="1" applyAlignment="1" applyProtection="1">
      <alignment horizontal="center" vertical="center"/>
    </xf>
    <xf numFmtId="0" fontId="17" fillId="0" borderId="0" xfId="0" applyFont="1"/>
    <xf numFmtId="0" fontId="15" fillId="0" borderId="0" xfId="0" applyFont="1"/>
    <xf numFmtId="0" fontId="0" fillId="8" borderId="0" xfId="0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1" fillId="0" borderId="0" xfId="0" applyFont="1"/>
    <xf numFmtId="0" fontId="3" fillId="0" borderId="5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right"/>
    </xf>
    <xf numFmtId="0" fontId="32" fillId="9" borderId="1" xfId="0" applyFont="1" applyFill="1" applyBorder="1" applyAlignment="1">
      <alignment horizontal="center"/>
    </xf>
    <xf numFmtId="0" fontId="3" fillId="0" borderId="9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10" borderId="0" xfId="0" applyFont="1" applyFill="1"/>
    <xf numFmtId="1" fontId="9" fillId="0" borderId="0" xfId="0" applyNumberFormat="1" applyFont="1"/>
    <xf numFmtId="165" fontId="9" fillId="0" borderId="0" xfId="0" applyNumberFormat="1" applyFont="1"/>
    <xf numFmtId="1" fontId="9" fillId="0" borderId="0" xfId="0" applyNumberFormat="1" applyFont="1" applyAlignment="1">
      <alignment horizontal="center"/>
    </xf>
    <xf numFmtId="0" fontId="9" fillId="0" borderId="5" xfId="0" applyFont="1" applyBorder="1"/>
    <xf numFmtId="0" fontId="9" fillId="0" borderId="15" xfId="0" applyFont="1" applyBorder="1"/>
    <xf numFmtId="0" fontId="9" fillId="0" borderId="10" xfId="0" applyFont="1" applyBorder="1"/>
    <xf numFmtId="0" fontId="9" fillId="0" borderId="4" xfId="0" applyFont="1" applyBorder="1"/>
    <xf numFmtId="0" fontId="9" fillId="0" borderId="9" xfId="0" applyFont="1" applyBorder="1"/>
    <xf numFmtId="0" fontId="9" fillId="0" borderId="11" xfId="0" applyFont="1" applyBorder="1"/>
    <xf numFmtId="0" fontId="9" fillId="0" borderId="14" xfId="0" applyFont="1" applyBorder="1"/>
    <xf numFmtId="0" fontId="9" fillId="0" borderId="12" xfId="0" applyFont="1" applyBorder="1"/>
    <xf numFmtId="0" fontId="0" fillId="0" borderId="0" xfId="0" applyAlignment="1">
      <alignment horizontal="left"/>
    </xf>
    <xf numFmtId="0" fontId="33" fillId="0" borderId="0" xfId="0" applyFont="1"/>
    <xf numFmtId="9" fontId="3" fillId="9" borderId="10" xfId="2" applyFont="1" applyFill="1" applyBorder="1" applyAlignment="1" applyProtection="1">
      <alignment horizontal="left" vertical="center"/>
    </xf>
    <xf numFmtId="9" fontId="3" fillId="4" borderId="10" xfId="2" applyFont="1" applyFill="1" applyBorder="1" applyAlignment="1" applyProtection="1">
      <alignment horizontal="left" vertical="center"/>
    </xf>
    <xf numFmtId="0" fontId="24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9" fontId="24" fillId="0" borderId="0" xfId="2" applyFont="1" applyBorder="1" applyAlignment="1" applyProtection="1">
      <alignment vertical="center"/>
    </xf>
    <xf numFmtId="9" fontId="35" fillId="0" borderId="0" xfId="2" applyFont="1" applyBorder="1" applyAlignment="1" applyProtection="1">
      <alignment horizontal="left" vertical="center"/>
    </xf>
    <xf numFmtId="1" fontId="0" fillId="0" borderId="0" xfId="0" applyNumberFormat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21" fillId="0" borderId="0" xfId="0" applyFont="1"/>
    <xf numFmtId="9" fontId="35" fillId="0" borderId="14" xfId="2" applyFont="1" applyBorder="1" applyAlignment="1" applyProtection="1">
      <alignment horizontal="left" vertical="center"/>
    </xf>
    <xf numFmtId="1" fontId="0" fillId="0" borderId="14" xfId="0" applyNumberForma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9" fontId="34" fillId="0" borderId="0" xfId="2" applyFont="1" applyBorder="1" applyAlignment="1" applyProtection="1">
      <alignment horizontal="left" vertical="center"/>
    </xf>
    <xf numFmtId="9" fontId="3" fillId="4" borderId="10" xfId="2" applyFont="1" applyFill="1" applyBorder="1" applyAlignment="1" applyProtection="1">
      <alignment horizontal="center" vertical="center"/>
    </xf>
    <xf numFmtId="0" fontId="36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1" fontId="41" fillId="0" borderId="0" xfId="0" applyNumberFormat="1" applyFont="1" applyAlignment="1">
      <alignment horizontal="center" vertical="center"/>
    </xf>
    <xf numFmtId="1" fontId="41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Alignment="1" applyProtection="1">
      <alignment horizontal="left" vertical="center"/>
      <protection locked="0"/>
    </xf>
    <xf numFmtId="0" fontId="0" fillId="0" borderId="40" xfId="0" applyBorder="1"/>
    <xf numFmtId="0" fontId="0" fillId="0" borderId="41" xfId="0" applyBorder="1"/>
    <xf numFmtId="0" fontId="0" fillId="0" borderId="41" xfId="0" applyBorder="1" applyAlignment="1" applyProtection="1">
      <alignment horizontal="left" vertical="center"/>
      <protection locked="0"/>
    </xf>
    <xf numFmtId="0" fontId="0" fillId="0" borderId="42" xfId="0" applyBorder="1" applyAlignment="1" applyProtection="1">
      <alignment horizontal="left" vertical="center"/>
      <protection locked="0"/>
    </xf>
    <xf numFmtId="0" fontId="0" fillId="0" borderId="42" xfId="0" applyBorder="1"/>
    <xf numFmtId="0" fontId="0" fillId="0" borderId="43" xfId="0" applyBorder="1"/>
    <xf numFmtId="1" fontId="43" fillId="11" borderId="0" xfId="0" applyNumberFormat="1" applyFont="1" applyFill="1" applyAlignment="1">
      <alignment vertical="center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left" vertical="center" wrapText="1"/>
    </xf>
    <xf numFmtId="0" fontId="44" fillId="11" borderId="0" xfId="0" applyFont="1" applyFill="1" applyAlignment="1">
      <alignment horizontal="right" vertical="center"/>
    </xf>
    <xf numFmtId="0" fontId="0" fillId="0" borderId="44" xfId="0" applyBorder="1" applyAlignment="1" applyProtection="1">
      <alignment horizontal="left" vertical="center"/>
      <protection locked="0"/>
    </xf>
    <xf numFmtId="0" fontId="3" fillId="11" borderId="0" xfId="0" applyFont="1" applyFill="1" applyAlignment="1">
      <alignment horizontal="center" vertical="center"/>
    </xf>
    <xf numFmtId="0" fontId="0" fillId="0" borderId="44" xfId="0" applyBorder="1"/>
    <xf numFmtId="0" fontId="0" fillId="0" borderId="44" xfId="0" applyBorder="1" applyAlignment="1">
      <alignment horizontal="left" vertical="center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center"/>
    </xf>
    <xf numFmtId="0" fontId="14" fillId="4" borderId="0" xfId="0" applyFont="1" applyFill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center"/>
    </xf>
    <xf numFmtId="0" fontId="10" fillId="0" borderId="44" xfId="0" applyFont="1" applyBorder="1"/>
    <xf numFmtId="1" fontId="0" fillId="4" borderId="0" xfId="0" applyNumberForma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165" fontId="45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0" fillId="4" borderId="0" xfId="0" applyFill="1"/>
    <xf numFmtId="0" fontId="0" fillId="0" borderId="45" xfId="0" applyBorder="1"/>
    <xf numFmtId="0" fontId="4" fillId="0" borderId="46" xfId="0" applyFont="1" applyBorder="1" applyAlignment="1">
      <alignment horizontal="left" vertical="center"/>
    </xf>
    <xf numFmtId="0" fontId="0" fillId="0" borderId="46" xfId="0" applyBorder="1"/>
    <xf numFmtId="0" fontId="0" fillId="0" borderId="46" xfId="0" applyBorder="1" applyAlignment="1">
      <alignment horizontal="left"/>
    </xf>
    <xf numFmtId="0" fontId="10" fillId="0" borderId="47" xfId="0" applyFont="1" applyBorder="1"/>
    <xf numFmtId="0" fontId="0" fillId="0" borderId="47" xfId="0" applyBorder="1"/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 vertical="top" wrapText="1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50" fillId="0" borderId="0" xfId="0" applyFont="1"/>
    <xf numFmtId="0" fontId="4" fillId="0" borderId="0" xfId="0" applyFont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9" xfId="0" applyBorder="1"/>
    <xf numFmtId="0" fontId="0" fillId="0" borderId="13" xfId="0" applyBorder="1"/>
    <xf numFmtId="0" fontId="0" fillId="0" borderId="5" xfId="0" applyBorder="1"/>
    <xf numFmtId="0" fontId="0" fillId="0" borderId="4" xfId="0" applyBorder="1"/>
    <xf numFmtId="1" fontId="0" fillId="0" borderId="4" xfId="0" applyNumberFormat="1" applyBorder="1"/>
    <xf numFmtId="1" fontId="0" fillId="0" borderId="10" xfId="0" applyNumberFormat="1" applyBorder="1"/>
    <xf numFmtId="1" fontId="0" fillId="0" borderId="5" xfId="0" applyNumberFormat="1" applyBorder="1"/>
    <xf numFmtId="1" fontId="0" fillId="0" borderId="9" xfId="0" applyNumberFormat="1" applyBorder="1"/>
    <xf numFmtId="1" fontId="0" fillId="0" borderId="12" xfId="0" applyNumberFormat="1" applyBorder="1"/>
    <xf numFmtId="1" fontId="0" fillId="0" borderId="11" xfId="0" applyNumberFormat="1" applyBorder="1"/>
    <xf numFmtId="0" fontId="0" fillId="0" borderId="10" xfId="0" applyBorder="1"/>
    <xf numFmtId="0" fontId="0" fillId="0" borderId="12" xfId="0" applyBorder="1"/>
    <xf numFmtId="1" fontId="31" fillId="10" borderId="5" xfId="0" applyNumberFormat="1" applyFont="1" applyFill="1" applyBorder="1"/>
    <xf numFmtId="1" fontId="31" fillId="14" borderId="4" xfId="0" applyNumberFormat="1" applyFont="1" applyFill="1" applyBorder="1"/>
    <xf numFmtId="1" fontId="31" fillId="15" borderId="11" xfId="0" applyNumberFormat="1" applyFont="1" applyFill="1" applyBorder="1"/>
    <xf numFmtId="0" fontId="24" fillId="0" borderId="1" xfId="0" applyFont="1" applyBorder="1"/>
    <xf numFmtId="0" fontId="0" fillId="0" borderId="1" xfId="0" applyBorder="1" applyAlignment="1">
      <alignment vertical="center"/>
    </xf>
    <xf numFmtId="0" fontId="0" fillId="16" borderId="1" xfId="0" applyFill="1" applyBorder="1" applyAlignment="1">
      <alignment vertical="center"/>
    </xf>
    <xf numFmtId="0" fontId="24" fillId="16" borderId="1" xfId="0" applyFont="1" applyFill="1" applyBorder="1"/>
    <xf numFmtId="0" fontId="0" fillId="17" borderId="1" xfId="0" applyFill="1" applyBorder="1"/>
    <xf numFmtId="0" fontId="24" fillId="17" borderId="1" xfId="0" applyFont="1" applyFill="1" applyBorder="1"/>
    <xf numFmtId="0" fontId="0" fillId="0" borderId="1" xfId="0" applyBorder="1"/>
    <xf numFmtId="0" fontId="9" fillId="18" borderId="0" xfId="0" applyFont="1" applyFill="1"/>
    <xf numFmtId="0" fontId="9" fillId="17" borderId="0" xfId="0" applyFont="1" applyFill="1"/>
    <xf numFmtId="1" fontId="9" fillId="17" borderId="0" xfId="0" applyNumberFormat="1" applyFont="1" applyFill="1"/>
    <xf numFmtId="1" fontId="31" fillId="17" borderId="0" xfId="0" applyNumberFormat="1" applyFont="1" applyFill="1"/>
    <xf numFmtId="0" fontId="9" fillId="2" borderId="0" xfId="0" applyFont="1" applyFill="1" applyAlignment="1">
      <alignment horizontal="right"/>
    </xf>
    <xf numFmtId="0" fontId="9" fillId="2" borderId="0" xfId="0" applyFont="1" applyFill="1"/>
    <xf numFmtId="0" fontId="9" fillId="0" borderId="0" xfId="0" applyFont="1" applyAlignment="1">
      <alignment horizontal="left" vertical="center"/>
    </xf>
    <xf numFmtId="0" fontId="9" fillId="7" borderId="0" xfId="0" applyFont="1" applyFill="1" applyAlignment="1">
      <alignment horizontal="left" vertical="center"/>
    </xf>
    <xf numFmtId="0" fontId="9" fillId="7" borderId="0" xfId="0" applyFont="1" applyFill="1" applyAlignment="1">
      <alignment vertical="center"/>
    </xf>
    <xf numFmtId="0" fontId="9" fillId="17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17" fontId="9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7" borderId="2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23" fillId="7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/>
    </xf>
    <xf numFmtId="165" fontId="15" fillId="7" borderId="8" xfId="0" applyNumberFormat="1" applyFont="1" applyFill="1" applyBorder="1" applyAlignment="1">
      <alignment horizontal="center" vertical="center"/>
    </xf>
    <xf numFmtId="1" fontId="30" fillId="6" borderId="1" xfId="1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9" borderId="5" xfId="0" applyFont="1" applyFill="1" applyBorder="1" applyAlignment="1">
      <alignment horizontal="right" vertical="center"/>
    </xf>
    <xf numFmtId="0" fontId="3" fillId="4" borderId="5" xfId="0" applyFont="1" applyFill="1" applyBorder="1" applyAlignment="1">
      <alignment horizontal="right" vertical="center"/>
    </xf>
    <xf numFmtId="0" fontId="3" fillId="11" borderId="6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7" fillId="12" borderId="0" xfId="0" applyFont="1" applyFill="1" applyAlignment="1">
      <alignment horizontal="center" vertical="center"/>
    </xf>
    <xf numFmtId="0" fontId="37" fillId="12" borderId="0" xfId="0" applyFont="1" applyFill="1" applyAlignment="1">
      <alignment horizontal="center"/>
    </xf>
    <xf numFmtId="1" fontId="41" fillId="4" borderId="39" xfId="0" applyNumberFormat="1" applyFont="1" applyFill="1" applyBorder="1" applyAlignment="1">
      <alignment horizontal="center" vertical="center"/>
    </xf>
    <xf numFmtId="0" fontId="42" fillId="13" borderId="39" xfId="0" applyFont="1" applyFill="1" applyBorder="1" applyAlignment="1">
      <alignment horizontal="center" vertical="center"/>
    </xf>
    <xf numFmtId="1" fontId="44" fillId="11" borderId="0" xfId="0" applyNumberFormat="1" applyFont="1" applyFill="1" applyAlignment="1">
      <alignment horizontal="center" vertical="center"/>
    </xf>
    <xf numFmtId="1" fontId="3" fillId="11" borderId="0" xfId="0" applyNumberFormat="1" applyFont="1" applyFill="1" applyAlignment="1">
      <alignment horizontal="center" vertical="center"/>
    </xf>
    <xf numFmtId="0" fontId="0" fillId="0" borderId="0" xfId="0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48" fillId="4" borderId="1" xfId="0" applyFont="1" applyFill="1" applyBorder="1" applyAlignment="1">
      <alignment horizontal="left" vertical="center" wrapText="1"/>
    </xf>
    <xf numFmtId="1" fontId="44" fillId="11" borderId="0" xfId="0" applyNumberFormat="1" applyFont="1" applyFill="1" applyAlignment="1">
      <alignment horizontal="left" vertical="center"/>
    </xf>
    <xf numFmtId="0" fontId="25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</cellXfs>
  <cellStyles count="6">
    <cellStyle name="Normal" xfId="0" builtinId="0"/>
    <cellStyle name="Normal 2" xfId="3" xr:uid="{00000000-0005-0000-0000-000006000000}"/>
    <cellStyle name="Porcentagem" xfId="2" builtinId="5"/>
    <cellStyle name="Porcentagem 2" xfId="4" xr:uid="{00000000-0005-0000-0000-000007000000}"/>
    <cellStyle name="Vírgula" xfId="1" builtinId="3"/>
    <cellStyle name="Vírgula 2" xfId="5" xr:uid="{00000000-0005-0000-0000-000008000000}"/>
  </cellStyles>
  <dxfs count="1840"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ont>
        <b/>
        <i/>
        <strike val="0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</font>
      <fill>
        <patternFill>
          <bgColor rgb="FFE2F0D9"/>
        </patternFill>
      </fill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FF0000"/>
      </font>
    </dxf>
    <dxf>
      <font>
        <color rgb="FF385724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 val="0"/>
        <color rgb="FFFFF2CC"/>
      </font>
      <fill>
        <patternFill>
          <bgColor rgb="FFFF0000"/>
        </patternFill>
      </fill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color rgb="FFFFFFFF"/>
      </font>
    </dxf>
    <dxf>
      <font>
        <color rgb="FFFFFFFF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E2F0D9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  <dxf>
      <font>
        <b/>
        <i/>
        <color rgb="FF1F4E79"/>
      </font>
      <numFmt numFmtId="0" formatCode="General"/>
      <fill>
        <patternFill>
          <bgColor rgb="FFFFFFFF"/>
        </patternFill>
      </fill>
    </dxf>
    <dxf>
      <font>
        <b val="0"/>
        <i/>
        <strike val="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D9E1F2"/>
      <rgbColor rgb="FF993366"/>
      <rgbColor rgb="FFFFFFCC"/>
      <rgbColor rgb="FFDAE3F3"/>
      <rgbColor rgb="FF660066"/>
      <rgbColor rgb="FFEDEDED"/>
      <rgbColor rgb="FF1F4E79"/>
      <rgbColor rgb="FFBDD7EE"/>
      <rgbColor rgb="FF000080"/>
      <rgbColor rgb="FFFF00FF"/>
      <rgbColor rgb="FFFFF2CC"/>
      <rgbColor rgb="FF00FFFF"/>
      <rgbColor rgb="FF800080"/>
      <rgbColor rgb="FF800000"/>
      <rgbColor rgb="FF008080"/>
      <rgbColor rgb="FF0000FF"/>
      <rgbColor rgb="FF00CCFF"/>
      <rgbColor rgb="FFF2F2F2"/>
      <rgbColor rgb="FFE2F0D9"/>
      <rgbColor rgb="FFFFE699"/>
      <rgbColor rgb="FFB4C7E7"/>
      <rgbColor rgb="FFDBDBDB"/>
      <rgbColor rgb="FFD9D9D9"/>
      <rgbColor rgb="FFFBE5D6"/>
      <rgbColor rgb="FF2E75B6"/>
      <rgbColor rgb="FF33CCCC"/>
      <rgbColor rgb="FF99CC00"/>
      <rgbColor rgb="FFE7E6E6"/>
      <rgbColor rgb="FFFF9900"/>
      <rgbColor rgb="FFC55A11"/>
      <rgbColor rgb="FF666699"/>
      <rgbColor rgb="FFC5E0B4"/>
      <rgbColor rgb="FF203864"/>
      <rgbColor rgb="FF339966"/>
      <rgbColor rgb="FF385724"/>
      <rgbColor rgb="FF404040"/>
      <rgbColor rgb="FF993300"/>
      <rgbColor rgb="FF993366"/>
      <rgbColor rgb="FF1F497D"/>
      <rgbColor rgb="FF222A35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eg"/><Relationship Id="rId2" Type="http://schemas.openxmlformats.org/officeDocument/2006/relationships/image" Target="../media/image58.jpeg"/><Relationship Id="rId1" Type="http://schemas.openxmlformats.org/officeDocument/2006/relationships/image" Target="../media/image57.png"/><Relationship Id="rId6" Type="http://schemas.openxmlformats.org/officeDocument/2006/relationships/image" Target="../media/image62.jpeg"/><Relationship Id="rId5" Type="http://schemas.openxmlformats.org/officeDocument/2006/relationships/image" Target="../media/image61.jpeg"/><Relationship Id="rId4" Type="http://schemas.openxmlformats.org/officeDocument/2006/relationships/image" Target="../media/image6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4" Type="http://schemas.openxmlformats.org/officeDocument/2006/relationships/image" Target="../media/image6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70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2" Type="http://schemas.openxmlformats.org/officeDocument/2006/relationships/image" Target="../media/image76.png"/><Relationship Id="rId1" Type="http://schemas.openxmlformats.org/officeDocument/2006/relationships/image" Target="../media/image75.jpeg"/><Relationship Id="rId5" Type="http://schemas.openxmlformats.org/officeDocument/2006/relationships/image" Target="../media/image79.png"/><Relationship Id="rId4" Type="http://schemas.openxmlformats.org/officeDocument/2006/relationships/image" Target="../media/image78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eg"/><Relationship Id="rId2" Type="http://schemas.openxmlformats.org/officeDocument/2006/relationships/image" Target="../media/image81.jpeg"/><Relationship Id="rId1" Type="http://schemas.openxmlformats.org/officeDocument/2006/relationships/image" Target="../media/image80.jpeg"/><Relationship Id="rId5" Type="http://schemas.openxmlformats.org/officeDocument/2006/relationships/image" Target="../media/image84.png"/><Relationship Id="rId4" Type="http://schemas.openxmlformats.org/officeDocument/2006/relationships/image" Target="../media/image8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2" Type="http://schemas.openxmlformats.org/officeDocument/2006/relationships/image" Target="../media/image86.jpeg"/><Relationship Id="rId1" Type="http://schemas.openxmlformats.org/officeDocument/2006/relationships/image" Target="../media/image8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2" Type="http://schemas.openxmlformats.org/officeDocument/2006/relationships/image" Target="../media/image89.jpeg"/><Relationship Id="rId1" Type="http://schemas.openxmlformats.org/officeDocument/2006/relationships/image" Target="../media/image88.png"/><Relationship Id="rId4" Type="http://schemas.openxmlformats.org/officeDocument/2006/relationships/image" Target="../media/image9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3.png"/><Relationship Id="rId1" Type="http://schemas.openxmlformats.org/officeDocument/2006/relationships/image" Target="../media/image9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pn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pn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png"/><Relationship Id="rId1" Type="http://schemas.openxmlformats.org/officeDocument/2006/relationships/image" Target="../media/image29.jpeg"/><Relationship Id="rId6" Type="http://schemas.openxmlformats.org/officeDocument/2006/relationships/image" Target="../media/image34.png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png"/><Relationship Id="rId1" Type="http://schemas.openxmlformats.org/officeDocument/2006/relationships/image" Target="../media/image35.jpeg"/><Relationship Id="rId5" Type="http://schemas.openxmlformats.org/officeDocument/2006/relationships/image" Target="../media/image39.png"/><Relationship Id="rId4" Type="http://schemas.openxmlformats.org/officeDocument/2006/relationships/image" Target="../media/image3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1.pn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4" Type="http://schemas.openxmlformats.org/officeDocument/2006/relationships/image" Target="../media/image4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5" Type="http://schemas.openxmlformats.org/officeDocument/2006/relationships/image" Target="../media/image50.png"/><Relationship Id="rId4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32040</xdr:colOff>
      <xdr:row>30</xdr:row>
      <xdr:rowOff>182520</xdr:rowOff>
    </xdr:from>
    <xdr:to>
      <xdr:col>3</xdr:col>
      <xdr:colOff>1032120</xdr:colOff>
      <xdr:row>39</xdr:row>
      <xdr:rowOff>159840</xdr:rowOff>
    </xdr:to>
    <xdr:pic>
      <xdr:nvPicPr>
        <xdr:cNvPr id="2" name="Imagem 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rcRect l="13638" t="8513" r="9547" b="6894"/>
        <a:stretch/>
      </xdr:blipFill>
      <xdr:spPr>
        <a:xfrm>
          <a:off x="389520" y="6654960"/>
          <a:ext cx="1342800" cy="1796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9360</xdr:colOff>
      <xdr:row>49</xdr:row>
      <xdr:rowOff>22680</xdr:rowOff>
    </xdr:from>
    <xdr:to>
      <xdr:col>3</xdr:col>
      <xdr:colOff>811800</xdr:colOff>
      <xdr:row>57</xdr:row>
      <xdr:rowOff>173880</xdr:rowOff>
    </xdr:to>
    <xdr:pic>
      <xdr:nvPicPr>
        <xdr:cNvPr id="3" name="Imagem 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7960" b="7990"/>
        <a:stretch/>
      </xdr:blipFill>
      <xdr:spPr>
        <a:xfrm>
          <a:off x="366840" y="10295640"/>
          <a:ext cx="1145160" cy="172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13</xdr:row>
      <xdr:rowOff>13680</xdr:rowOff>
    </xdr:from>
    <xdr:to>
      <xdr:col>3</xdr:col>
      <xdr:colOff>950040</xdr:colOff>
      <xdr:row>21</xdr:row>
      <xdr:rowOff>154800</xdr:rowOff>
    </xdr:to>
    <xdr:pic>
      <xdr:nvPicPr>
        <xdr:cNvPr id="4" name="Imagem 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8160" y="3104640"/>
          <a:ext cx="1252080" cy="173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186480</xdr:colOff>
      <xdr:row>67</xdr:row>
      <xdr:rowOff>11160</xdr:rowOff>
    </xdr:from>
    <xdr:to>
      <xdr:col>3</xdr:col>
      <xdr:colOff>1118880</xdr:colOff>
      <xdr:row>74</xdr:row>
      <xdr:rowOff>137520</xdr:rowOff>
    </xdr:to>
    <xdr:pic>
      <xdr:nvPicPr>
        <xdr:cNvPr id="5" name="Imagem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43960" y="13836960"/>
          <a:ext cx="1275120" cy="150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85</xdr:row>
      <xdr:rowOff>55440</xdr:rowOff>
    </xdr:from>
    <xdr:to>
      <xdr:col>3</xdr:col>
      <xdr:colOff>878400</xdr:colOff>
      <xdr:row>93</xdr:row>
      <xdr:rowOff>141480</xdr:rowOff>
    </xdr:to>
    <xdr:pic>
      <xdr:nvPicPr>
        <xdr:cNvPr id="6" name="Imagem 1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381240" y="17443440"/>
          <a:ext cx="1197360" cy="1705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103</xdr:row>
      <xdr:rowOff>7920</xdr:rowOff>
    </xdr:from>
    <xdr:to>
      <xdr:col>3</xdr:col>
      <xdr:colOff>1029960</xdr:colOff>
      <xdr:row>111</xdr:row>
      <xdr:rowOff>144720</xdr:rowOff>
    </xdr:to>
    <xdr:pic>
      <xdr:nvPicPr>
        <xdr:cNvPr id="7" name="Imagem 1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398160" y="20996280"/>
          <a:ext cx="1332000" cy="172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40680</xdr:colOff>
      <xdr:row>66</xdr:row>
      <xdr:rowOff>181800</xdr:rowOff>
    </xdr:from>
    <xdr:to>
      <xdr:col>3</xdr:col>
      <xdr:colOff>934560</xdr:colOff>
      <xdr:row>75</xdr:row>
      <xdr:rowOff>156600</xdr:rowOff>
    </xdr:to>
    <xdr:pic>
      <xdr:nvPicPr>
        <xdr:cNvPr id="50" name="Imagem 16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1"/>
        <a:srcRect t="4741" r="15781" b="15197"/>
        <a:stretch/>
      </xdr:blipFill>
      <xdr:spPr>
        <a:xfrm>
          <a:off x="398160" y="13816800"/>
          <a:ext cx="1236600" cy="1746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119160</xdr:colOff>
      <xdr:row>48</xdr:row>
      <xdr:rowOff>174600</xdr:rowOff>
    </xdr:from>
    <xdr:to>
      <xdr:col>3</xdr:col>
      <xdr:colOff>1001520</xdr:colOff>
      <xdr:row>57</xdr:row>
      <xdr:rowOff>95760</xdr:rowOff>
    </xdr:to>
    <xdr:pic>
      <xdr:nvPicPr>
        <xdr:cNvPr id="51" name="Imagem 7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76640" y="10257120"/>
          <a:ext cx="1225080" cy="1683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95400</xdr:colOff>
      <xdr:row>30</xdr:row>
      <xdr:rowOff>158760</xdr:rowOff>
    </xdr:from>
    <xdr:to>
      <xdr:col>3</xdr:col>
      <xdr:colOff>963360</xdr:colOff>
      <xdr:row>39</xdr:row>
      <xdr:rowOff>77040</xdr:rowOff>
    </xdr:to>
    <xdr:pic>
      <xdr:nvPicPr>
        <xdr:cNvPr id="52" name="Imagem 1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2880" y="6631200"/>
          <a:ext cx="1210680" cy="173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119160</xdr:colOff>
      <xdr:row>12</xdr:row>
      <xdr:rowOff>95400</xdr:rowOff>
    </xdr:from>
    <xdr:to>
      <xdr:col>3</xdr:col>
      <xdr:colOff>1041480</xdr:colOff>
      <xdr:row>20</xdr:row>
      <xdr:rowOff>142920</xdr:rowOff>
    </xdr:to>
    <xdr:pic>
      <xdr:nvPicPr>
        <xdr:cNvPr id="53" name="Imagem 4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76640" y="2995920"/>
          <a:ext cx="1265040" cy="162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158760</xdr:colOff>
      <xdr:row>85</xdr:row>
      <xdr:rowOff>23760</xdr:rowOff>
    </xdr:from>
    <xdr:to>
      <xdr:col>3</xdr:col>
      <xdr:colOff>1149480</xdr:colOff>
      <xdr:row>93</xdr:row>
      <xdr:rowOff>113760</xdr:rowOff>
    </xdr:to>
    <xdr:pic>
      <xdr:nvPicPr>
        <xdr:cNvPr id="54" name="Imagem 2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16240" y="17411760"/>
          <a:ext cx="1333440" cy="170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222120</xdr:colOff>
      <xdr:row>102</xdr:row>
      <xdr:rowOff>169560</xdr:rowOff>
    </xdr:from>
    <xdr:to>
      <xdr:col>3</xdr:col>
      <xdr:colOff>1069200</xdr:colOff>
      <xdr:row>111</xdr:row>
      <xdr:rowOff>118440</xdr:rowOff>
    </xdr:to>
    <xdr:pic>
      <xdr:nvPicPr>
        <xdr:cNvPr id="55" name="Imagem 5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579600" y="20967480"/>
          <a:ext cx="1189800" cy="1730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55440</xdr:colOff>
      <xdr:row>12</xdr:row>
      <xdr:rowOff>142920</xdr:rowOff>
    </xdr:from>
    <xdr:to>
      <xdr:col>3</xdr:col>
      <xdr:colOff>951840</xdr:colOff>
      <xdr:row>21</xdr:row>
      <xdr:rowOff>127800</xdr:rowOff>
    </xdr:to>
    <xdr:pic>
      <xdr:nvPicPr>
        <xdr:cNvPr id="56" name="Imagem 7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12920" y="3043440"/>
          <a:ext cx="1239120" cy="1766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31</xdr:row>
      <xdr:rowOff>63360</xdr:rowOff>
    </xdr:from>
    <xdr:to>
      <xdr:col>3</xdr:col>
      <xdr:colOff>948960</xdr:colOff>
      <xdr:row>39</xdr:row>
      <xdr:rowOff>131400</xdr:rowOff>
    </xdr:to>
    <xdr:pic>
      <xdr:nvPicPr>
        <xdr:cNvPr id="57" name="Imagem 8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57480" y="6726240"/>
          <a:ext cx="1291680" cy="169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48</xdr:row>
      <xdr:rowOff>182520</xdr:rowOff>
    </xdr:from>
    <xdr:to>
      <xdr:col>3</xdr:col>
      <xdr:colOff>1006200</xdr:colOff>
      <xdr:row>57</xdr:row>
      <xdr:rowOff>139680</xdr:rowOff>
    </xdr:to>
    <xdr:pic>
      <xdr:nvPicPr>
        <xdr:cNvPr id="58" name="Imagem 11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65400" y="10265040"/>
          <a:ext cx="1341000" cy="171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102</xdr:row>
      <xdr:rowOff>182520</xdr:rowOff>
    </xdr:from>
    <xdr:to>
      <xdr:col>3</xdr:col>
      <xdr:colOff>656280</xdr:colOff>
      <xdr:row>111</xdr:row>
      <xdr:rowOff>166320</xdr:rowOff>
    </xdr:to>
    <xdr:pic>
      <xdr:nvPicPr>
        <xdr:cNvPr id="59" name="Imagem 12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57480" y="20980440"/>
          <a:ext cx="999000" cy="1765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67</xdr:row>
      <xdr:rowOff>15840</xdr:rowOff>
    </xdr:from>
    <xdr:to>
      <xdr:col>3</xdr:col>
      <xdr:colOff>1099080</xdr:colOff>
      <xdr:row>75</xdr:row>
      <xdr:rowOff>144360</xdr:rowOff>
    </xdr:to>
    <xdr:pic>
      <xdr:nvPicPr>
        <xdr:cNvPr id="60" name="Imagem 17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05000" y="13841640"/>
          <a:ext cx="1394280" cy="170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84</xdr:row>
      <xdr:rowOff>166680</xdr:rowOff>
    </xdr:from>
    <xdr:to>
      <xdr:col>3</xdr:col>
      <xdr:colOff>887760</xdr:colOff>
      <xdr:row>93</xdr:row>
      <xdr:rowOff>128160</xdr:rowOff>
    </xdr:to>
    <xdr:pic>
      <xdr:nvPicPr>
        <xdr:cNvPr id="61" name="Imagem 18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/>
      </xdr:nvPicPr>
      <xdr:blipFill>
        <a:blip xmlns:r="http://schemas.openxmlformats.org/officeDocument/2006/relationships" r:embed="rId6"/>
        <a:srcRect r="7359" b="6929"/>
        <a:stretch/>
      </xdr:blipFill>
      <xdr:spPr>
        <a:xfrm>
          <a:off x="373320" y="17364240"/>
          <a:ext cx="1214640" cy="1771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39600</xdr:colOff>
      <xdr:row>66</xdr:row>
      <xdr:rowOff>103320</xdr:rowOff>
    </xdr:from>
    <xdr:to>
      <xdr:col>3</xdr:col>
      <xdr:colOff>839880</xdr:colOff>
      <xdr:row>75</xdr:row>
      <xdr:rowOff>116280</xdr:rowOff>
    </xdr:to>
    <xdr:pic>
      <xdr:nvPicPr>
        <xdr:cNvPr id="62" name="Imagem 8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7080" y="13738320"/>
          <a:ext cx="1143000" cy="1784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21600</xdr:colOff>
      <xdr:row>31</xdr:row>
      <xdr:rowOff>0</xdr:rowOff>
    </xdr:from>
    <xdr:to>
      <xdr:col>3</xdr:col>
      <xdr:colOff>966960</xdr:colOff>
      <xdr:row>39</xdr:row>
      <xdr:rowOff>124200</xdr:rowOff>
    </xdr:to>
    <xdr:pic>
      <xdr:nvPicPr>
        <xdr:cNvPr id="63" name="Imagem 9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PicPr/>
      </xdr:nvPicPr>
      <xdr:blipFill>
        <a:blip xmlns:r="http://schemas.openxmlformats.org/officeDocument/2006/relationships" r:embed="rId2"/>
        <a:srcRect l="29834" t="14203" r="28976" b="11176"/>
        <a:stretch/>
      </xdr:blipFill>
      <xdr:spPr>
        <a:xfrm>
          <a:off x="379080" y="6662880"/>
          <a:ext cx="1288080" cy="1752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13</xdr:row>
      <xdr:rowOff>32760</xdr:rowOff>
    </xdr:from>
    <xdr:to>
      <xdr:col>3</xdr:col>
      <xdr:colOff>1009800</xdr:colOff>
      <xdr:row>21</xdr:row>
      <xdr:rowOff>134280</xdr:rowOff>
    </xdr:to>
    <xdr:pic>
      <xdr:nvPicPr>
        <xdr:cNvPr id="64" name="Imagem 12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/>
      </xdr:blipFill>
      <xdr:spPr>
        <a:xfrm>
          <a:off x="389160" y="3123720"/>
          <a:ext cx="1320840" cy="1692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49</xdr:row>
      <xdr:rowOff>15840</xdr:rowOff>
    </xdr:from>
    <xdr:to>
      <xdr:col>3</xdr:col>
      <xdr:colOff>926280</xdr:colOff>
      <xdr:row>57</xdr:row>
      <xdr:rowOff>165600</xdr:rowOff>
    </xdr:to>
    <xdr:pic>
      <xdr:nvPicPr>
        <xdr:cNvPr id="65" name="Imagem 16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5000" y="10288800"/>
          <a:ext cx="1221480" cy="172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84</xdr:row>
      <xdr:rowOff>119160</xdr:rowOff>
    </xdr:from>
    <xdr:to>
      <xdr:col>3</xdr:col>
      <xdr:colOff>969480</xdr:colOff>
      <xdr:row>93</xdr:row>
      <xdr:rowOff>103680</xdr:rowOff>
    </xdr:to>
    <xdr:pic>
      <xdr:nvPicPr>
        <xdr:cNvPr id="66" name="Imagem 17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89160" y="17316720"/>
          <a:ext cx="1280520" cy="1794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102</xdr:row>
      <xdr:rowOff>158760</xdr:rowOff>
    </xdr:from>
    <xdr:to>
      <xdr:col>3</xdr:col>
      <xdr:colOff>1001880</xdr:colOff>
      <xdr:row>111</xdr:row>
      <xdr:rowOff>131760</xdr:rowOff>
    </xdr:to>
    <xdr:pic>
      <xdr:nvPicPr>
        <xdr:cNvPr id="67" name="Imagem 18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389160" y="20956680"/>
          <a:ext cx="1312920" cy="1754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27360</xdr:colOff>
      <xdr:row>31</xdr:row>
      <xdr:rowOff>10080</xdr:rowOff>
    </xdr:from>
    <xdr:to>
      <xdr:col>3</xdr:col>
      <xdr:colOff>948600</xdr:colOff>
      <xdr:row>39</xdr:row>
      <xdr:rowOff>149040</xdr:rowOff>
    </xdr:to>
    <xdr:pic>
      <xdr:nvPicPr>
        <xdr:cNvPr id="68" name="Imagem 14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4840" y="6672960"/>
          <a:ext cx="1263960" cy="1767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13</xdr:row>
      <xdr:rowOff>7920</xdr:rowOff>
    </xdr:from>
    <xdr:to>
      <xdr:col>3</xdr:col>
      <xdr:colOff>887760</xdr:colOff>
      <xdr:row>21</xdr:row>
      <xdr:rowOff>162360</xdr:rowOff>
    </xdr:to>
    <xdr:pic>
      <xdr:nvPicPr>
        <xdr:cNvPr id="69" name="Imagem 8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PicPr/>
      </xdr:nvPicPr>
      <xdr:blipFill>
        <a:blip xmlns:r="http://schemas.openxmlformats.org/officeDocument/2006/relationships" r:embed="rId2"/>
        <a:srcRect l="13501" r="12403" b="12960"/>
        <a:stretch/>
      </xdr:blipFill>
      <xdr:spPr>
        <a:xfrm>
          <a:off x="389160" y="3098880"/>
          <a:ext cx="1198800" cy="1745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49</xdr:row>
      <xdr:rowOff>87480</xdr:rowOff>
    </xdr:from>
    <xdr:to>
      <xdr:col>3</xdr:col>
      <xdr:colOff>918360</xdr:colOff>
      <xdr:row>57</xdr:row>
      <xdr:rowOff>103680</xdr:rowOff>
    </xdr:to>
    <xdr:pic>
      <xdr:nvPicPr>
        <xdr:cNvPr id="70" name="Imagem 11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73320" y="10360440"/>
          <a:ext cx="1245240" cy="1587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190440</xdr:colOff>
      <xdr:row>67</xdr:row>
      <xdr:rowOff>15840</xdr:rowOff>
    </xdr:from>
    <xdr:to>
      <xdr:col>3</xdr:col>
      <xdr:colOff>915120</xdr:colOff>
      <xdr:row>75</xdr:row>
      <xdr:rowOff>149040</xdr:rowOff>
    </xdr:to>
    <xdr:pic>
      <xdr:nvPicPr>
        <xdr:cNvPr id="71" name="Imagem 12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50280" y="13841640"/>
          <a:ext cx="1265040" cy="1714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85</xdr:row>
      <xdr:rowOff>7920</xdr:rowOff>
    </xdr:from>
    <xdr:to>
      <xdr:col>3</xdr:col>
      <xdr:colOff>911880</xdr:colOff>
      <xdr:row>93</xdr:row>
      <xdr:rowOff>120600</xdr:rowOff>
    </xdr:to>
    <xdr:pic>
      <xdr:nvPicPr>
        <xdr:cNvPr id="72" name="Imagem 16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PicPr/>
      </xdr:nvPicPr>
      <xdr:blipFill>
        <a:blip xmlns:r="http://schemas.openxmlformats.org/officeDocument/2006/relationships" r:embed="rId5"/>
        <a:srcRect l="6228" r="10644" b="12509"/>
        <a:stretch/>
      </xdr:blipFill>
      <xdr:spPr>
        <a:xfrm>
          <a:off x="389160" y="17395920"/>
          <a:ext cx="1222920" cy="173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95400</xdr:colOff>
      <xdr:row>103</xdr:row>
      <xdr:rowOff>13320</xdr:rowOff>
    </xdr:from>
    <xdr:to>
      <xdr:col>3</xdr:col>
      <xdr:colOff>1091880</xdr:colOff>
      <xdr:row>111</xdr:row>
      <xdr:rowOff>67680</xdr:rowOff>
    </xdr:to>
    <xdr:pic>
      <xdr:nvPicPr>
        <xdr:cNvPr id="73" name="Imagem 2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52880" y="21001680"/>
          <a:ext cx="1339200" cy="1645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103320</xdr:colOff>
      <xdr:row>66</xdr:row>
      <xdr:rowOff>119160</xdr:rowOff>
    </xdr:from>
    <xdr:to>
      <xdr:col>3</xdr:col>
      <xdr:colOff>1017720</xdr:colOff>
      <xdr:row>75</xdr:row>
      <xdr:rowOff>113040</xdr:rowOff>
    </xdr:to>
    <xdr:pic>
      <xdr:nvPicPr>
        <xdr:cNvPr id="74" name="Imagem 11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PicPr/>
      </xdr:nvPicPr>
      <xdr:blipFill>
        <a:blip xmlns:r="http://schemas.openxmlformats.org/officeDocument/2006/relationships" r:embed="rId1"/>
        <a:srcRect l="7764" r="5839" b="16209"/>
        <a:stretch/>
      </xdr:blipFill>
      <xdr:spPr>
        <a:xfrm>
          <a:off x="460800" y="13754160"/>
          <a:ext cx="1257120" cy="176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150840</xdr:colOff>
      <xdr:row>48</xdr:row>
      <xdr:rowOff>135000</xdr:rowOff>
    </xdr:from>
    <xdr:to>
      <xdr:col>3</xdr:col>
      <xdr:colOff>893880</xdr:colOff>
      <xdr:row>57</xdr:row>
      <xdr:rowOff>101520</xdr:rowOff>
    </xdr:to>
    <xdr:pic>
      <xdr:nvPicPr>
        <xdr:cNvPr id="75" name="Imagem 12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sharpenSoften amount="-25000"/>
                  </a14:imgEffect>
                </a14:imgLayer>
              </a14:imgProps>
            </a:ext>
          </a:extLst>
        </a:blip>
        <a:stretch/>
      </xdr:blipFill>
      <xdr:spPr>
        <a:xfrm>
          <a:off x="508320" y="10217520"/>
          <a:ext cx="1085760" cy="1728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30</xdr:row>
      <xdr:rowOff>142920</xdr:rowOff>
    </xdr:from>
    <xdr:to>
      <xdr:col>3</xdr:col>
      <xdr:colOff>924480</xdr:colOff>
      <xdr:row>39</xdr:row>
      <xdr:rowOff>21600</xdr:rowOff>
    </xdr:to>
    <xdr:pic>
      <xdr:nvPicPr>
        <xdr:cNvPr id="76" name="Imagem 4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PicPr/>
      </xdr:nvPicPr>
      <xdr:blipFill>
        <a:blip xmlns:r="http://schemas.openxmlformats.org/officeDocument/2006/relationships" r:embed="rId3"/>
        <a:srcRect b="8780"/>
        <a:stretch/>
      </xdr:blipFill>
      <xdr:spPr>
        <a:xfrm>
          <a:off x="524160" y="6615360"/>
          <a:ext cx="1100520" cy="1697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111240</xdr:colOff>
      <xdr:row>84</xdr:row>
      <xdr:rowOff>150840</xdr:rowOff>
    </xdr:from>
    <xdr:to>
      <xdr:col>3</xdr:col>
      <xdr:colOff>1175040</xdr:colOff>
      <xdr:row>93</xdr:row>
      <xdr:rowOff>92160</xdr:rowOff>
    </xdr:to>
    <xdr:pic>
      <xdr:nvPicPr>
        <xdr:cNvPr id="77" name="Imagem 5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8720" y="17348400"/>
          <a:ext cx="1406520" cy="175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198360</xdr:colOff>
      <xdr:row>102</xdr:row>
      <xdr:rowOff>135000</xdr:rowOff>
    </xdr:from>
    <xdr:to>
      <xdr:col>3</xdr:col>
      <xdr:colOff>1092240</xdr:colOff>
      <xdr:row>111</xdr:row>
      <xdr:rowOff>48600</xdr:rowOff>
    </xdr:to>
    <xdr:pic>
      <xdr:nvPicPr>
        <xdr:cNvPr id="78" name="Imagem 6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l="8773" t="14016" r="13293" b="14645"/>
        <a:stretch/>
      </xdr:blipFill>
      <xdr:spPr>
        <a:xfrm>
          <a:off x="555840" y="20932920"/>
          <a:ext cx="1236600" cy="1694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36720</xdr:colOff>
      <xdr:row>67</xdr:row>
      <xdr:rowOff>19440</xdr:rowOff>
    </xdr:from>
    <xdr:to>
      <xdr:col>3</xdr:col>
      <xdr:colOff>1066320</xdr:colOff>
      <xdr:row>75</xdr:row>
      <xdr:rowOff>139680</xdr:rowOff>
    </xdr:to>
    <xdr:pic>
      <xdr:nvPicPr>
        <xdr:cNvPr id="79" name="Imagem 13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4200" y="13845240"/>
          <a:ext cx="1372320" cy="170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13</xdr:row>
      <xdr:rowOff>7920</xdr:rowOff>
    </xdr:from>
    <xdr:to>
      <xdr:col>3</xdr:col>
      <xdr:colOff>1113480</xdr:colOff>
      <xdr:row>21</xdr:row>
      <xdr:rowOff>112320</xdr:rowOff>
    </xdr:to>
    <xdr:pic>
      <xdr:nvPicPr>
        <xdr:cNvPr id="80" name="Imagem 7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81240" y="3098880"/>
          <a:ext cx="1432440" cy="169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31</xdr:row>
      <xdr:rowOff>0</xdr:rowOff>
    </xdr:from>
    <xdr:to>
      <xdr:col>3</xdr:col>
      <xdr:colOff>1025280</xdr:colOff>
      <xdr:row>39</xdr:row>
      <xdr:rowOff>127440</xdr:rowOff>
    </xdr:to>
    <xdr:pic>
      <xdr:nvPicPr>
        <xdr:cNvPr id="81" name="Imagem 8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1240" y="6662880"/>
          <a:ext cx="1344240" cy="1756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49</xdr:row>
      <xdr:rowOff>0</xdr:rowOff>
    </xdr:from>
    <xdr:to>
      <xdr:col>3</xdr:col>
      <xdr:colOff>892800</xdr:colOff>
      <xdr:row>57</xdr:row>
      <xdr:rowOff>134280</xdr:rowOff>
    </xdr:to>
    <xdr:pic>
      <xdr:nvPicPr>
        <xdr:cNvPr id="82" name="Imagem 12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97080" y="10272960"/>
          <a:ext cx="1195920" cy="1705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174960</xdr:colOff>
      <xdr:row>103</xdr:row>
      <xdr:rowOff>87480</xdr:rowOff>
    </xdr:from>
    <xdr:to>
      <xdr:col>3</xdr:col>
      <xdr:colOff>1106280</xdr:colOff>
      <xdr:row>111</xdr:row>
      <xdr:rowOff>42480</xdr:rowOff>
    </xdr:to>
    <xdr:pic>
      <xdr:nvPicPr>
        <xdr:cNvPr id="83" name="Imagem 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32440" y="21075840"/>
          <a:ext cx="1274040" cy="1545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190440</xdr:colOff>
      <xdr:row>12</xdr:row>
      <xdr:rowOff>142920</xdr:rowOff>
    </xdr:from>
    <xdr:to>
      <xdr:col>3</xdr:col>
      <xdr:colOff>1112040</xdr:colOff>
      <xdr:row>21</xdr:row>
      <xdr:rowOff>113760</xdr:rowOff>
    </xdr:to>
    <xdr:pic>
      <xdr:nvPicPr>
        <xdr:cNvPr id="84" name="Imagem 2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7920" y="3043440"/>
          <a:ext cx="1264320" cy="1752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206280</xdr:colOff>
      <xdr:row>103</xdr:row>
      <xdr:rowOff>10080</xdr:rowOff>
    </xdr:from>
    <xdr:to>
      <xdr:col>3</xdr:col>
      <xdr:colOff>1086840</xdr:colOff>
      <xdr:row>111</xdr:row>
      <xdr:rowOff>48600</xdr:rowOff>
    </xdr:to>
    <xdr:pic>
      <xdr:nvPicPr>
        <xdr:cNvPr id="85" name="Imagem 6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3760" y="20998440"/>
          <a:ext cx="1223280" cy="162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190440</xdr:colOff>
      <xdr:row>85</xdr:row>
      <xdr:rowOff>24480</xdr:rowOff>
    </xdr:from>
    <xdr:to>
      <xdr:col>3</xdr:col>
      <xdr:colOff>994680</xdr:colOff>
      <xdr:row>93</xdr:row>
      <xdr:rowOff>36000</xdr:rowOff>
    </xdr:to>
    <xdr:pic>
      <xdr:nvPicPr>
        <xdr:cNvPr id="86" name="Imagem 9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47920" y="17412480"/>
          <a:ext cx="1146960" cy="1630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63360</xdr:colOff>
      <xdr:row>12</xdr:row>
      <xdr:rowOff>95400</xdr:rowOff>
    </xdr:from>
    <xdr:to>
      <xdr:col>3</xdr:col>
      <xdr:colOff>984240</xdr:colOff>
      <xdr:row>21</xdr:row>
      <xdr:rowOff>138240</xdr:rowOff>
    </xdr:to>
    <xdr:pic>
      <xdr:nvPicPr>
        <xdr:cNvPr id="87" name="Imagem 1">
          <a:extLst>
            <a:ext uri="{FF2B5EF4-FFF2-40B4-BE49-F238E27FC236}">
              <a16:creationId xmlns:a16="http://schemas.microsoft.com/office/drawing/2014/main" id="{00000000-0008-0000-1700-00005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/>
                  </a14:imgEffect>
                </a14:imgLayer>
              </a14:imgProps>
            </a:ext>
          </a:extLst>
        </a:blip>
        <a:stretch/>
      </xdr:blipFill>
      <xdr:spPr>
        <a:xfrm>
          <a:off x="420840" y="2995920"/>
          <a:ext cx="1263600" cy="1824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48</xdr:row>
      <xdr:rowOff>95400</xdr:rowOff>
    </xdr:from>
    <xdr:to>
      <xdr:col>3</xdr:col>
      <xdr:colOff>929520</xdr:colOff>
      <xdr:row>57</xdr:row>
      <xdr:rowOff>118080</xdr:rowOff>
    </xdr:to>
    <xdr:pic>
      <xdr:nvPicPr>
        <xdr:cNvPr id="88" name="Imagem 2">
          <a:extLst>
            <a:ext uri="{FF2B5EF4-FFF2-40B4-BE49-F238E27FC236}">
              <a16:creationId xmlns:a16="http://schemas.microsoft.com/office/drawing/2014/main" id="{00000000-0008-0000-1700-00005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89160" y="10177920"/>
          <a:ext cx="1240560" cy="1784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158760</xdr:colOff>
      <xdr:row>30</xdr:row>
      <xdr:rowOff>95400</xdr:rowOff>
    </xdr:from>
    <xdr:to>
      <xdr:col>3</xdr:col>
      <xdr:colOff>1078200</xdr:colOff>
      <xdr:row>39</xdr:row>
      <xdr:rowOff>2880</xdr:rowOff>
    </xdr:to>
    <xdr:pic>
      <xdr:nvPicPr>
        <xdr:cNvPr id="89" name="Imagem 3">
          <a:extLst>
            <a:ext uri="{FF2B5EF4-FFF2-40B4-BE49-F238E27FC236}">
              <a16:creationId xmlns:a16="http://schemas.microsoft.com/office/drawing/2014/main" id="{00000000-0008-0000-1700-000059000000}"/>
            </a:ext>
          </a:extLst>
        </xdr:cNvPr>
        <xdr:cNvPicPr/>
      </xdr:nvPicPr>
      <xdr:blipFill>
        <a:blip xmlns:r="http://schemas.openxmlformats.org/officeDocument/2006/relationships" r:embed="rId3"/>
        <a:srcRect l="8781" r="6108"/>
        <a:stretch/>
      </xdr:blipFill>
      <xdr:spPr>
        <a:xfrm>
          <a:off x="516240" y="6567840"/>
          <a:ext cx="1262160" cy="172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142920</xdr:colOff>
      <xdr:row>85</xdr:row>
      <xdr:rowOff>47520</xdr:rowOff>
    </xdr:from>
    <xdr:to>
      <xdr:col>3</xdr:col>
      <xdr:colOff>1074240</xdr:colOff>
      <xdr:row>93</xdr:row>
      <xdr:rowOff>70200</xdr:rowOff>
    </xdr:to>
    <xdr:pic>
      <xdr:nvPicPr>
        <xdr:cNvPr id="90" name="Imagem 6">
          <a:extLst>
            <a:ext uri="{FF2B5EF4-FFF2-40B4-BE49-F238E27FC236}">
              <a16:creationId xmlns:a16="http://schemas.microsoft.com/office/drawing/2014/main" id="{00000000-0008-0000-1700-00005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0400" y="17435520"/>
          <a:ext cx="1274040" cy="1641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230040</xdr:colOff>
      <xdr:row>31</xdr:row>
      <xdr:rowOff>127080</xdr:rowOff>
    </xdr:from>
    <xdr:to>
      <xdr:col>3</xdr:col>
      <xdr:colOff>1104840</xdr:colOff>
      <xdr:row>39</xdr:row>
      <xdr:rowOff>72720</xdr:rowOff>
    </xdr:to>
    <xdr:pic>
      <xdr:nvPicPr>
        <xdr:cNvPr id="91" name="Imagem 2">
          <a:extLst>
            <a:ext uri="{FF2B5EF4-FFF2-40B4-BE49-F238E27FC236}">
              <a16:creationId xmlns:a16="http://schemas.microsoft.com/office/drawing/2014/main" id="{00000000-0008-0000-1800-00005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87520" y="6789960"/>
          <a:ext cx="1217520" cy="157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174600</xdr:colOff>
      <xdr:row>49</xdr:row>
      <xdr:rowOff>7920</xdr:rowOff>
    </xdr:from>
    <xdr:to>
      <xdr:col>3</xdr:col>
      <xdr:colOff>1034280</xdr:colOff>
      <xdr:row>57</xdr:row>
      <xdr:rowOff>113760</xdr:rowOff>
    </xdr:to>
    <xdr:pic>
      <xdr:nvPicPr>
        <xdr:cNvPr id="92" name="Imagem 5">
          <a:extLst>
            <a:ext uri="{FF2B5EF4-FFF2-40B4-BE49-F238E27FC236}">
              <a16:creationId xmlns:a16="http://schemas.microsoft.com/office/drawing/2014/main" id="{00000000-0008-0000-1800-00005C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32080" y="10280880"/>
          <a:ext cx="1202400" cy="1677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25560</xdr:colOff>
      <xdr:row>9</xdr:row>
      <xdr:rowOff>118440</xdr:rowOff>
    </xdr:from>
    <xdr:to>
      <xdr:col>7</xdr:col>
      <xdr:colOff>793440</xdr:colOff>
      <xdr:row>11</xdr:row>
      <xdr:rowOff>90720</xdr:rowOff>
    </xdr:to>
    <xdr:sp macro="" textlink="">
      <xdr:nvSpPr>
        <xdr:cNvPr id="93" name="CustomShape 1">
          <a:extLst>
            <a:ext uri="{FF2B5EF4-FFF2-40B4-BE49-F238E27FC236}">
              <a16:creationId xmlns:a16="http://schemas.microsoft.com/office/drawing/2014/main" id="{00000000-0008-0000-1900-00005D000000}"/>
            </a:ext>
          </a:extLst>
        </xdr:cNvPr>
        <xdr:cNvSpPr/>
      </xdr:nvSpPr>
      <xdr:spPr>
        <a:xfrm>
          <a:off x="6171480" y="2328840"/>
          <a:ext cx="767880" cy="3531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8</xdr:row>
      <xdr:rowOff>110160</xdr:rowOff>
    </xdr:from>
    <xdr:to>
      <xdr:col>7</xdr:col>
      <xdr:colOff>784800</xdr:colOff>
      <xdr:row>10</xdr:row>
      <xdr:rowOff>65520</xdr:rowOff>
    </xdr:to>
    <xdr:sp macro="" textlink="">
      <xdr:nvSpPr>
        <xdr:cNvPr id="94" name="CustomShape 1">
          <a:extLst>
            <a:ext uri="{FF2B5EF4-FFF2-40B4-BE49-F238E27FC236}">
              <a16:creationId xmlns:a16="http://schemas.microsoft.com/office/drawing/2014/main" id="{00000000-0008-0000-1900-00005E000000}"/>
            </a:ext>
          </a:extLst>
        </xdr:cNvPr>
        <xdr:cNvSpPr/>
      </xdr:nvSpPr>
      <xdr:spPr>
        <a:xfrm>
          <a:off x="6188400" y="2129760"/>
          <a:ext cx="742320" cy="3366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8</xdr:row>
      <xdr:rowOff>81360</xdr:rowOff>
    </xdr:from>
    <xdr:to>
      <xdr:col>7</xdr:col>
      <xdr:colOff>801360</xdr:colOff>
      <xdr:row>10</xdr:row>
      <xdr:rowOff>20160</xdr:rowOff>
    </xdr:to>
    <xdr:sp macro="" textlink="">
      <xdr:nvSpPr>
        <xdr:cNvPr id="95" name="CustomShape 1">
          <a:extLst>
            <a:ext uri="{FF2B5EF4-FFF2-40B4-BE49-F238E27FC236}">
              <a16:creationId xmlns:a16="http://schemas.microsoft.com/office/drawing/2014/main" id="{00000000-0008-0000-1900-00005F000000}"/>
            </a:ext>
          </a:extLst>
        </xdr:cNvPr>
        <xdr:cNvSpPr/>
      </xdr:nvSpPr>
      <xdr:spPr>
        <a:xfrm flipV="1">
          <a:off x="6204960" y="2099880"/>
          <a:ext cx="74232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9</xdr:row>
      <xdr:rowOff>81360</xdr:rowOff>
    </xdr:from>
    <xdr:to>
      <xdr:col>7</xdr:col>
      <xdr:colOff>793080</xdr:colOff>
      <xdr:row>11</xdr:row>
      <xdr:rowOff>20520</xdr:rowOff>
    </xdr:to>
    <xdr:sp macro="" textlink="">
      <xdr:nvSpPr>
        <xdr:cNvPr id="96" name="CustomShape 1">
          <a:extLst>
            <a:ext uri="{FF2B5EF4-FFF2-40B4-BE49-F238E27FC236}">
              <a16:creationId xmlns:a16="http://schemas.microsoft.com/office/drawing/2014/main" id="{00000000-0008-0000-1900-000060000000}"/>
            </a:ext>
          </a:extLst>
        </xdr:cNvPr>
        <xdr:cNvSpPr/>
      </xdr:nvSpPr>
      <xdr:spPr>
        <a:xfrm flipV="1">
          <a:off x="6204600" y="2290680"/>
          <a:ext cx="73404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16920</xdr:colOff>
      <xdr:row>15</xdr:row>
      <xdr:rowOff>109800</xdr:rowOff>
    </xdr:from>
    <xdr:to>
      <xdr:col>7</xdr:col>
      <xdr:colOff>784800</xdr:colOff>
      <xdr:row>17</xdr:row>
      <xdr:rowOff>82080</xdr:rowOff>
    </xdr:to>
    <xdr:sp macro="" textlink="">
      <xdr:nvSpPr>
        <xdr:cNvPr id="97" name="CustomShape 1">
          <a:extLst>
            <a:ext uri="{FF2B5EF4-FFF2-40B4-BE49-F238E27FC236}">
              <a16:creationId xmlns:a16="http://schemas.microsoft.com/office/drawing/2014/main" id="{00000000-0008-0000-1900-000061000000}"/>
            </a:ext>
          </a:extLst>
        </xdr:cNvPr>
        <xdr:cNvSpPr/>
      </xdr:nvSpPr>
      <xdr:spPr>
        <a:xfrm>
          <a:off x="6162840" y="3463200"/>
          <a:ext cx="767880" cy="3531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14</xdr:row>
      <xdr:rowOff>101520</xdr:rowOff>
    </xdr:from>
    <xdr:to>
      <xdr:col>7</xdr:col>
      <xdr:colOff>776160</xdr:colOff>
      <xdr:row>16</xdr:row>
      <xdr:rowOff>56880</xdr:rowOff>
    </xdr:to>
    <xdr:sp macro="" textlink="">
      <xdr:nvSpPr>
        <xdr:cNvPr id="98" name="CustomShape 1">
          <a:extLst>
            <a:ext uri="{FF2B5EF4-FFF2-40B4-BE49-F238E27FC236}">
              <a16:creationId xmlns:a16="http://schemas.microsoft.com/office/drawing/2014/main" id="{00000000-0008-0000-1900-000062000000}"/>
            </a:ext>
          </a:extLst>
        </xdr:cNvPr>
        <xdr:cNvSpPr/>
      </xdr:nvSpPr>
      <xdr:spPr>
        <a:xfrm>
          <a:off x="6179760" y="3264120"/>
          <a:ext cx="742320" cy="3366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14</xdr:row>
      <xdr:rowOff>72720</xdr:rowOff>
    </xdr:from>
    <xdr:to>
      <xdr:col>7</xdr:col>
      <xdr:colOff>793080</xdr:colOff>
      <xdr:row>16</xdr:row>
      <xdr:rowOff>11520</xdr:rowOff>
    </xdr:to>
    <xdr:sp macro="" textlink="">
      <xdr:nvSpPr>
        <xdr:cNvPr id="99" name="CustomShape 1">
          <a:extLst>
            <a:ext uri="{FF2B5EF4-FFF2-40B4-BE49-F238E27FC236}">
              <a16:creationId xmlns:a16="http://schemas.microsoft.com/office/drawing/2014/main" id="{00000000-0008-0000-1900-000063000000}"/>
            </a:ext>
          </a:extLst>
        </xdr:cNvPr>
        <xdr:cNvSpPr/>
      </xdr:nvSpPr>
      <xdr:spPr>
        <a:xfrm flipV="1">
          <a:off x="6196680" y="3234600"/>
          <a:ext cx="74232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15</xdr:row>
      <xdr:rowOff>72720</xdr:rowOff>
    </xdr:from>
    <xdr:to>
      <xdr:col>7</xdr:col>
      <xdr:colOff>784800</xdr:colOff>
      <xdr:row>17</xdr:row>
      <xdr:rowOff>11880</xdr:rowOff>
    </xdr:to>
    <xdr:sp macro="" textlink="">
      <xdr:nvSpPr>
        <xdr:cNvPr id="100" name="CustomShape 1">
          <a:extLst>
            <a:ext uri="{FF2B5EF4-FFF2-40B4-BE49-F238E27FC236}">
              <a16:creationId xmlns:a16="http://schemas.microsoft.com/office/drawing/2014/main" id="{00000000-0008-0000-1900-000064000000}"/>
            </a:ext>
          </a:extLst>
        </xdr:cNvPr>
        <xdr:cNvSpPr/>
      </xdr:nvSpPr>
      <xdr:spPr>
        <a:xfrm flipV="1">
          <a:off x="6196320" y="3425400"/>
          <a:ext cx="73404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21</xdr:row>
      <xdr:rowOff>92880</xdr:rowOff>
    </xdr:from>
    <xdr:to>
      <xdr:col>7</xdr:col>
      <xdr:colOff>801720</xdr:colOff>
      <xdr:row>23</xdr:row>
      <xdr:rowOff>65160</xdr:rowOff>
    </xdr:to>
    <xdr:sp macro="" textlink="">
      <xdr:nvSpPr>
        <xdr:cNvPr id="101" name="CustomShape 1">
          <a:extLst>
            <a:ext uri="{FF2B5EF4-FFF2-40B4-BE49-F238E27FC236}">
              <a16:creationId xmlns:a16="http://schemas.microsoft.com/office/drawing/2014/main" id="{00000000-0008-0000-1900-000065000000}"/>
            </a:ext>
          </a:extLst>
        </xdr:cNvPr>
        <xdr:cNvSpPr/>
      </xdr:nvSpPr>
      <xdr:spPr>
        <a:xfrm>
          <a:off x="6179760" y="4589280"/>
          <a:ext cx="767880" cy="3531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20</xdr:row>
      <xdr:rowOff>84600</xdr:rowOff>
    </xdr:from>
    <xdr:to>
      <xdr:col>7</xdr:col>
      <xdr:colOff>793080</xdr:colOff>
      <xdr:row>22</xdr:row>
      <xdr:rowOff>39960</xdr:rowOff>
    </xdr:to>
    <xdr:sp macro="" textlink="">
      <xdr:nvSpPr>
        <xdr:cNvPr id="102" name="CustomShape 1">
          <a:extLst>
            <a:ext uri="{FF2B5EF4-FFF2-40B4-BE49-F238E27FC236}">
              <a16:creationId xmlns:a16="http://schemas.microsoft.com/office/drawing/2014/main" id="{00000000-0008-0000-1900-000066000000}"/>
            </a:ext>
          </a:extLst>
        </xdr:cNvPr>
        <xdr:cNvSpPr/>
      </xdr:nvSpPr>
      <xdr:spPr>
        <a:xfrm>
          <a:off x="6196680" y="4390200"/>
          <a:ext cx="742320" cy="3366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20</xdr:row>
      <xdr:rowOff>55800</xdr:rowOff>
    </xdr:from>
    <xdr:to>
      <xdr:col>7</xdr:col>
      <xdr:colOff>810000</xdr:colOff>
      <xdr:row>21</xdr:row>
      <xdr:rowOff>185040</xdr:rowOff>
    </xdr:to>
    <xdr:sp macro="" textlink="">
      <xdr:nvSpPr>
        <xdr:cNvPr id="103" name="CustomShape 1">
          <a:extLst>
            <a:ext uri="{FF2B5EF4-FFF2-40B4-BE49-F238E27FC236}">
              <a16:creationId xmlns:a16="http://schemas.microsoft.com/office/drawing/2014/main" id="{00000000-0008-0000-1900-000067000000}"/>
            </a:ext>
          </a:extLst>
        </xdr:cNvPr>
        <xdr:cNvSpPr/>
      </xdr:nvSpPr>
      <xdr:spPr>
        <a:xfrm flipV="1">
          <a:off x="6213600" y="4360680"/>
          <a:ext cx="74232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21</xdr:row>
      <xdr:rowOff>55800</xdr:rowOff>
    </xdr:from>
    <xdr:to>
      <xdr:col>7</xdr:col>
      <xdr:colOff>801720</xdr:colOff>
      <xdr:row>22</xdr:row>
      <xdr:rowOff>185400</xdr:rowOff>
    </xdr:to>
    <xdr:sp macro="" textlink="">
      <xdr:nvSpPr>
        <xdr:cNvPr id="104" name="CustomShape 1">
          <a:extLst>
            <a:ext uri="{FF2B5EF4-FFF2-40B4-BE49-F238E27FC236}">
              <a16:creationId xmlns:a16="http://schemas.microsoft.com/office/drawing/2014/main" id="{00000000-0008-0000-1900-000068000000}"/>
            </a:ext>
          </a:extLst>
        </xdr:cNvPr>
        <xdr:cNvSpPr/>
      </xdr:nvSpPr>
      <xdr:spPr>
        <a:xfrm flipV="1">
          <a:off x="6213240" y="4551480"/>
          <a:ext cx="73404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27</xdr:row>
      <xdr:rowOff>98640</xdr:rowOff>
    </xdr:from>
    <xdr:to>
      <xdr:col>7</xdr:col>
      <xdr:colOff>793440</xdr:colOff>
      <xdr:row>29</xdr:row>
      <xdr:rowOff>65880</xdr:rowOff>
    </xdr:to>
    <xdr:sp macro="" textlink="">
      <xdr:nvSpPr>
        <xdr:cNvPr id="105" name="CustomShape 1">
          <a:extLst>
            <a:ext uri="{FF2B5EF4-FFF2-40B4-BE49-F238E27FC236}">
              <a16:creationId xmlns:a16="http://schemas.microsoft.com/office/drawing/2014/main" id="{00000000-0008-0000-1900-000069000000}"/>
            </a:ext>
          </a:extLst>
        </xdr:cNvPr>
        <xdr:cNvSpPr/>
      </xdr:nvSpPr>
      <xdr:spPr>
        <a:xfrm>
          <a:off x="6171480" y="5738040"/>
          <a:ext cx="767880" cy="348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26</xdr:row>
      <xdr:rowOff>93240</xdr:rowOff>
    </xdr:from>
    <xdr:to>
      <xdr:col>7</xdr:col>
      <xdr:colOff>784800</xdr:colOff>
      <xdr:row>28</xdr:row>
      <xdr:rowOff>43560</xdr:rowOff>
    </xdr:to>
    <xdr:sp macro="" textlink="">
      <xdr:nvSpPr>
        <xdr:cNvPr id="106" name="CustomShape 1">
          <a:extLst>
            <a:ext uri="{FF2B5EF4-FFF2-40B4-BE49-F238E27FC236}">
              <a16:creationId xmlns:a16="http://schemas.microsoft.com/office/drawing/2014/main" id="{00000000-0008-0000-1900-00006A000000}"/>
            </a:ext>
          </a:extLst>
        </xdr:cNvPr>
        <xdr:cNvSpPr/>
      </xdr:nvSpPr>
      <xdr:spPr>
        <a:xfrm>
          <a:off x="6188400" y="5541840"/>
          <a:ext cx="742320" cy="331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26</xdr:row>
      <xdr:rowOff>65160</xdr:rowOff>
    </xdr:from>
    <xdr:to>
      <xdr:col>7</xdr:col>
      <xdr:colOff>801360</xdr:colOff>
      <xdr:row>27</xdr:row>
      <xdr:rowOff>189720</xdr:rowOff>
    </xdr:to>
    <xdr:sp macro="" textlink="">
      <xdr:nvSpPr>
        <xdr:cNvPr id="107" name="CustomShape 1">
          <a:extLst>
            <a:ext uri="{FF2B5EF4-FFF2-40B4-BE49-F238E27FC236}">
              <a16:creationId xmlns:a16="http://schemas.microsoft.com/office/drawing/2014/main" id="{00000000-0008-0000-1900-00006B000000}"/>
            </a:ext>
          </a:extLst>
        </xdr:cNvPr>
        <xdr:cNvSpPr/>
      </xdr:nvSpPr>
      <xdr:spPr>
        <a:xfrm flipV="1">
          <a:off x="6204960" y="5513760"/>
          <a:ext cx="74232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27</xdr:row>
      <xdr:rowOff>62640</xdr:rowOff>
    </xdr:from>
    <xdr:to>
      <xdr:col>7</xdr:col>
      <xdr:colOff>793080</xdr:colOff>
      <xdr:row>28</xdr:row>
      <xdr:rowOff>187560</xdr:rowOff>
    </xdr:to>
    <xdr:sp macro="" textlink="">
      <xdr:nvSpPr>
        <xdr:cNvPr id="108" name="CustomShape 1">
          <a:extLst>
            <a:ext uri="{FF2B5EF4-FFF2-40B4-BE49-F238E27FC236}">
              <a16:creationId xmlns:a16="http://schemas.microsoft.com/office/drawing/2014/main" id="{00000000-0008-0000-1900-00006C000000}"/>
            </a:ext>
          </a:extLst>
        </xdr:cNvPr>
        <xdr:cNvSpPr/>
      </xdr:nvSpPr>
      <xdr:spPr>
        <a:xfrm flipV="1">
          <a:off x="6204600" y="5702040"/>
          <a:ext cx="73404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33</xdr:row>
      <xdr:rowOff>90360</xdr:rowOff>
    </xdr:from>
    <xdr:to>
      <xdr:col>7</xdr:col>
      <xdr:colOff>793440</xdr:colOff>
      <xdr:row>35</xdr:row>
      <xdr:rowOff>57600</xdr:rowOff>
    </xdr:to>
    <xdr:sp macro="" textlink="">
      <xdr:nvSpPr>
        <xdr:cNvPr id="109" name="CustomShape 1">
          <a:extLst>
            <a:ext uri="{FF2B5EF4-FFF2-40B4-BE49-F238E27FC236}">
              <a16:creationId xmlns:a16="http://schemas.microsoft.com/office/drawing/2014/main" id="{00000000-0008-0000-1900-00006D000000}"/>
            </a:ext>
          </a:extLst>
        </xdr:cNvPr>
        <xdr:cNvSpPr/>
      </xdr:nvSpPr>
      <xdr:spPr>
        <a:xfrm>
          <a:off x="6171480" y="6872760"/>
          <a:ext cx="767880" cy="348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32</xdr:row>
      <xdr:rowOff>84600</xdr:rowOff>
    </xdr:from>
    <xdr:to>
      <xdr:col>7</xdr:col>
      <xdr:colOff>784800</xdr:colOff>
      <xdr:row>34</xdr:row>
      <xdr:rowOff>34920</xdr:rowOff>
    </xdr:to>
    <xdr:sp macro="" textlink="">
      <xdr:nvSpPr>
        <xdr:cNvPr id="110" name="CustomShape 1">
          <a:extLst>
            <a:ext uri="{FF2B5EF4-FFF2-40B4-BE49-F238E27FC236}">
              <a16:creationId xmlns:a16="http://schemas.microsoft.com/office/drawing/2014/main" id="{00000000-0008-0000-1900-00006E000000}"/>
            </a:ext>
          </a:extLst>
        </xdr:cNvPr>
        <xdr:cNvSpPr/>
      </xdr:nvSpPr>
      <xdr:spPr>
        <a:xfrm>
          <a:off x="6188400" y="6676200"/>
          <a:ext cx="742320" cy="331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32</xdr:row>
      <xdr:rowOff>56520</xdr:rowOff>
    </xdr:from>
    <xdr:to>
      <xdr:col>7</xdr:col>
      <xdr:colOff>801360</xdr:colOff>
      <xdr:row>33</xdr:row>
      <xdr:rowOff>181080</xdr:rowOff>
    </xdr:to>
    <xdr:sp macro="" textlink="">
      <xdr:nvSpPr>
        <xdr:cNvPr id="111" name="CustomShape 1">
          <a:extLst>
            <a:ext uri="{FF2B5EF4-FFF2-40B4-BE49-F238E27FC236}">
              <a16:creationId xmlns:a16="http://schemas.microsoft.com/office/drawing/2014/main" id="{00000000-0008-0000-1900-00006F000000}"/>
            </a:ext>
          </a:extLst>
        </xdr:cNvPr>
        <xdr:cNvSpPr/>
      </xdr:nvSpPr>
      <xdr:spPr>
        <a:xfrm flipV="1">
          <a:off x="6204960" y="6648120"/>
          <a:ext cx="74232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33</xdr:row>
      <xdr:rowOff>54000</xdr:rowOff>
    </xdr:from>
    <xdr:to>
      <xdr:col>7</xdr:col>
      <xdr:colOff>793080</xdr:colOff>
      <xdr:row>34</xdr:row>
      <xdr:rowOff>178920</xdr:rowOff>
    </xdr:to>
    <xdr:sp macro="" textlink="">
      <xdr:nvSpPr>
        <xdr:cNvPr id="112" name="CustomShape 1">
          <a:extLst>
            <a:ext uri="{FF2B5EF4-FFF2-40B4-BE49-F238E27FC236}">
              <a16:creationId xmlns:a16="http://schemas.microsoft.com/office/drawing/2014/main" id="{00000000-0008-0000-1900-000070000000}"/>
            </a:ext>
          </a:extLst>
        </xdr:cNvPr>
        <xdr:cNvSpPr/>
      </xdr:nvSpPr>
      <xdr:spPr>
        <a:xfrm flipV="1">
          <a:off x="6204600" y="6836400"/>
          <a:ext cx="73404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39</xdr:row>
      <xdr:rowOff>98640</xdr:rowOff>
    </xdr:from>
    <xdr:to>
      <xdr:col>7</xdr:col>
      <xdr:colOff>801720</xdr:colOff>
      <xdr:row>41</xdr:row>
      <xdr:rowOff>65880</xdr:rowOff>
    </xdr:to>
    <xdr:sp macro="" textlink="">
      <xdr:nvSpPr>
        <xdr:cNvPr id="113" name="CustomShape 1">
          <a:extLst>
            <a:ext uri="{FF2B5EF4-FFF2-40B4-BE49-F238E27FC236}">
              <a16:creationId xmlns:a16="http://schemas.microsoft.com/office/drawing/2014/main" id="{00000000-0008-0000-1900-000071000000}"/>
            </a:ext>
          </a:extLst>
        </xdr:cNvPr>
        <xdr:cNvSpPr/>
      </xdr:nvSpPr>
      <xdr:spPr>
        <a:xfrm>
          <a:off x="6179760" y="8024040"/>
          <a:ext cx="767880" cy="348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38</xdr:row>
      <xdr:rowOff>93240</xdr:rowOff>
    </xdr:from>
    <xdr:to>
      <xdr:col>7</xdr:col>
      <xdr:colOff>793080</xdr:colOff>
      <xdr:row>40</xdr:row>
      <xdr:rowOff>43560</xdr:rowOff>
    </xdr:to>
    <xdr:sp macro="" textlink="">
      <xdr:nvSpPr>
        <xdr:cNvPr id="114" name="CustomShape 1">
          <a:extLst>
            <a:ext uri="{FF2B5EF4-FFF2-40B4-BE49-F238E27FC236}">
              <a16:creationId xmlns:a16="http://schemas.microsoft.com/office/drawing/2014/main" id="{00000000-0008-0000-1900-000072000000}"/>
            </a:ext>
          </a:extLst>
        </xdr:cNvPr>
        <xdr:cNvSpPr/>
      </xdr:nvSpPr>
      <xdr:spPr>
        <a:xfrm>
          <a:off x="6196680" y="7827840"/>
          <a:ext cx="742320" cy="331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38</xdr:row>
      <xdr:rowOff>65160</xdr:rowOff>
    </xdr:from>
    <xdr:to>
      <xdr:col>7</xdr:col>
      <xdr:colOff>810000</xdr:colOff>
      <xdr:row>39</xdr:row>
      <xdr:rowOff>189720</xdr:rowOff>
    </xdr:to>
    <xdr:sp macro="" textlink="">
      <xdr:nvSpPr>
        <xdr:cNvPr id="115" name="CustomShape 1">
          <a:extLst>
            <a:ext uri="{FF2B5EF4-FFF2-40B4-BE49-F238E27FC236}">
              <a16:creationId xmlns:a16="http://schemas.microsoft.com/office/drawing/2014/main" id="{00000000-0008-0000-1900-000073000000}"/>
            </a:ext>
          </a:extLst>
        </xdr:cNvPr>
        <xdr:cNvSpPr/>
      </xdr:nvSpPr>
      <xdr:spPr>
        <a:xfrm flipV="1">
          <a:off x="6213600" y="7799760"/>
          <a:ext cx="74232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39</xdr:row>
      <xdr:rowOff>62640</xdr:rowOff>
    </xdr:from>
    <xdr:to>
      <xdr:col>7</xdr:col>
      <xdr:colOff>801720</xdr:colOff>
      <xdr:row>40</xdr:row>
      <xdr:rowOff>187560</xdr:rowOff>
    </xdr:to>
    <xdr:sp macro="" textlink="">
      <xdr:nvSpPr>
        <xdr:cNvPr id="116" name="CustomShape 1">
          <a:extLst>
            <a:ext uri="{FF2B5EF4-FFF2-40B4-BE49-F238E27FC236}">
              <a16:creationId xmlns:a16="http://schemas.microsoft.com/office/drawing/2014/main" id="{00000000-0008-0000-1900-000074000000}"/>
            </a:ext>
          </a:extLst>
        </xdr:cNvPr>
        <xdr:cNvSpPr/>
      </xdr:nvSpPr>
      <xdr:spPr>
        <a:xfrm flipV="1">
          <a:off x="6213240" y="7988040"/>
          <a:ext cx="73404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45</xdr:row>
      <xdr:rowOff>90360</xdr:rowOff>
    </xdr:from>
    <xdr:to>
      <xdr:col>7</xdr:col>
      <xdr:colOff>793440</xdr:colOff>
      <xdr:row>47</xdr:row>
      <xdr:rowOff>57600</xdr:rowOff>
    </xdr:to>
    <xdr:sp macro="" textlink="">
      <xdr:nvSpPr>
        <xdr:cNvPr id="117" name="CustomShape 1">
          <a:extLst>
            <a:ext uri="{FF2B5EF4-FFF2-40B4-BE49-F238E27FC236}">
              <a16:creationId xmlns:a16="http://schemas.microsoft.com/office/drawing/2014/main" id="{00000000-0008-0000-1900-000075000000}"/>
            </a:ext>
          </a:extLst>
        </xdr:cNvPr>
        <xdr:cNvSpPr/>
      </xdr:nvSpPr>
      <xdr:spPr>
        <a:xfrm>
          <a:off x="6171480" y="9158760"/>
          <a:ext cx="767880" cy="348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44</xdr:row>
      <xdr:rowOff>84600</xdr:rowOff>
    </xdr:from>
    <xdr:to>
      <xdr:col>7</xdr:col>
      <xdr:colOff>784800</xdr:colOff>
      <xdr:row>46</xdr:row>
      <xdr:rowOff>34920</xdr:rowOff>
    </xdr:to>
    <xdr:sp macro="" textlink="">
      <xdr:nvSpPr>
        <xdr:cNvPr id="118" name="CustomShape 1">
          <a:extLst>
            <a:ext uri="{FF2B5EF4-FFF2-40B4-BE49-F238E27FC236}">
              <a16:creationId xmlns:a16="http://schemas.microsoft.com/office/drawing/2014/main" id="{00000000-0008-0000-1900-000076000000}"/>
            </a:ext>
          </a:extLst>
        </xdr:cNvPr>
        <xdr:cNvSpPr/>
      </xdr:nvSpPr>
      <xdr:spPr>
        <a:xfrm>
          <a:off x="6188400" y="8962200"/>
          <a:ext cx="742320" cy="331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44</xdr:row>
      <xdr:rowOff>56520</xdr:rowOff>
    </xdr:from>
    <xdr:to>
      <xdr:col>7</xdr:col>
      <xdr:colOff>801360</xdr:colOff>
      <xdr:row>45</xdr:row>
      <xdr:rowOff>181080</xdr:rowOff>
    </xdr:to>
    <xdr:sp macro="" textlink="">
      <xdr:nvSpPr>
        <xdr:cNvPr id="119" name="CustomShape 1">
          <a:extLst>
            <a:ext uri="{FF2B5EF4-FFF2-40B4-BE49-F238E27FC236}">
              <a16:creationId xmlns:a16="http://schemas.microsoft.com/office/drawing/2014/main" id="{00000000-0008-0000-1900-000077000000}"/>
            </a:ext>
          </a:extLst>
        </xdr:cNvPr>
        <xdr:cNvSpPr/>
      </xdr:nvSpPr>
      <xdr:spPr>
        <a:xfrm flipV="1">
          <a:off x="6204960" y="8934120"/>
          <a:ext cx="74232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45</xdr:row>
      <xdr:rowOff>54000</xdr:rowOff>
    </xdr:from>
    <xdr:to>
      <xdr:col>7</xdr:col>
      <xdr:colOff>793080</xdr:colOff>
      <xdr:row>46</xdr:row>
      <xdr:rowOff>178920</xdr:rowOff>
    </xdr:to>
    <xdr:sp macro="" textlink="">
      <xdr:nvSpPr>
        <xdr:cNvPr id="120" name="CustomShape 1">
          <a:extLst>
            <a:ext uri="{FF2B5EF4-FFF2-40B4-BE49-F238E27FC236}">
              <a16:creationId xmlns:a16="http://schemas.microsoft.com/office/drawing/2014/main" id="{00000000-0008-0000-1900-000078000000}"/>
            </a:ext>
          </a:extLst>
        </xdr:cNvPr>
        <xdr:cNvSpPr/>
      </xdr:nvSpPr>
      <xdr:spPr>
        <a:xfrm flipV="1">
          <a:off x="6204600" y="9122400"/>
          <a:ext cx="73404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51</xdr:row>
      <xdr:rowOff>73440</xdr:rowOff>
    </xdr:from>
    <xdr:to>
      <xdr:col>7</xdr:col>
      <xdr:colOff>801720</xdr:colOff>
      <xdr:row>53</xdr:row>
      <xdr:rowOff>40680</xdr:rowOff>
    </xdr:to>
    <xdr:sp macro="" textlink="">
      <xdr:nvSpPr>
        <xdr:cNvPr id="121" name="CustomShape 1">
          <a:extLst>
            <a:ext uri="{FF2B5EF4-FFF2-40B4-BE49-F238E27FC236}">
              <a16:creationId xmlns:a16="http://schemas.microsoft.com/office/drawing/2014/main" id="{00000000-0008-0000-1900-000079000000}"/>
            </a:ext>
          </a:extLst>
        </xdr:cNvPr>
        <xdr:cNvSpPr/>
      </xdr:nvSpPr>
      <xdr:spPr>
        <a:xfrm>
          <a:off x="6179760" y="10284840"/>
          <a:ext cx="767880" cy="348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50</xdr:row>
      <xdr:rowOff>67680</xdr:rowOff>
    </xdr:from>
    <xdr:to>
      <xdr:col>7</xdr:col>
      <xdr:colOff>793080</xdr:colOff>
      <xdr:row>52</xdr:row>
      <xdr:rowOff>18000</xdr:rowOff>
    </xdr:to>
    <xdr:sp macro="" textlink="">
      <xdr:nvSpPr>
        <xdr:cNvPr id="122" name="CustomShape 1">
          <a:extLst>
            <a:ext uri="{FF2B5EF4-FFF2-40B4-BE49-F238E27FC236}">
              <a16:creationId xmlns:a16="http://schemas.microsoft.com/office/drawing/2014/main" id="{00000000-0008-0000-1900-00007A000000}"/>
            </a:ext>
          </a:extLst>
        </xdr:cNvPr>
        <xdr:cNvSpPr/>
      </xdr:nvSpPr>
      <xdr:spPr>
        <a:xfrm>
          <a:off x="6196680" y="10088280"/>
          <a:ext cx="742320" cy="331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50</xdr:row>
      <xdr:rowOff>39600</xdr:rowOff>
    </xdr:from>
    <xdr:to>
      <xdr:col>7</xdr:col>
      <xdr:colOff>810000</xdr:colOff>
      <xdr:row>51</xdr:row>
      <xdr:rowOff>164160</xdr:rowOff>
    </xdr:to>
    <xdr:sp macro="" textlink="">
      <xdr:nvSpPr>
        <xdr:cNvPr id="123" name="CustomShape 1">
          <a:extLst>
            <a:ext uri="{FF2B5EF4-FFF2-40B4-BE49-F238E27FC236}">
              <a16:creationId xmlns:a16="http://schemas.microsoft.com/office/drawing/2014/main" id="{00000000-0008-0000-1900-00007B000000}"/>
            </a:ext>
          </a:extLst>
        </xdr:cNvPr>
        <xdr:cNvSpPr/>
      </xdr:nvSpPr>
      <xdr:spPr>
        <a:xfrm flipV="1">
          <a:off x="6213600" y="10060200"/>
          <a:ext cx="74232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51</xdr:row>
      <xdr:rowOff>37080</xdr:rowOff>
    </xdr:from>
    <xdr:to>
      <xdr:col>7</xdr:col>
      <xdr:colOff>801720</xdr:colOff>
      <xdr:row>52</xdr:row>
      <xdr:rowOff>162000</xdr:rowOff>
    </xdr:to>
    <xdr:sp macro="" textlink="">
      <xdr:nvSpPr>
        <xdr:cNvPr id="124" name="CustomShape 1">
          <a:extLst>
            <a:ext uri="{FF2B5EF4-FFF2-40B4-BE49-F238E27FC236}">
              <a16:creationId xmlns:a16="http://schemas.microsoft.com/office/drawing/2014/main" id="{00000000-0008-0000-1900-00007C000000}"/>
            </a:ext>
          </a:extLst>
        </xdr:cNvPr>
        <xdr:cNvSpPr/>
      </xdr:nvSpPr>
      <xdr:spPr>
        <a:xfrm flipV="1">
          <a:off x="6213240" y="10248480"/>
          <a:ext cx="73404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57</xdr:row>
      <xdr:rowOff>115920</xdr:rowOff>
    </xdr:from>
    <xdr:to>
      <xdr:col>7</xdr:col>
      <xdr:colOff>793440</xdr:colOff>
      <xdr:row>59</xdr:row>
      <xdr:rowOff>83160</xdr:rowOff>
    </xdr:to>
    <xdr:sp macro="" textlink="">
      <xdr:nvSpPr>
        <xdr:cNvPr id="125" name="CustomShape 1">
          <a:extLst>
            <a:ext uri="{FF2B5EF4-FFF2-40B4-BE49-F238E27FC236}">
              <a16:creationId xmlns:a16="http://schemas.microsoft.com/office/drawing/2014/main" id="{00000000-0008-0000-1900-00007D000000}"/>
            </a:ext>
          </a:extLst>
        </xdr:cNvPr>
        <xdr:cNvSpPr/>
      </xdr:nvSpPr>
      <xdr:spPr>
        <a:xfrm>
          <a:off x="6171480" y="11470320"/>
          <a:ext cx="767880" cy="348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56</xdr:row>
      <xdr:rowOff>110160</xdr:rowOff>
    </xdr:from>
    <xdr:to>
      <xdr:col>7</xdr:col>
      <xdr:colOff>784800</xdr:colOff>
      <xdr:row>58</xdr:row>
      <xdr:rowOff>60480</xdr:rowOff>
    </xdr:to>
    <xdr:sp macro="" textlink="">
      <xdr:nvSpPr>
        <xdr:cNvPr id="126" name="CustomShape 1">
          <a:extLst>
            <a:ext uri="{FF2B5EF4-FFF2-40B4-BE49-F238E27FC236}">
              <a16:creationId xmlns:a16="http://schemas.microsoft.com/office/drawing/2014/main" id="{00000000-0008-0000-1900-00007E000000}"/>
            </a:ext>
          </a:extLst>
        </xdr:cNvPr>
        <xdr:cNvSpPr/>
      </xdr:nvSpPr>
      <xdr:spPr>
        <a:xfrm>
          <a:off x="6188400" y="11273760"/>
          <a:ext cx="742320" cy="331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56</xdr:row>
      <xdr:rowOff>82080</xdr:rowOff>
    </xdr:from>
    <xdr:to>
      <xdr:col>7</xdr:col>
      <xdr:colOff>801360</xdr:colOff>
      <xdr:row>58</xdr:row>
      <xdr:rowOff>16200</xdr:rowOff>
    </xdr:to>
    <xdr:sp macro="" textlink="">
      <xdr:nvSpPr>
        <xdr:cNvPr id="127" name="CustomShape 1">
          <a:extLst>
            <a:ext uri="{FF2B5EF4-FFF2-40B4-BE49-F238E27FC236}">
              <a16:creationId xmlns:a16="http://schemas.microsoft.com/office/drawing/2014/main" id="{00000000-0008-0000-1900-00007F000000}"/>
            </a:ext>
          </a:extLst>
        </xdr:cNvPr>
        <xdr:cNvSpPr/>
      </xdr:nvSpPr>
      <xdr:spPr>
        <a:xfrm flipV="1">
          <a:off x="6204960" y="11245680"/>
          <a:ext cx="74232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57</xdr:row>
      <xdr:rowOff>79560</xdr:rowOff>
    </xdr:from>
    <xdr:to>
      <xdr:col>7</xdr:col>
      <xdr:colOff>793080</xdr:colOff>
      <xdr:row>59</xdr:row>
      <xdr:rowOff>14040</xdr:rowOff>
    </xdr:to>
    <xdr:sp macro="" textlink="">
      <xdr:nvSpPr>
        <xdr:cNvPr id="128" name="CustomShape 1">
          <a:extLst>
            <a:ext uri="{FF2B5EF4-FFF2-40B4-BE49-F238E27FC236}">
              <a16:creationId xmlns:a16="http://schemas.microsoft.com/office/drawing/2014/main" id="{00000000-0008-0000-1900-000080000000}"/>
            </a:ext>
          </a:extLst>
        </xdr:cNvPr>
        <xdr:cNvSpPr/>
      </xdr:nvSpPr>
      <xdr:spPr>
        <a:xfrm flipV="1">
          <a:off x="6204600" y="11433960"/>
          <a:ext cx="73404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63</xdr:row>
      <xdr:rowOff>84600</xdr:rowOff>
    </xdr:from>
    <xdr:to>
      <xdr:col>7</xdr:col>
      <xdr:colOff>818640</xdr:colOff>
      <xdr:row>65</xdr:row>
      <xdr:rowOff>56880</xdr:rowOff>
    </xdr:to>
    <xdr:sp macro="" textlink="">
      <xdr:nvSpPr>
        <xdr:cNvPr id="129" name="CustomShape 1">
          <a:extLst>
            <a:ext uri="{FF2B5EF4-FFF2-40B4-BE49-F238E27FC236}">
              <a16:creationId xmlns:a16="http://schemas.microsoft.com/office/drawing/2014/main" id="{00000000-0008-0000-1900-000081000000}"/>
            </a:ext>
          </a:extLst>
        </xdr:cNvPr>
        <xdr:cNvSpPr/>
      </xdr:nvSpPr>
      <xdr:spPr>
        <a:xfrm>
          <a:off x="6196680" y="12582000"/>
          <a:ext cx="767880" cy="3531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62</xdr:row>
      <xdr:rowOff>76320</xdr:rowOff>
    </xdr:from>
    <xdr:to>
      <xdr:col>7</xdr:col>
      <xdr:colOff>810000</xdr:colOff>
      <xdr:row>64</xdr:row>
      <xdr:rowOff>31680</xdr:rowOff>
    </xdr:to>
    <xdr:sp macro="" textlink="">
      <xdr:nvSpPr>
        <xdr:cNvPr id="130" name="CustomShape 1">
          <a:extLst>
            <a:ext uri="{FF2B5EF4-FFF2-40B4-BE49-F238E27FC236}">
              <a16:creationId xmlns:a16="http://schemas.microsoft.com/office/drawing/2014/main" id="{00000000-0008-0000-1900-000082000000}"/>
            </a:ext>
          </a:extLst>
        </xdr:cNvPr>
        <xdr:cNvSpPr/>
      </xdr:nvSpPr>
      <xdr:spPr>
        <a:xfrm>
          <a:off x="6213600" y="12382920"/>
          <a:ext cx="742320" cy="3366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84600</xdr:colOff>
      <xdr:row>62</xdr:row>
      <xdr:rowOff>47520</xdr:rowOff>
    </xdr:from>
    <xdr:to>
      <xdr:col>7</xdr:col>
      <xdr:colOff>826920</xdr:colOff>
      <xdr:row>63</xdr:row>
      <xdr:rowOff>176760</xdr:rowOff>
    </xdr:to>
    <xdr:sp macro="" textlink="">
      <xdr:nvSpPr>
        <xdr:cNvPr id="131" name="CustomShape 1">
          <a:extLst>
            <a:ext uri="{FF2B5EF4-FFF2-40B4-BE49-F238E27FC236}">
              <a16:creationId xmlns:a16="http://schemas.microsoft.com/office/drawing/2014/main" id="{00000000-0008-0000-1900-000083000000}"/>
            </a:ext>
          </a:extLst>
        </xdr:cNvPr>
        <xdr:cNvSpPr/>
      </xdr:nvSpPr>
      <xdr:spPr>
        <a:xfrm flipV="1">
          <a:off x="6230520" y="12353400"/>
          <a:ext cx="74232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84600</xdr:colOff>
      <xdr:row>63</xdr:row>
      <xdr:rowOff>47160</xdr:rowOff>
    </xdr:from>
    <xdr:to>
      <xdr:col>7</xdr:col>
      <xdr:colOff>818640</xdr:colOff>
      <xdr:row>64</xdr:row>
      <xdr:rowOff>176760</xdr:rowOff>
    </xdr:to>
    <xdr:sp macro="" textlink="">
      <xdr:nvSpPr>
        <xdr:cNvPr id="132" name="CustomShape 1">
          <a:extLst>
            <a:ext uri="{FF2B5EF4-FFF2-40B4-BE49-F238E27FC236}">
              <a16:creationId xmlns:a16="http://schemas.microsoft.com/office/drawing/2014/main" id="{00000000-0008-0000-1900-000084000000}"/>
            </a:ext>
          </a:extLst>
        </xdr:cNvPr>
        <xdr:cNvSpPr/>
      </xdr:nvSpPr>
      <xdr:spPr>
        <a:xfrm flipV="1">
          <a:off x="6230160" y="12543840"/>
          <a:ext cx="73404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33840</xdr:colOff>
      <xdr:row>69</xdr:row>
      <xdr:rowOff>90360</xdr:rowOff>
    </xdr:from>
    <xdr:to>
      <xdr:col>7</xdr:col>
      <xdr:colOff>801720</xdr:colOff>
      <xdr:row>71</xdr:row>
      <xdr:rowOff>57600</xdr:rowOff>
    </xdr:to>
    <xdr:sp macro="" textlink="">
      <xdr:nvSpPr>
        <xdr:cNvPr id="133" name="CustomShape 1">
          <a:extLst>
            <a:ext uri="{FF2B5EF4-FFF2-40B4-BE49-F238E27FC236}">
              <a16:creationId xmlns:a16="http://schemas.microsoft.com/office/drawing/2014/main" id="{00000000-0008-0000-1900-000085000000}"/>
            </a:ext>
          </a:extLst>
        </xdr:cNvPr>
        <xdr:cNvSpPr/>
      </xdr:nvSpPr>
      <xdr:spPr>
        <a:xfrm>
          <a:off x="6179760" y="13730760"/>
          <a:ext cx="767880" cy="3481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68</xdr:row>
      <xdr:rowOff>84600</xdr:rowOff>
    </xdr:from>
    <xdr:to>
      <xdr:col>7</xdr:col>
      <xdr:colOff>793080</xdr:colOff>
      <xdr:row>70</xdr:row>
      <xdr:rowOff>34920</xdr:rowOff>
    </xdr:to>
    <xdr:sp macro="" textlink="">
      <xdr:nvSpPr>
        <xdr:cNvPr id="134" name="CustomShape 1">
          <a:extLst>
            <a:ext uri="{FF2B5EF4-FFF2-40B4-BE49-F238E27FC236}">
              <a16:creationId xmlns:a16="http://schemas.microsoft.com/office/drawing/2014/main" id="{00000000-0008-0000-1900-000086000000}"/>
            </a:ext>
          </a:extLst>
        </xdr:cNvPr>
        <xdr:cNvSpPr/>
      </xdr:nvSpPr>
      <xdr:spPr>
        <a:xfrm>
          <a:off x="6196680" y="13534200"/>
          <a:ext cx="742320" cy="331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68</xdr:row>
      <xdr:rowOff>56520</xdr:rowOff>
    </xdr:from>
    <xdr:to>
      <xdr:col>7</xdr:col>
      <xdr:colOff>810000</xdr:colOff>
      <xdr:row>69</xdr:row>
      <xdr:rowOff>181080</xdr:rowOff>
    </xdr:to>
    <xdr:sp macro="" textlink="">
      <xdr:nvSpPr>
        <xdr:cNvPr id="135" name="CustomShape 1">
          <a:extLst>
            <a:ext uri="{FF2B5EF4-FFF2-40B4-BE49-F238E27FC236}">
              <a16:creationId xmlns:a16="http://schemas.microsoft.com/office/drawing/2014/main" id="{00000000-0008-0000-1900-000087000000}"/>
            </a:ext>
          </a:extLst>
        </xdr:cNvPr>
        <xdr:cNvSpPr/>
      </xdr:nvSpPr>
      <xdr:spPr>
        <a:xfrm flipV="1">
          <a:off x="6213600" y="13506120"/>
          <a:ext cx="74232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69</xdr:row>
      <xdr:rowOff>54000</xdr:rowOff>
    </xdr:from>
    <xdr:to>
      <xdr:col>7</xdr:col>
      <xdr:colOff>801720</xdr:colOff>
      <xdr:row>70</xdr:row>
      <xdr:rowOff>178920</xdr:rowOff>
    </xdr:to>
    <xdr:sp macro="" textlink="">
      <xdr:nvSpPr>
        <xdr:cNvPr id="136" name="CustomShape 1">
          <a:extLst>
            <a:ext uri="{FF2B5EF4-FFF2-40B4-BE49-F238E27FC236}">
              <a16:creationId xmlns:a16="http://schemas.microsoft.com/office/drawing/2014/main" id="{00000000-0008-0000-1900-000088000000}"/>
            </a:ext>
          </a:extLst>
        </xdr:cNvPr>
        <xdr:cNvSpPr/>
      </xdr:nvSpPr>
      <xdr:spPr>
        <a:xfrm flipV="1">
          <a:off x="6213240" y="13694400"/>
          <a:ext cx="734040" cy="315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25560</xdr:colOff>
      <xdr:row>75</xdr:row>
      <xdr:rowOff>118440</xdr:rowOff>
    </xdr:from>
    <xdr:to>
      <xdr:col>7</xdr:col>
      <xdr:colOff>793440</xdr:colOff>
      <xdr:row>77</xdr:row>
      <xdr:rowOff>90720</xdr:rowOff>
    </xdr:to>
    <xdr:sp macro="" textlink="">
      <xdr:nvSpPr>
        <xdr:cNvPr id="137" name="CustomShape 1">
          <a:extLst>
            <a:ext uri="{FF2B5EF4-FFF2-40B4-BE49-F238E27FC236}">
              <a16:creationId xmlns:a16="http://schemas.microsoft.com/office/drawing/2014/main" id="{00000000-0008-0000-1900-000089000000}"/>
            </a:ext>
          </a:extLst>
        </xdr:cNvPr>
        <xdr:cNvSpPr/>
      </xdr:nvSpPr>
      <xdr:spPr>
        <a:xfrm>
          <a:off x="6171480" y="14901840"/>
          <a:ext cx="767880" cy="3531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42480</xdr:colOff>
      <xdr:row>74</xdr:row>
      <xdr:rowOff>110160</xdr:rowOff>
    </xdr:from>
    <xdr:to>
      <xdr:col>7</xdr:col>
      <xdr:colOff>784800</xdr:colOff>
      <xdr:row>76</xdr:row>
      <xdr:rowOff>65520</xdr:rowOff>
    </xdr:to>
    <xdr:sp macro="" textlink="">
      <xdr:nvSpPr>
        <xdr:cNvPr id="138" name="CustomShape 1">
          <a:extLst>
            <a:ext uri="{FF2B5EF4-FFF2-40B4-BE49-F238E27FC236}">
              <a16:creationId xmlns:a16="http://schemas.microsoft.com/office/drawing/2014/main" id="{00000000-0008-0000-1900-00008A000000}"/>
            </a:ext>
          </a:extLst>
        </xdr:cNvPr>
        <xdr:cNvSpPr/>
      </xdr:nvSpPr>
      <xdr:spPr>
        <a:xfrm>
          <a:off x="6188400" y="14702760"/>
          <a:ext cx="742320" cy="3366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74</xdr:row>
      <xdr:rowOff>81360</xdr:rowOff>
    </xdr:from>
    <xdr:to>
      <xdr:col>7</xdr:col>
      <xdr:colOff>801360</xdr:colOff>
      <xdr:row>76</xdr:row>
      <xdr:rowOff>20160</xdr:rowOff>
    </xdr:to>
    <xdr:sp macro="" textlink="">
      <xdr:nvSpPr>
        <xdr:cNvPr id="139" name="CustomShape 1">
          <a:extLst>
            <a:ext uri="{FF2B5EF4-FFF2-40B4-BE49-F238E27FC236}">
              <a16:creationId xmlns:a16="http://schemas.microsoft.com/office/drawing/2014/main" id="{00000000-0008-0000-1900-00008B000000}"/>
            </a:ext>
          </a:extLst>
        </xdr:cNvPr>
        <xdr:cNvSpPr/>
      </xdr:nvSpPr>
      <xdr:spPr>
        <a:xfrm flipV="1">
          <a:off x="6204960" y="14673240"/>
          <a:ext cx="74232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59040</xdr:colOff>
      <xdr:row>75</xdr:row>
      <xdr:rowOff>81360</xdr:rowOff>
    </xdr:from>
    <xdr:to>
      <xdr:col>7</xdr:col>
      <xdr:colOff>793080</xdr:colOff>
      <xdr:row>77</xdr:row>
      <xdr:rowOff>20520</xdr:rowOff>
    </xdr:to>
    <xdr:sp macro="" textlink="">
      <xdr:nvSpPr>
        <xdr:cNvPr id="140" name="CustomShape 1">
          <a:extLst>
            <a:ext uri="{FF2B5EF4-FFF2-40B4-BE49-F238E27FC236}">
              <a16:creationId xmlns:a16="http://schemas.microsoft.com/office/drawing/2014/main" id="{00000000-0008-0000-1900-00008C000000}"/>
            </a:ext>
          </a:extLst>
        </xdr:cNvPr>
        <xdr:cNvSpPr/>
      </xdr:nvSpPr>
      <xdr:spPr>
        <a:xfrm flipV="1">
          <a:off x="6204600" y="14864040"/>
          <a:ext cx="734040" cy="320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122</xdr:row>
      <xdr:rowOff>172080</xdr:rowOff>
    </xdr:from>
    <xdr:to>
      <xdr:col>7</xdr:col>
      <xdr:colOff>801000</xdr:colOff>
      <xdr:row>124</xdr:row>
      <xdr:rowOff>123120</xdr:rowOff>
    </xdr:to>
    <xdr:sp macro="" textlink="">
      <xdr:nvSpPr>
        <xdr:cNvPr id="141" name="CustomShape 1">
          <a:extLst>
            <a:ext uri="{FF2B5EF4-FFF2-40B4-BE49-F238E27FC236}">
              <a16:creationId xmlns:a16="http://schemas.microsoft.com/office/drawing/2014/main" id="{00000000-0008-0000-1900-00008D000000}"/>
            </a:ext>
          </a:extLst>
        </xdr:cNvPr>
        <xdr:cNvSpPr/>
      </xdr:nvSpPr>
      <xdr:spPr>
        <a:xfrm flipV="1">
          <a:off x="6213240" y="18097920"/>
          <a:ext cx="733320" cy="3128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34200</xdr:colOff>
      <xdr:row>136</xdr:row>
      <xdr:rowOff>129960</xdr:rowOff>
    </xdr:from>
    <xdr:to>
      <xdr:col>7</xdr:col>
      <xdr:colOff>792360</xdr:colOff>
      <xdr:row>138</xdr:row>
      <xdr:rowOff>114120</xdr:rowOff>
    </xdr:to>
    <xdr:sp macro="" textlink="">
      <xdr:nvSpPr>
        <xdr:cNvPr id="142" name="CustomShape 1">
          <a:extLst>
            <a:ext uri="{FF2B5EF4-FFF2-40B4-BE49-F238E27FC236}">
              <a16:creationId xmlns:a16="http://schemas.microsoft.com/office/drawing/2014/main" id="{00000000-0008-0000-1900-00008E000000}"/>
            </a:ext>
          </a:extLst>
        </xdr:cNvPr>
        <xdr:cNvSpPr/>
      </xdr:nvSpPr>
      <xdr:spPr>
        <a:xfrm>
          <a:off x="6180120" y="20590200"/>
          <a:ext cx="758160" cy="3459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50760</xdr:colOff>
      <xdr:row>135</xdr:row>
      <xdr:rowOff>115560</xdr:rowOff>
    </xdr:from>
    <xdr:to>
      <xdr:col>7</xdr:col>
      <xdr:colOff>784080</xdr:colOff>
      <xdr:row>137</xdr:row>
      <xdr:rowOff>82800</xdr:rowOff>
    </xdr:to>
    <xdr:sp macro="" textlink="">
      <xdr:nvSpPr>
        <xdr:cNvPr id="143" name="CustomShape 1">
          <a:extLst>
            <a:ext uri="{FF2B5EF4-FFF2-40B4-BE49-F238E27FC236}">
              <a16:creationId xmlns:a16="http://schemas.microsoft.com/office/drawing/2014/main" id="{00000000-0008-0000-1900-00008F000000}"/>
            </a:ext>
          </a:extLst>
        </xdr:cNvPr>
        <xdr:cNvSpPr/>
      </xdr:nvSpPr>
      <xdr:spPr>
        <a:xfrm>
          <a:off x="6196680" y="20394720"/>
          <a:ext cx="733320" cy="3290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135</xdr:row>
      <xdr:rowOff>87480</xdr:rowOff>
    </xdr:from>
    <xdr:to>
      <xdr:col>7</xdr:col>
      <xdr:colOff>801000</xdr:colOff>
      <xdr:row>137</xdr:row>
      <xdr:rowOff>38520</xdr:rowOff>
    </xdr:to>
    <xdr:sp macro="" textlink="">
      <xdr:nvSpPr>
        <xdr:cNvPr id="144" name="CustomShape 1">
          <a:extLst>
            <a:ext uri="{FF2B5EF4-FFF2-40B4-BE49-F238E27FC236}">
              <a16:creationId xmlns:a16="http://schemas.microsoft.com/office/drawing/2014/main" id="{00000000-0008-0000-1900-000090000000}"/>
            </a:ext>
          </a:extLst>
        </xdr:cNvPr>
        <xdr:cNvSpPr/>
      </xdr:nvSpPr>
      <xdr:spPr>
        <a:xfrm flipV="1">
          <a:off x="6213240" y="20365920"/>
          <a:ext cx="733320" cy="31284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67680</xdr:colOff>
      <xdr:row>136</xdr:row>
      <xdr:rowOff>93600</xdr:rowOff>
    </xdr:from>
    <xdr:to>
      <xdr:col>7</xdr:col>
      <xdr:colOff>792360</xdr:colOff>
      <xdr:row>138</xdr:row>
      <xdr:rowOff>45000</xdr:rowOff>
    </xdr:to>
    <xdr:sp macro="" textlink="">
      <xdr:nvSpPr>
        <xdr:cNvPr id="145" name="CustomShape 1">
          <a:extLst>
            <a:ext uri="{FF2B5EF4-FFF2-40B4-BE49-F238E27FC236}">
              <a16:creationId xmlns:a16="http://schemas.microsoft.com/office/drawing/2014/main" id="{00000000-0008-0000-1900-000091000000}"/>
            </a:ext>
          </a:extLst>
        </xdr:cNvPr>
        <xdr:cNvSpPr/>
      </xdr:nvSpPr>
      <xdr:spPr>
        <a:xfrm flipV="1">
          <a:off x="6213240" y="20553840"/>
          <a:ext cx="724680" cy="3132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32760</xdr:colOff>
      <xdr:row>67</xdr:row>
      <xdr:rowOff>24840</xdr:rowOff>
    </xdr:from>
    <xdr:to>
      <xdr:col>3</xdr:col>
      <xdr:colOff>1062360</xdr:colOff>
      <xdr:row>75</xdr:row>
      <xdr:rowOff>37080</xdr:rowOff>
    </xdr:to>
    <xdr:pic>
      <xdr:nvPicPr>
        <xdr:cNvPr id="6" name="Imagem 1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0240" y="13850640"/>
          <a:ext cx="1372320" cy="159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48</xdr:row>
      <xdr:rowOff>138240</xdr:rowOff>
    </xdr:from>
    <xdr:to>
      <xdr:col>3</xdr:col>
      <xdr:colOff>1002960</xdr:colOff>
      <xdr:row>57</xdr:row>
      <xdr:rowOff>124560</xdr:rowOff>
    </xdr:to>
    <xdr:pic>
      <xdr:nvPicPr>
        <xdr:cNvPr id="7" name="Imagem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t="4513" b="7434"/>
        <a:stretch/>
      </xdr:blipFill>
      <xdr:spPr>
        <a:xfrm>
          <a:off x="381240" y="10220760"/>
          <a:ext cx="1321920" cy="174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55440</xdr:colOff>
      <xdr:row>85</xdr:row>
      <xdr:rowOff>7920</xdr:rowOff>
    </xdr:from>
    <xdr:to>
      <xdr:col>3</xdr:col>
      <xdr:colOff>857520</xdr:colOff>
      <xdr:row>93</xdr:row>
      <xdr:rowOff>137160</xdr:rowOff>
    </xdr:to>
    <xdr:pic>
      <xdr:nvPicPr>
        <xdr:cNvPr id="8" name="Imagem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12920" y="17395920"/>
          <a:ext cx="1144800" cy="174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720</xdr:colOff>
      <xdr:row>103</xdr:row>
      <xdr:rowOff>39600</xdr:rowOff>
    </xdr:from>
    <xdr:to>
      <xdr:col>3</xdr:col>
      <xdr:colOff>955440</xdr:colOff>
      <xdr:row>111</xdr:row>
      <xdr:rowOff>136440</xdr:rowOff>
    </xdr:to>
    <xdr:pic>
      <xdr:nvPicPr>
        <xdr:cNvPr id="9" name="Imagem 1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58200" y="21027960"/>
          <a:ext cx="1297440" cy="168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31</xdr:row>
      <xdr:rowOff>87480</xdr:rowOff>
    </xdr:from>
    <xdr:to>
      <xdr:col>3</xdr:col>
      <xdr:colOff>951840</xdr:colOff>
      <xdr:row>39</xdr:row>
      <xdr:rowOff>165600</xdr:rowOff>
    </xdr:to>
    <xdr:pic>
      <xdr:nvPicPr>
        <xdr:cNvPr id="10" name="Imagem 18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rcRect t="6052" b="9892"/>
        <a:stretch/>
      </xdr:blipFill>
      <xdr:spPr>
        <a:xfrm>
          <a:off x="389160" y="6750360"/>
          <a:ext cx="1262880" cy="1706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39600</xdr:colOff>
      <xdr:row>49</xdr:row>
      <xdr:rowOff>47520</xdr:rowOff>
    </xdr:from>
    <xdr:to>
      <xdr:col>3</xdr:col>
      <xdr:colOff>1067040</xdr:colOff>
      <xdr:row>57</xdr:row>
      <xdr:rowOff>132120</xdr:rowOff>
    </xdr:to>
    <xdr:pic>
      <xdr:nvPicPr>
        <xdr:cNvPr id="11" name="Imagem 8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b="9260"/>
        <a:stretch/>
      </xdr:blipFill>
      <xdr:spPr>
        <a:xfrm>
          <a:off x="397080" y="10320480"/>
          <a:ext cx="1370160" cy="1656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31</xdr:row>
      <xdr:rowOff>59760</xdr:rowOff>
    </xdr:from>
    <xdr:to>
      <xdr:col>3</xdr:col>
      <xdr:colOff>1032120</xdr:colOff>
      <xdr:row>39</xdr:row>
      <xdr:rowOff>163080</xdr:rowOff>
    </xdr:to>
    <xdr:pic>
      <xdr:nvPicPr>
        <xdr:cNvPr id="12" name="Imagem 9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2"/>
        <a:srcRect t="4576" b="5928"/>
        <a:stretch/>
      </xdr:blipFill>
      <xdr:spPr>
        <a:xfrm>
          <a:off x="365400" y="6722640"/>
          <a:ext cx="1366920" cy="173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27000</xdr:colOff>
      <xdr:row>13</xdr:row>
      <xdr:rowOff>7920</xdr:rowOff>
    </xdr:from>
    <xdr:to>
      <xdr:col>3</xdr:col>
      <xdr:colOff>981360</xdr:colOff>
      <xdr:row>21</xdr:row>
      <xdr:rowOff>171720</xdr:rowOff>
    </xdr:to>
    <xdr:pic>
      <xdr:nvPicPr>
        <xdr:cNvPr id="13" name="Imagem 1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4480" y="3098880"/>
          <a:ext cx="1297080" cy="175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23400</xdr:colOff>
      <xdr:row>84</xdr:row>
      <xdr:rowOff>137520</xdr:rowOff>
    </xdr:from>
    <xdr:to>
      <xdr:col>3</xdr:col>
      <xdr:colOff>801000</xdr:colOff>
      <xdr:row>93</xdr:row>
      <xdr:rowOff>143640</xdr:rowOff>
    </xdr:to>
    <xdr:pic>
      <xdr:nvPicPr>
        <xdr:cNvPr id="14" name="Imagem 1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380880" y="17335080"/>
          <a:ext cx="1120320" cy="181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-360</xdr:colOff>
      <xdr:row>66</xdr:row>
      <xdr:rowOff>54000</xdr:rowOff>
    </xdr:from>
    <xdr:to>
      <xdr:col>3</xdr:col>
      <xdr:colOff>874800</xdr:colOff>
      <xdr:row>75</xdr:row>
      <xdr:rowOff>165600</xdr:rowOff>
    </xdr:to>
    <xdr:pic>
      <xdr:nvPicPr>
        <xdr:cNvPr id="15" name="Imagem 17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rcRect l="22953" t="4367" r="29593" b="3504"/>
        <a:stretch/>
      </xdr:blipFill>
      <xdr:spPr>
        <a:xfrm>
          <a:off x="357120" y="13689000"/>
          <a:ext cx="1217880" cy="1883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47520</xdr:colOff>
      <xdr:row>48</xdr:row>
      <xdr:rowOff>95400</xdr:rowOff>
    </xdr:from>
    <xdr:to>
      <xdr:col>3</xdr:col>
      <xdr:colOff>971280</xdr:colOff>
      <xdr:row>57</xdr:row>
      <xdr:rowOff>170640</xdr:rowOff>
    </xdr:to>
    <xdr:pic>
      <xdr:nvPicPr>
        <xdr:cNvPr id="16" name="Imagem 8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5000" y="10177920"/>
          <a:ext cx="1266480" cy="183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31</xdr:row>
      <xdr:rowOff>47520</xdr:rowOff>
    </xdr:from>
    <xdr:to>
      <xdr:col>3</xdr:col>
      <xdr:colOff>914760</xdr:colOff>
      <xdr:row>39</xdr:row>
      <xdr:rowOff>145800</xdr:rowOff>
    </xdr:to>
    <xdr:pic>
      <xdr:nvPicPr>
        <xdr:cNvPr id="17" name="Imagem 1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97080" y="6710400"/>
          <a:ext cx="1217880" cy="1726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12</xdr:row>
      <xdr:rowOff>166680</xdr:rowOff>
    </xdr:from>
    <xdr:to>
      <xdr:col>3</xdr:col>
      <xdr:colOff>776160</xdr:colOff>
      <xdr:row>21</xdr:row>
      <xdr:rowOff>128520</xdr:rowOff>
    </xdr:to>
    <xdr:pic>
      <xdr:nvPicPr>
        <xdr:cNvPr id="18" name="Imagem 1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5000" y="3067200"/>
          <a:ext cx="1071360" cy="174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85</xdr:row>
      <xdr:rowOff>7920</xdr:rowOff>
    </xdr:from>
    <xdr:to>
      <xdr:col>3</xdr:col>
      <xdr:colOff>879120</xdr:colOff>
      <xdr:row>93</xdr:row>
      <xdr:rowOff>144000</xdr:rowOff>
    </xdr:to>
    <xdr:pic>
      <xdr:nvPicPr>
        <xdr:cNvPr id="19" name="Imagem 1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4"/>
        <a:srcRect l="7677" r="12441" b="8413"/>
        <a:stretch/>
      </xdr:blipFill>
      <xdr:spPr>
        <a:xfrm>
          <a:off x="397080" y="17395920"/>
          <a:ext cx="1182240" cy="1755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69120</xdr:colOff>
      <xdr:row>66</xdr:row>
      <xdr:rowOff>63360</xdr:rowOff>
    </xdr:from>
    <xdr:to>
      <xdr:col>3</xdr:col>
      <xdr:colOff>916920</xdr:colOff>
      <xdr:row>75</xdr:row>
      <xdr:rowOff>147240</xdr:rowOff>
    </xdr:to>
    <xdr:pic>
      <xdr:nvPicPr>
        <xdr:cNvPr id="20" name="Imagem 1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5"/>
        <a:srcRect l="11506" r="12128" b="13091"/>
        <a:stretch/>
      </xdr:blipFill>
      <xdr:spPr>
        <a:xfrm flipH="1">
          <a:off x="426600" y="13698360"/>
          <a:ext cx="1190520" cy="185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135000</xdr:colOff>
      <xdr:row>103</xdr:row>
      <xdr:rowOff>111240</xdr:rowOff>
    </xdr:from>
    <xdr:to>
      <xdr:col>3</xdr:col>
      <xdr:colOff>1058040</xdr:colOff>
      <xdr:row>111</xdr:row>
      <xdr:rowOff>24840</xdr:rowOff>
    </xdr:to>
    <xdr:pic>
      <xdr:nvPicPr>
        <xdr:cNvPr id="21" name="Imagem 9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92480" y="21099600"/>
          <a:ext cx="1265760" cy="15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87480</xdr:colOff>
      <xdr:row>13</xdr:row>
      <xdr:rowOff>47520</xdr:rowOff>
    </xdr:from>
    <xdr:to>
      <xdr:col>3</xdr:col>
      <xdr:colOff>1063080</xdr:colOff>
      <xdr:row>22</xdr:row>
      <xdr:rowOff>152640</xdr:rowOff>
    </xdr:to>
    <xdr:pic>
      <xdr:nvPicPr>
        <xdr:cNvPr id="22" name="Imagem 8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4960" y="3138480"/>
          <a:ext cx="1318320" cy="189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33</xdr:row>
      <xdr:rowOff>7920</xdr:rowOff>
    </xdr:from>
    <xdr:to>
      <xdr:col>3</xdr:col>
      <xdr:colOff>953640</xdr:colOff>
      <xdr:row>41</xdr:row>
      <xdr:rowOff>145440</xdr:rowOff>
    </xdr:to>
    <xdr:pic>
      <xdr:nvPicPr>
        <xdr:cNvPr id="23" name="Imagem 9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/>
      </xdr:nvPicPr>
      <xdr:blipFill>
        <a:blip xmlns:r="http://schemas.openxmlformats.org/officeDocument/2006/relationships" r:embed="rId2"/>
        <a:srcRect l="8705" r="9440" b="10268"/>
        <a:stretch/>
      </xdr:blipFill>
      <xdr:spPr>
        <a:xfrm>
          <a:off x="389160" y="7070760"/>
          <a:ext cx="1264680" cy="1766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53</xdr:row>
      <xdr:rowOff>47520</xdr:rowOff>
    </xdr:from>
    <xdr:to>
      <xdr:col>3</xdr:col>
      <xdr:colOff>947520</xdr:colOff>
      <xdr:row>62</xdr:row>
      <xdr:rowOff>81720</xdr:rowOff>
    </xdr:to>
    <xdr:pic>
      <xdr:nvPicPr>
        <xdr:cNvPr id="24" name="Imagem 1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1240" y="11120400"/>
          <a:ext cx="1266480" cy="180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73</xdr:row>
      <xdr:rowOff>39600</xdr:rowOff>
    </xdr:from>
    <xdr:to>
      <xdr:col>3</xdr:col>
      <xdr:colOff>1028160</xdr:colOff>
      <xdr:row>81</xdr:row>
      <xdr:rowOff>183600</xdr:rowOff>
    </xdr:to>
    <xdr:pic>
      <xdr:nvPicPr>
        <xdr:cNvPr id="25" name="Imagem 1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5000" y="15065280"/>
          <a:ext cx="1323360" cy="1725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93</xdr:row>
      <xdr:rowOff>23760</xdr:rowOff>
    </xdr:from>
    <xdr:to>
      <xdr:col>3</xdr:col>
      <xdr:colOff>950400</xdr:colOff>
      <xdr:row>101</xdr:row>
      <xdr:rowOff>134280</xdr:rowOff>
    </xdr:to>
    <xdr:pic>
      <xdr:nvPicPr>
        <xdr:cNvPr id="26" name="Imagem 17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73320" y="19011960"/>
          <a:ext cx="1277280" cy="1729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79200</xdr:colOff>
      <xdr:row>113</xdr:row>
      <xdr:rowOff>31680</xdr:rowOff>
    </xdr:from>
    <xdr:to>
      <xdr:col>3</xdr:col>
      <xdr:colOff>1018080</xdr:colOff>
      <xdr:row>121</xdr:row>
      <xdr:rowOff>187200</xdr:rowOff>
    </xdr:to>
    <xdr:pic>
      <xdr:nvPicPr>
        <xdr:cNvPr id="27" name="Imagem 18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36680" y="23020560"/>
          <a:ext cx="1281600" cy="1746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47520</xdr:colOff>
      <xdr:row>12</xdr:row>
      <xdr:rowOff>79200</xdr:rowOff>
    </xdr:from>
    <xdr:to>
      <xdr:col>3</xdr:col>
      <xdr:colOff>1007280</xdr:colOff>
      <xdr:row>21</xdr:row>
      <xdr:rowOff>128880</xdr:rowOff>
    </xdr:to>
    <xdr:pic>
      <xdr:nvPicPr>
        <xdr:cNvPr id="28" name="Imagem 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/>
      </xdr:nvPicPr>
      <xdr:blipFill>
        <a:blip xmlns:r="http://schemas.openxmlformats.org/officeDocument/2006/relationships" r:embed="rId1"/>
        <a:srcRect t="9767"/>
        <a:stretch/>
      </xdr:blipFill>
      <xdr:spPr>
        <a:xfrm>
          <a:off x="405000" y="2979720"/>
          <a:ext cx="1302480" cy="1830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51120</xdr:colOff>
      <xdr:row>31</xdr:row>
      <xdr:rowOff>111240</xdr:rowOff>
    </xdr:from>
    <xdr:to>
      <xdr:col>3</xdr:col>
      <xdr:colOff>917640</xdr:colOff>
      <xdr:row>39</xdr:row>
      <xdr:rowOff>151920</xdr:rowOff>
    </xdr:to>
    <xdr:pic>
      <xdr:nvPicPr>
        <xdr:cNvPr id="29" name="Imagem 9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08600" y="6774120"/>
          <a:ext cx="1209240" cy="166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48</xdr:row>
      <xdr:rowOff>166680</xdr:rowOff>
    </xdr:from>
    <xdr:to>
      <xdr:col>3</xdr:col>
      <xdr:colOff>804960</xdr:colOff>
      <xdr:row>57</xdr:row>
      <xdr:rowOff>131400</xdr:rowOff>
    </xdr:to>
    <xdr:pic>
      <xdr:nvPicPr>
        <xdr:cNvPr id="30" name="Imagem 1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9160" y="10249200"/>
          <a:ext cx="1116000" cy="172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174600</xdr:colOff>
      <xdr:row>84</xdr:row>
      <xdr:rowOff>174600</xdr:rowOff>
    </xdr:from>
    <xdr:to>
      <xdr:col>3</xdr:col>
      <xdr:colOff>1011240</xdr:colOff>
      <xdr:row>93</xdr:row>
      <xdr:rowOff>116640</xdr:rowOff>
    </xdr:to>
    <xdr:pic>
      <xdr:nvPicPr>
        <xdr:cNvPr id="31" name="Imagem 12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334440" y="17372160"/>
          <a:ext cx="1377000" cy="175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103</xdr:row>
      <xdr:rowOff>55440</xdr:rowOff>
    </xdr:from>
    <xdr:to>
      <xdr:col>3</xdr:col>
      <xdr:colOff>835920</xdr:colOff>
      <xdr:row>111</xdr:row>
      <xdr:rowOff>131040</xdr:rowOff>
    </xdr:to>
    <xdr:pic>
      <xdr:nvPicPr>
        <xdr:cNvPr id="32" name="Imagem 13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381240" y="21043800"/>
          <a:ext cx="1154880" cy="166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142920</xdr:colOff>
      <xdr:row>66</xdr:row>
      <xdr:rowOff>157320</xdr:rowOff>
    </xdr:from>
    <xdr:to>
      <xdr:col>3</xdr:col>
      <xdr:colOff>978840</xdr:colOff>
      <xdr:row>75</xdr:row>
      <xdr:rowOff>90000</xdr:rowOff>
    </xdr:to>
    <xdr:pic>
      <xdr:nvPicPr>
        <xdr:cNvPr id="33" name="Imagem 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500400" y="13792320"/>
          <a:ext cx="1178640" cy="1704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23760</xdr:colOff>
      <xdr:row>12</xdr:row>
      <xdr:rowOff>158760</xdr:rowOff>
    </xdr:from>
    <xdr:to>
      <xdr:col>3</xdr:col>
      <xdr:colOff>999720</xdr:colOff>
      <xdr:row>21</xdr:row>
      <xdr:rowOff>125280</xdr:rowOff>
    </xdr:to>
    <xdr:pic>
      <xdr:nvPicPr>
        <xdr:cNvPr id="34" name="Imagem 8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1240" y="3059280"/>
          <a:ext cx="1318680" cy="174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31</xdr:row>
      <xdr:rowOff>39600</xdr:rowOff>
    </xdr:from>
    <xdr:to>
      <xdr:col>3</xdr:col>
      <xdr:colOff>955080</xdr:colOff>
      <xdr:row>39</xdr:row>
      <xdr:rowOff>143640</xdr:rowOff>
    </xdr:to>
    <xdr:pic>
      <xdr:nvPicPr>
        <xdr:cNvPr id="35" name="Imagem 9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/>
      </xdr:blipFill>
      <xdr:spPr>
        <a:xfrm>
          <a:off x="405000" y="6702480"/>
          <a:ext cx="1250280" cy="173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49</xdr:row>
      <xdr:rowOff>15840</xdr:rowOff>
    </xdr:from>
    <xdr:to>
      <xdr:col>3</xdr:col>
      <xdr:colOff>1005480</xdr:colOff>
      <xdr:row>57</xdr:row>
      <xdr:rowOff>168840</xdr:rowOff>
    </xdr:to>
    <xdr:pic>
      <xdr:nvPicPr>
        <xdr:cNvPr id="36" name="Imagem 10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65400" y="10288800"/>
          <a:ext cx="1340280" cy="172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84</xdr:row>
      <xdr:rowOff>119160</xdr:rowOff>
    </xdr:from>
    <xdr:to>
      <xdr:col>3</xdr:col>
      <xdr:colOff>1035000</xdr:colOff>
      <xdr:row>93</xdr:row>
      <xdr:rowOff>136080</xdr:rowOff>
    </xdr:to>
    <xdr:pic>
      <xdr:nvPicPr>
        <xdr:cNvPr id="37" name="Imagem 12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81240" y="17316720"/>
          <a:ext cx="1353960" cy="182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66</xdr:row>
      <xdr:rowOff>114840</xdr:rowOff>
    </xdr:from>
    <xdr:to>
      <xdr:col>3</xdr:col>
      <xdr:colOff>1032840</xdr:colOff>
      <xdr:row>75</xdr:row>
      <xdr:rowOff>50040</xdr:rowOff>
    </xdr:to>
    <xdr:pic>
      <xdr:nvPicPr>
        <xdr:cNvPr id="38" name="Imagem 2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524160" y="13749840"/>
          <a:ext cx="1208880" cy="1707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32760</xdr:colOff>
      <xdr:row>49</xdr:row>
      <xdr:rowOff>14760</xdr:rowOff>
    </xdr:from>
    <xdr:to>
      <xdr:col>3</xdr:col>
      <xdr:colOff>1006560</xdr:colOff>
      <xdr:row>57</xdr:row>
      <xdr:rowOff>126360</xdr:rowOff>
    </xdr:to>
    <xdr:pic>
      <xdr:nvPicPr>
        <xdr:cNvPr id="39" name="Imagem 7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0240" y="10287720"/>
          <a:ext cx="1316520" cy="1683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12</xdr:row>
      <xdr:rowOff>127080</xdr:rowOff>
    </xdr:from>
    <xdr:to>
      <xdr:col>3</xdr:col>
      <xdr:colOff>983160</xdr:colOff>
      <xdr:row>21</xdr:row>
      <xdr:rowOff>147960</xdr:rowOff>
    </xdr:to>
    <xdr:pic>
      <xdr:nvPicPr>
        <xdr:cNvPr id="40" name="Imagem 12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t="8514"/>
        <a:stretch/>
      </xdr:blipFill>
      <xdr:spPr>
        <a:xfrm>
          <a:off x="381240" y="3027600"/>
          <a:ext cx="1302120" cy="180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30</xdr:row>
      <xdr:rowOff>174600</xdr:rowOff>
    </xdr:from>
    <xdr:to>
      <xdr:col>3</xdr:col>
      <xdr:colOff>1004400</xdr:colOff>
      <xdr:row>39</xdr:row>
      <xdr:rowOff>93240</xdr:rowOff>
    </xdr:to>
    <xdr:pic>
      <xdr:nvPicPr>
        <xdr:cNvPr id="41" name="Imagem 13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9160" y="6647040"/>
          <a:ext cx="1315440" cy="1737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67</xdr:row>
      <xdr:rowOff>7920</xdr:rowOff>
    </xdr:from>
    <xdr:to>
      <xdr:col>3</xdr:col>
      <xdr:colOff>970920</xdr:colOff>
      <xdr:row>75</xdr:row>
      <xdr:rowOff>133200</xdr:rowOff>
    </xdr:to>
    <xdr:pic>
      <xdr:nvPicPr>
        <xdr:cNvPr id="42" name="Imagem 15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97080" y="13833720"/>
          <a:ext cx="1274040" cy="1706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214200</xdr:colOff>
      <xdr:row>84</xdr:row>
      <xdr:rowOff>166680</xdr:rowOff>
    </xdr:from>
    <xdr:to>
      <xdr:col>3</xdr:col>
      <xdr:colOff>1053720</xdr:colOff>
      <xdr:row>93</xdr:row>
      <xdr:rowOff>129600</xdr:rowOff>
    </xdr:to>
    <xdr:pic>
      <xdr:nvPicPr>
        <xdr:cNvPr id="43" name="Imagem 4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71680" y="17364240"/>
          <a:ext cx="1182240" cy="177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222120</xdr:colOff>
      <xdr:row>103</xdr:row>
      <xdr:rowOff>15840</xdr:rowOff>
    </xdr:from>
    <xdr:to>
      <xdr:col>3</xdr:col>
      <xdr:colOff>1145880</xdr:colOff>
      <xdr:row>110</xdr:row>
      <xdr:rowOff>121680</xdr:rowOff>
    </xdr:to>
    <xdr:pic>
      <xdr:nvPicPr>
        <xdr:cNvPr id="44" name="Imagem 6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579600" y="21004200"/>
          <a:ext cx="1266480" cy="1496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28800</xdr:colOff>
      <xdr:row>67</xdr:row>
      <xdr:rowOff>13680</xdr:rowOff>
    </xdr:from>
    <xdr:to>
      <xdr:col>3</xdr:col>
      <xdr:colOff>1032480</xdr:colOff>
      <xdr:row>75</xdr:row>
      <xdr:rowOff>149760</xdr:rowOff>
    </xdr:to>
    <xdr:pic>
      <xdr:nvPicPr>
        <xdr:cNvPr id="45" name="Imagem 12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6280" y="13839480"/>
          <a:ext cx="1346400" cy="171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12</xdr:row>
      <xdr:rowOff>182520</xdr:rowOff>
    </xdr:from>
    <xdr:to>
      <xdr:col>3</xdr:col>
      <xdr:colOff>937080</xdr:colOff>
      <xdr:row>21</xdr:row>
      <xdr:rowOff>127080</xdr:rowOff>
    </xdr:to>
    <xdr:pic>
      <xdr:nvPicPr>
        <xdr:cNvPr id="46" name="Imagem 7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97080" y="3083040"/>
          <a:ext cx="1240200" cy="172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85</xdr:row>
      <xdr:rowOff>0</xdr:rowOff>
    </xdr:from>
    <xdr:to>
      <xdr:col>3</xdr:col>
      <xdr:colOff>946080</xdr:colOff>
      <xdr:row>93</xdr:row>
      <xdr:rowOff>118800</xdr:rowOff>
    </xdr:to>
    <xdr:pic>
      <xdr:nvPicPr>
        <xdr:cNvPr id="47" name="Imagem 8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89160" y="17388000"/>
          <a:ext cx="1257120" cy="173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30</xdr:row>
      <xdr:rowOff>135000</xdr:rowOff>
    </xdr:from>
    <xdr:to>
      <xdr:col>3</xdr:col>
      <xdr:colOff>1019880</xdr:colOff>
      <xdr:row>39</xdr:row>
      <xdr:rowOff>100440</xdr:rowOff>
    </xdr:to>
    <xdr:pic>
      <xdr:nvPicPr>
        <xdr:cNvPr id="48" name="Imagem 4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160" y="6607440"/>
          <a:ext cx="1195920" cy="1784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87480</xdr:colOff>
      <xdr:row>48</xdr:row>
      <xdr:rowOff>127080</xdr:rowOff>
    </xdr:from>
    <xdr:to>
      <xdr:col>3</xdr:col>
      <xdr:colOff>1059480</xdr:colOff>
      <xdr:row>57</xdr:row>
      <xdr:rowOff>106920</xdr:rowOff>
    </xdr:to>
    <xdr:pic>
      <xdr:nvPicPr>
        <xdr:cNvPr id="49" name="Imagem 5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/>
                  </a14:imgEffect>
                </a14:imgLayer>
              </a14:imgProps>
            </a:ext>
          </a:extLst>
        </a:blip>
        <a:srcRect l="10337" t="9727" r="12916" b="6940"/>
        <a:stretch/>
      </xdr:blipFill>
      <xdr:spPr>
        <a:xfrm>
          <a:off x="444960" y="10209600"/>
          <a:ext cx="1314720" cy="17416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3"/>
  <sheetViews>
    <sheetView showGridLines="0" showRowColHeaders="0" topLeftCell="A57" zoomScale="75" zoomScaleNormal="75" workbookViewId="0">
      <selection activeCell="F78" sqref="F78"/>
    </sheetView>
  </sheetViews>
  <sheetFormatPr defaultColWidth="10.06640625" defaultRowHeight="14.25" x14ac:dyDescent="0.45"/>
  <cols>
    <col min="1" max="1" width="12.265625" customWidth="1"/>
    <col min="2" max="2" width="23.53125" customWidth="1"/>
    <col min="4" max="4" width="15.86328125" customWidth="1"/>
    <col min="5" max="5" width="2.265625" customWidth="1"/>
    <col min="6" max="6" width="14.796875" customWidth="1"/>
    <col min="7" max="7" width="2" customWidth="1"/>
    <col min="8" max="8" width="24.19921875" customWidth="1"/>
    <col min="9" max="9" width="1.73046875" customWidth="1"/>
    <col min="10" max="10" width="20.46484375" customWidth="1"/>
    <col min="12" max="12" width="21.3984375" customWidth="1"/>
    <col min="13" max="13" width="18.53125" customWidth="1"/>
  </cols>
  <sheetData>
    <row r="1" spans="1:17" ht="23.25" x14ac:dyDescent="0.7">
      <c r="A1" s="15" t="s">
        <v>0</v>
      </c>
    </row>
    <row r="3" spans="1:17" ht="15.75" x14ac:dyDescent="0.45">
      <c r="A3" s="16" t="s">
        <v>1</v>
      </c>
      <c r="D3" s="17" t="s">
        <v>2</v>
      </c>
      <c r="F3" s="17" t="s">
        <v>3</v>
      </c>
      <c r="H3" s="17" t="s">
        <v>4</v>
      </c>
      <c r="J3" s="17" t="s">
        <v>5</v>
      </c>
    </row>
    <row r="4" spans="1:17" x14ac:dyDescent="0.45">
      <c r="D4" s="18" t="s">
        <v>6</v>
      </c>
      <c r="F4" s="18" t="s">
        <v>7</v>
      </c>
      <c r="H4" s="18" t="s">
        <v>8</v>
      </c>
      <c r="I4" s="19"/>
      <c r="J4" s="18" t="s">
        <v>9</v>
      </c>
    </row>
    <row r="5" spans="1:17" ht="15.75" x14ac:dyDescent="0.45">
      <c r="A5" s="20" t="s">
        <v>10</v>
      </c>
      <c r="B5" s="21" t="s">
        <v>11</v>
      </c>
      <c r="H5" s="18" t="s">
        <v>12</v>
      </c>
      <c r="I5" s="19"/>
    </row>
    <row r="6" spans="1:17" ht="15.75" x14ac:dyDescent="0.45">
      <c r="A6" s="14" t="s">
        <v>13</v>
      </c>
      <c r="B6" s="22" t="s">
        <v>14</v>
      </c>
      <c r="D6" s="17" t="s">
        <v>15</v>
      </c>
      <c r="H6" s="18" t="s">
        <v>16</v>
      </c>
      <c r="I6" s="19"/>
      <c r="Q6" s="23"/>
    </row>
    <row r="7" spans="1:17" x14ac:dyDescent="0.45">
      <c r="A7" s="14"/>
      <c r="B7" s="22" t="s">
        <v>17</v>
      </c>
      <c r="D7" s="18" t="s">
        <v>18</v>
      </c>
      <c r="H7" s="18" t="s">
        <v>19</v>
      </c>
      <c r="I7" s="19"/>
      <c r="Q7" s="23"/>
    </row>
    <row r="8" spans="1:17" x14ac:dyDescent="0.45">
      <c r="A8" s="14"/>
      <c r="B8" s="22" t="s">
        <v>20</v>
      </c>
      <c r="H8" s="18" t="s">
        <v>21</v>
      </c>
      <c r="I8" s="19"/>
      <c r="Q8" s="23"/>
    </row>
    <row r="9" spans="1:17" x14ac:dyDescent="0.45">
      <c r="A9" s="14"/>
      <c r="B9" s="22" t="s">
        <v>22</v>
      </c>
      <c r="Q9" s="23"/>
    </row>
    <row r="10" spans="1:17" x14ac:dyDescent="0.45">
      <c r="A10" s="14"/>
      <c r="B10" s="22" t="s">
        <v>23</v>
      </c>
      <c r="Q10" s="23"/>
    </row>
    <row r="11" spans="1:17" ht="15.4" x14ac:dyDescent="0.45">
      <c r="A11" s="14"/>
      <c r="B11" s="22" t="s">
        <v>24</v>
      </c>
      <c r="H11" s="24"/>
      <c r="Q11" s="23"/>
    </row>
    <row r="12" spans="1:17" ht="15.4" x14ac:dyDescent="0.45">
      <c r="A12" s="13" t="s">
        <v>25</v>
      </c>
      <c r="B12" s="22" t="s">
        <v>26</v>
      </c>
      <c r="H12" s="24"/>
      <c r="Q12" s="23"/>
    </row>
    <row r="13" spans="1:17" ht="15.4" x14ac:dyDescent="0.45">
      <c r="A13" s="13" t="s">
        <v>25</v>
      </c>
      <c r="B13" s="22" t="s">
        <v>27</v>
      </c>
      <c r="H13" s="24"/>
      <c r="Q13" s="23"/>
    </row>
    <row r="14" spans="1:17" ht="15.4" x14ac:dyDescent="0.45">
      <c r="A14" s="13" t="s">
        <v>25</v>
      </c>
      <c r="B14" s="22" t="s">
        <v>28</v>
      </c>
      <c r="H14" s="24"/>
      <c r="Q14" s="23"/>
    </row>
    <row r="15" spans="1:17" x14ac:dyDescent="0.45">
      <c r="A15" s="13" t="s">
        <v>25</v>
      </c>
      <c r="B15" s="22" t="s">
        <v>29</v>
      </c>
      <c r="H15" s="25"/>
      <c r="Q15" s="23"/>
    </row>
    <row r="16" spans="1:17" x14ac:dyDescent="0.45">
      <c r="A16" s="13" t="s">
        <v>25</v>
      </c>
      <c r="B16" s="22" t="s">
        <v>30</v>
      </c>
      <c r="Q16" s="23"/>
    </row>
    <row r="17" spans="1:17" x14ac:dyDescent="0.45">
      <c r="A17" s="13" t="s">
        <v>25</v>
      </c>
      <c r="B17" s="22" t="s">
        <v>31</v>
      </c>
      <c r="Q17" s="23"/>
    </row>
    <row r="18" spans="1:17" x14ac:dyDescent="0.45">
      <c r="A18" s="12" t="s">
        <v>32</v>
      </c>
      <c r="B18" s="22" t="s">
        <v>33</v>
      </c>
      <c r="Q18" s="23"/>
    </row>
    <row r="19" spans="1:17" x14ac:dyDescent="0.45">
      <c r="A19" s="12" t="s">
        <v>32</v>
      </c>
      <c r="B19" s="22" t="s">
        <v>34</v>
      </c>
      <c r="Q19" s="23"/>
    </row>
    <row r="20" spans="1:17" x14ac:dyDescent="0.45">
      <c r="A20" s="12" t="s">
        <v>32</v>
      </c>
      <c r="B20" s="22" t="s">
        <v>35</v>
      </c>
      <c r="Q20" s="23"/>
    </row>
    <row r="21" spans="1:17" x14ac:dyDescent="0.45">
      <c r="A21" s="12" t="s">
        <v>32</v>
      </c>
      <c r="B21" s="22" t="s">
        <v>36</v>
      </c>
      <c r="Q21" s="23"/>
    </row>
    <row r="22" spans="1:17" x14ac:dyDescent="0.45">
      <c r="A22" s="12" t="s">
        <v>32</v>
      </c>
      <c r="B22" s="22" t="s">
        <v>37</v>
      </c>
      <c r="Q22" s="23"/>
    </row>
    <row r="23" spans="1:17" x14ac:dyDescent="0.45">
      <c r="A23" s="12" t="s">
        <v>32</v>
      </c>
      <c r="B23" s="22" t="s">
        <v>38</v>
      </c>
      <c r="Q23" s="23"/>
    </row>
    <row r="24" spans="1:17" x14ac:dyDescent="0.45">
      <c r="A24" s="13" t="s">
        <v>39</v>
      </c>
      <c r="B24" s="22" t="s">
        <v>40</v>
      </c>
      <c r="Q24" s="23"/>
    </row>
    <row r="25" spans="1:17" x14ac:dyDescent="0.45">
      <c r="A25" s="13" t="s">
        <v>39</v>
      </c>
      <c r="B25" s="22" t="s">
        <v>41</v>
      </c>
      <c r="Q25" s="23"/>
    </row>
    <row r="26" spans="1:17" x14ac:dyDescent="0.45">
      <c r="A26" s="13" t="s">
        <v>39</v>
      </c>
      <c r="B26" s="22" t="s">
        <v>42</v>
      </c>
      <c r="Q26" s="23"/>
    </row>
    <row r="27" spans="1:17" x14ac:dyDescent="0.45">
      <c r="A27" s="13" t="s">
        <v>39</v>
      </c>
      <c r="B27" s="22" t="s">
        <v>43</v>
      </c>
      <c r="Q27" s="23"/>
    </row>
    <row r="28" spans="1:17" x14ac:dyDescent="0.45">
      <c r="A28" s="13" t="s">
        <v>39</v>
      </c>
      <c r="B28" s="22" t="s">
        <v>44</v>
      </c>
      <c r="Q28" s="23"/>
    </row>
    <row r="29" spans="1:17" x14ac:dyDescent="0.45">
      <c r="A29" s="13" t="s">
        <v>39</v>
      </c>
      <c r="B29" s="22" t="s">
        <v>45</v>
      </c>
      <c r="Q29" s="23"/>
    </row>
    <row r="30" spans="1:17" x14ac:dyDescent="0.45">
      <c r="A30" s="12" t="s">
        <v>46</v>
      </c>
      <c r="B30" s="22" t="s">
        <v>47</v>
      </c>
      <c r="Q30" s="23"/>
    </row>
    <row r="31" spans="1:17" x14ac:dyDescent="0.45">
      <c r="A31" s="12" t="s">
        <v>46</v>
      </c>
      <c r="B31" s="22" t="s">
        <v>48</v>
      </c>
      <c r="Q31" s="23"/>
    </row>
    <row r="32" spans="1:17" x14ac:dyDescent="0.45">
      <c r="A32" s="12" t="s">
        <v>46</v>
      </c>
      <c r="B32" s="22" t="s">
        <v>49</v>
      </c>
      <c r="Q32" s="23"/>
    </row>
    <row r="33" spans="1:17" x14ac:dyDescent="0.45">
      <c r="A33" s="12" t="s">
        <v>46</v>
      </c>
      <c r="B33" s="22" t="s">
        <v>50</v>
      </c>
      <c r="Q33" s="23"/>
    </row>
    <row r="34" spans="1:17" x14ac:dyDescent="0.45">
      <c r="A34" s="12" t="s">
        <v>46</v>
      </c>
      <c r="B34" s="22" t="s">
        <v>51</v>
      </c>
      <c r="Q34" s="23"/>
    </row>
    <row r="35" spans="1:17" x14ac:dyDescent="0.45">
      <c r="A35" s="12" t="s">
        <v>46</v>
      </c>
      <c r="B35" s="22" t="s">
        <v>52</v>
      </c>
      <c r="Q35" s="23"/>
    </row>
    <row r="36" spans="1:17" x14ac:dyDescent="0.45">
      <c r="A36" s="13" t="s">
        <v>53</v>
      </c>
      <c r="B36" s="22" t="s">
        <v>54</v>
      </c>
      <c r="Q36" s="23"/>
    </row>
    <row r="37" spans="1:17" x14ac:dyDescent="0.45">
      <c r="A37" s="13" t="s">
        <v>53</v>
      </c>
      <c r="B37" s="22" t="s">
        <v>55</v>
      </c>
      <c r="Q37" s="23"/>
    </row>
    <row r="38" spans="1:17" x14ac:dyDescent="0.45">
      <c r="A38" s="13" t="s">
        <v>53</v>
      </c>
      <c r="B38" s="22" t="s">
        <v>56</v>
      </c>
      <c r="Q38" s="23"/>
    </row>
    <row r="39" spans="1:17" x14ac:dyDescent="0.45">
      <c r="A39" s="13" t="s">
        <v>53</v>
      </c>
      <c r="B39" s="22" t="s">
        <v>57</v>
      </c>
      <c r="Q39" s="23"/>
    </row>
    <row r="40" spans="1:17" x14ac:dyDescent="0.45">
      <c r="A40" s="13" t="s">
        <v>53</v>
      </c>
      <c r="B40" s="22" t="s">
        <v>58</v>
      </c>
      <c r="Q40" s="23"/>
    </row>
    <row r="41" spans="1:17" x14ac:dyDescent="0.45">
      <c r="A41" s="13" t="s">
        <v>53</v>
      </c>
      <c r="B41" s="22" t="s">
        <v>59</v>
      </c>
      <c r="Q41" s="23"/>
    </row>
    <row r="42" spans="1:17" x14ac:dyDescent="0.45">
      <c r="A42" s="12" t="s">
        <v>60</v>
      </c>
      <c r="B42" s="22" t="s">
        <v>61</v>
      </c>
      <c r="Q42" s="23"/>
    </row>
    <row r="43" spans="1:17" x14ac:dyDescent="0.45">
      <c r="A43" s="12" t="s">
        <v>60</v>
      </c>
      <c r="B43" s="22" t="s">
        <v>62</v>
      </c>
      <c r="Q43" s="23"/>
    </row>
    <row r="44" spans="1:17" x14ac:dyDescent="0.45">
      <c r="A44" s="12" t="s">
        <v>60</v>
      </c>
      <c r="B44" s="22" t="s">
        <v>63</v>
      </c>
      <c r="Q44" s="23"/>
    </row>
    <row r="45" spans="1:17" x14ac:dyDescent="0.45">
      <c r="A45" s="12" t="s">
        <v>60</v>
      </c>
      <c r="B45" s="22" t="s">
        <v>64</v>
      </c>
      <c r="Q45" s="23"/>
    </row>
    <row r="46" spans="1:17" x14ac:dyDescent="0.45">
      <c r="A46" s="12" t="s">
        <v>60</v>
      </c>
      <c r="B46" s="22" t="s">
        <v>65</v>
      </c>
      <c r="Q46" s="23"/>
    </row>
    <row r="47" spans="1:17" x14ac:dyDescent="0.45">
      <c r="A47" s="12" t="s">
        <v>60</v>
      </c>
      <c r="B47" s="22" t="s">
        <v>66</v>
      </c>
      <c r="D47" s="26"/>
      <c r="Q47" s="23"/>
    </row>
    <row r="48" spans="1:17" x14ac:dyDescent="0.45">
      <c r="A48" s="13" t="s">
        <v>67</v>
      </c>
      <c r="B48" s="22" t="s">
        <v>68</v>
      </c>
      <c r="D48" s="26"/>
      <c r="Q48" s="23"/>
    </row>
    <row r="49" spans="1:17" x14ac:dyDescent="0.45">
      <c r="A49" s="13" t="s">
        <v>67</v>
      </c>
      <c r="B49" s="22" t="s">
        <v>69</v>
      </c>
      <c r="D49" s="26"/>
      <c r="Q49" s="23"/>
    </row>
    <row r="50" spans="1:17" x14ac:dyDescent="0.45">
      <c r="A50" s="13" t="s">
        <v>67</v>
      </c>
      <c r="B50" s="22" t="s">
        <v>70</v>
      </c>
      <c r="D50" s="26"/>
      <c r="Q50" s="23"/>
    </row>
    <row r="51" spans="1:17" x14ac:dyDescent="0.45">
      <c r="A51" s="13" t="s">
        <v>67</v>
      </c>
      <c r="B51" s="22" t="s">
        <v>71</v>
      </c>
      <c r="Q51" s="23"/>
    </row>
    <row r="52" spans="1:17" x14ac:dyDescent="0.45">
      <c r="A52" s="13" t="s">
        <v>67</v>
      </c>
      <c r="B52" s="22" t="s">
        <v>72</v>
      </c>
      <c r="Q52" s="23"/>
    </row>
    <row r="53" spans="1:17" x14ac:dyDescent="0.45">
      <c r="A53" s="13" t="s">
        <v>67</v>
      </c>
      <c r="B53" s="22" t="s">
        <v>73</v>
      </c>
      <c r="Q53" s="23"/>
    </row>
    <row r="54" spans="1:17" x14ac:dyDescent="0.45">
      <c r="A54" s="12" t="s">
        <v>74</v>
      </c>
      <c r="B54" s="22" t="s">
        <v>75</v>
      </c>
      <c r="Q54" s="23"/>
    </row>
    <row r="55" spans="1:17" x14ac:dyDescent="0.45">
      <c r="A55" s="12"/>
      <c r="B55" s="22" t="s">
        <v>76</v>
      </c>
      <c r="Q55" s="23"/>
    </row>
    <row r="56" spans="1:17" x14ac:dyDescent="0.45">
      <c r="A56" s="12"/>
      <c r="B56" s="22" t="s">
        <v>77</v>
      </c>
      <c r="Q56" s="23"/>
    </row>
    <row r="57" spans="1:17" x14ac:dyDescent="0.45">
      <c r="A57" s="12"/>
      <c r="B57" s="22" t="s">
        <v>78</v>
      </c>
      <c r="Q57" s="23"/>
    </row>
    <row r="58" spans="1:17" x14ac:dyDescent="0.45">
      <c r="A58" s="12"/>
      <c r="B58" s="22" t="s">
        <v>79</v>
      </c>
      <c r="Q58" s="23"/>
    </row>
    <row r="59" spans="1:17" x14ac:dyDescent="0.45">
      <c r="A59" s="12"/>
      <c r="B59" s="22" t="s">
        <v>80</v>
      </c>
      <c r="Q59" s="23"/>
    </row>
    <row r="60" spans="1:17" x14ac:dyDescent="0.45">
      <c r="A60" s="13" t="s">
        <v>81</v>
      </c>
      <c r="B60" s="22" t="s">
        <v>82</v>
      </c>
      <c r="Q60" s="23"/>
    </row>
    <row r="61" spans="1:17" x14ac:dyDescent="0.45">
      <c r="A61" s="13"/>
      <c r="B61" s="22" t="s">
        <v>83</v>
      </c>
      <c r="Q61" s="23"/>
    </row>
    <row r="62" spans="1:17" x14ac:dyDescent="0.45">
      <c r="A62" s="13"/>
      <c r="B62" s="22" t="s">
        <v>84</v>
      </c>
      <c r="Q62" s="23"/>
    </row>
    <row r="63" spans="1:17" x14ac:dyDescent="0.45">
      <c r="A63" s="13"/>
      <c r="B63" s="22" t="s">
        <v>85</v>
      </c>
      <c r="Q63" s="23"/>
    </row>
    <row r="64" spans="1:17" x14ac:dyDescent="0.45">
      <c r="A64" s="13"/>
      <c r="B64" s="22" t="s">
        <v>86</v>
      </c>
      <c r="Q64" s="23"/>
    </row>
    <row r="65" spans="1:17" x14ac:dyDescent="0.45">
      <c r="A65" s="13"/>
      <c r="B65" s="22" t="s">
        <v>87</v>
      </c>
      <c r="Q65" s="23"/>
    </row>
    <row r="66" spans="1:17" x14ac:dyDescent="0.45">
      <c r="A66" s="12" t="s">
        <v>88</v>
      </c>
      <c r="B66" s="22" t="s">
        <v>89</v>
      </c>
      <c r="Q66" s="23"/>
    </row>
    <row r="67" spans="1:17" x14ac:dyDescent="0.45">
      <c r="A67" s="12"/>
      <c r="B67" s="22" t="s">
        <v>90</v>
      </c>
      <c r="Q67" s="23"/>
    </row>
    <row r="68" spans="1:17" x14ac:dyDescent="0.45">
      <c r="A68" s="12"/>
      <c r="B68" s="22" t="s">
        <v>91</v>
      </c>
      <c r="Q68" s="23"/>
    </row>
    <row r="69" spans="1:17" x14ac:dyDescent="0.45">
      <c r="A69" s="12"/>
      <c r="B69" s="22" t="s">
        <v>92</v>
      </c>
      <c r="Q69" s="23"/>
    </row>
    <row r="70" spans="1:17" x14ac:dyDescent="0.45">
      <c r="A70" s="12"/>
      <c r="B70" s="22" t="s">
        <v>93</v>
      </c>
      <c r="Q70" s="23"/>
    </row>
    <row r="71" spans="1:17" x14ac:dyDescent="0.45">
      <c r="A71" s="12"/>
      <c r="B71" s="22" t="s">
        <v>94</v>
      </c>
      <c r="Q71" s="23"/>
    </row>
    <row r="72" spans="1:17" x14ac:dyDescent="0.45">
      <c r="A72" s="13" t="s">
        <v>95</v>
      </c>
      <c r="B72" s="22" t="s">
        <v>96</v>
      </c>
      <c r="Q72" s="23"/>
    </row>
    <row r="73" spans="1:17" x14ac:dyDescent="0.45">
      <c r="A73" s="13"/>
      <c r="B73" s="22" t="s">
        <v>97</v>
      </c>
      <c r="Q73" s="23"/>
    </row>
    <row r="74" spans="1:17" x14ac:dyDescent="0.45">
      <c r="A74" s="13"/>
      <c r="B74" s="22" t="s">
        <v>98</v>
      </c>
      <c r="Q74" s="23"/>
    </row>
    <row r="75" spans="1:17" x14ac:dyDescent="0.45">
      <c r="A75" s="13"/>
      <c r="B75" s="22" t="s">
        <v>99</v>
      </c>
      <c r="Q75" s="23"/>
    </row>
    <row r="76" spans="1:17" x14ac:dyDescent="0.45">
      <c r="A76" s="13"/>
      <c r="B76" s="22" t="s">
        <v>100</v>
      </c>
      <c r="Q76" s="23"/>
    </row>
    <row r="77" spans="1:17" x14ac:dyDescent="0.45">
      <c r="A77" s="13"/>
      <c r="B77" s="22" t="s">
        <v>101</v>
      </c>
      <c r="Q77" s="23"/>
    </row>
    <row r="78" spans="1:17" ht="14.45" customHeight="1" x14ac:dyDescent="0.45">
      <c r="A78" s="12" t="s">
        <v>102</v>
      </c>
      <c r="B78" s="22" t="s">
        <v>103</v>
      </c>
      <c r="Q78" s="23"/>
    </row>
    <row r="79" spans="1:17" ht="14.45" customHeight="1" x14ac:dyDescent="0.45">
      <c r="A79" s="12"/>
      <c r="B79" s="22" t="s">
        <v>104</v>
      </c>
      <c r="Q79" s="23"/>
    </row>
    <row r="80" spans="1:17" ht="14.45" customHeight="1" x14ac:dyDescent="0.45">
      <c r="A80" s="12"/>
      <c r="B80" s="22" t="s">
        <v>105</v>
      </c>
      <c r="Q80" s="23"/>
    </row>
    <row r="81" spans="1:17" ht="14.45" customHeight="1" x14ac:dyDescent="0.45">
      <c r="A81" s="12"/>
      <c r="B81" s="22" t="s">
        <v>106</v>
      </c>
      <c r="Q81" s="23"/>
    </row>
    <row r="82" spans="1:17" ht="14.45" customHeight="1" x14ac:dyDescent="0.45">
      <c r="A82" s="12"/>
      <c r="B82" s="22" t="s">
        <v>107</v>
      </c>
      <c r="Q82" s="23"/>
    </row>
    <row r="83" spans="1:17" ht="14.45" customHeight="1" x14ac:dyDescent="0.45">
      <c r="A83" s="12"/>
      <c r="B83" s="22" t="s">
        <v>108</v>
      </c>
      <c r="Q83" s="23"/>
    </row>
    <row r="84" spans="1:17" hidden="1" x14ac:dyDescent="0.45">
      <c r="A84" s="13" t="s">
        <v>109</v>
      </c>
      <c r="B84" s="22"/>
      <c r="Q84" s="23"/>
    </row>
    <row r="85" spans="1:17" hidden="1" x14ac:dyDescent="0.45">
      <c r="A85" s="13"/>
      <c r="B85" s="22"/>
      <c r="Q85" s="23"/>
    </row>
    <row r="86" spans="1:17" hidden="1" x14ac:dyDescent="0.45">
      <c r="A86" s="13"/>
      <c r="B86" s="22"/>
      <c r="Q86" s="23"/>
    </row>
    <row r="87" spans="1:17" hidden="1" x14ac:dyDescent="0.45">
      <c r="A87" s="13"/>
      <c r="B87" s="22"/>
      <c r="Q87" s="23"/>
    </row>
    <row r="88" spans="1:17" hidden="1" x14ac:dyDescent="0.45">
      <c r="A88" s="13"/>
      <c r="B88" s="22"/>
      <c r="Q88" s="23"/>
    </row>
    <row r="89" spans="1:17" hidden="1" x14ac:dyDescent="0.45">
      <c r="A89" s="13"/>
      <c r="B89" s="22"/>
      <c r="Q89" s="23"/>
    </row>
    <row r="90" spans="1:17" ht="15" hidden="1" customHeight="1" x14ac:dyDescent="0.45">
      <c r="A90" s="11" t="s">
        <v>110</v>
      </c>
      <c r="B90" s="27"/>
      <c r="Q90" s="23"/>
    </row>
    <row r="91" spans="1:17" ht="15" hidden="1" customHeight="1" x14ac:dyDescent="0.45">
      <c r="A91" s="11"/>
      <c r="B91" s="28"/>
      <c r="Q91" s="23"/>
    </row>
    <row r="92" spans="1:17" ht="15" hidden="1" customHeight="1" x14ac:dyDescent="0.45">
      <c r="A92" s="11"/>
      <c r="B92" s="28"/>
      <c r="Q92" s="23"/>
    </row>
    <row r="93" spans="1:17" ht="15" hidden="1" customHeight="1" x14ac:dyDescent="0.45">
      <c r="A93" s="11"/>
      <c r="B93" s="28"/>
    </row>
    <row r="94" spans="1:17" ht="15" hidden="1" customHeight="1" x14ac:dyDescent="0.45">
      <c r="A94" s="11"/>
      <c r="B94" s="28"/>
    </row>
    <row r="95" spans="1:17" ht="15" hidden="1" customHeight="1" x14ac:dyDescent="0.45">
      <c r="A95" s="11"/>
      <c r="B95" s="29"/>
    </row>
    <row r="96" spans="1:17" ht="14.45" hidden="1" customHeight="1" x14ac:dyDescent="0.45">
      <c r="A96" s="13" t="s">
        <v>111</v>
      </c>
      <c r="B96" s="27"/>
      <c r="Q96" s="23"/>
    </row>
    <row r="97" spans="1:17" ht="14.45" hidden="1" customHeight="1" x14ac:dyDescent="0.45">
      <c r="A97" s="13"/>
      <c r="B97" s="28"/>
      <c r="Q97" s="23"/>
    </row>
    <row r="98" spans="1:17" ht="14.45" hidden="1" customHeight="1" x14ac:dyDescent="0.45">
      <c r="A98" s="13"/>
      <c r="B98" s="28"/>
      <c r="Q98" s="23"/>
    </row>
    <row r="99" spans="1:17" ht="14.45" hidden="1" customHeight="1" x14ac:dyDescent="0.45">
      <c r="A99" s="13"/>
      <c r="B99" s="28"/>
    </row>
    <row r="100" spans="1:17" ht="14.45" hidden="1" customHeight="1" x14ac:dyDescent="0.45">
      <c r="A100" s="13"/>
      <c r="B100" s="28"/>
    </row>
    <row r="101" spans="1:17" ht="14.45" hidden="1" customHeight="1" x14ac:dyDescent="0.45">
      <c r="A101" s="13"/>
      <c r="B101" s="29"/>
    </row>
    <row r="102" spans="1:17" hidden="1" x14ac:dyDescent="0.45">
      <c r="A102" s="11" t="s">
        <v>112</v>
      </c>
      <c r="B102" s="27"/>
    </row>
    <row r="103" spans="1:17" hidden="1" x14ac:dyDescent="0.45">
      <c r="A103" s="11"/>
      <c r="B103" s="28"/>
    </row>
    <row r="104" spans="1:17" hidden="1" x14ac:dyDescent="0.45">
      <c r="A104" s="11"/>
      <c r="B104" s="28"/>
    </row>
    <row r="105" spans="1:17" hidden="1" x14ac:dyDescent="0.45">
      <c r="A105" s="11"/>
      <c r="B105" s="28"/>
    </row>
    <row r="106" spans="1:17" hidden="1" x14ac:dyDescent="0.45">
      <c r="A106" s="11"/>
      <c r="B106" s="28"/>
    </row>
    <row r="107" spans="1:17" hidden="1" x14ac:dyDescent="0.45">
      <c r="A107" s="11"/>
      <c r="B107" s="29"/>
    </row>
    <row r="108" spans="1:17" ht="14.45" hidden="1" customHeight="1" x14ac:dyDescent="0.45">
      <c r="A108" s="13" t="s">
        <v>113</v>
      </c>
      <c r="B108" s="27"/>
    </row>
    <row r="109" spans="1:17" ht="14.45" hidden="1" customHeight="1" x14ac:dyDescent="0.45">
      <c r="A109" s="13"/>
      <c r="B109" s="28"/>
    </row>
    <row r="110" spans="1:17" ht="14.45" hidden="1" customHeight="1" x14ac:dyDescent="0.45">
      <c r="A110" s="13"/>
      <c r="B110" s="28"/>
    </row>
    <row r="111" spans="1:17" ht="14.45" hidden="1" customHeight="1" x14ac:dyDescent="0.45">
      <c r="A111" s="13"/>
      <c r="B111" s="28"/>
    </row>
    <row r="112" spans="1:17" ht="14.45" hidden="1" customHeight="1" x14ac:dyDescent="0.45">
      <c r="A112" s="13"/>
      <c r="B112" s="28"/>
    </row>
    <row r="113" spans="1:2" ht="14.45" hidden="1" customHeight="1" x14ac:dyDescent="0.45">
      <c r="A113" s="13"/>
      <c r="B113" s="29"/>
    </row>
  </sheetData>
  <sheetProtection algorithmName="SHA-512" hashValue="WNUE8WspOVqf1yY/Wg/YfDrCMohxsonIT2FPrDwY0L7mErGWjABXkFFONKAzUAMlBcITVgkNkfyF0EAMAtva6A==" saltValue="k4tNwXQN/nE1+wDgM8PvEA==" spinCount="100000" sheet="1" objects="1" scenarios="1" selectLockedCells="1" selectUnlockedCells="1"/>
  <mergeCells count="18">
    <mergeCell ref="A96:A101"/>
    <mergeCell ref="A102:A107"/>
    <mergeCell ref="A108:A113"/>
    <mergeCell ref="A66:A71"/>
    <mergeCell ref="A72:A77"/>
    <mergeCell ref="A78:A83"/>
    <mergeCell ref="A84:A89"/>
    <mergeCell ref="A90:A95"/>
    <mergeCell ref="A36:A41"/>
    <mergeCell ref="A42:A47"/>
    <mergeCell ref="A48:A53"/>
    <mergeCell ref="A54:A59"/>
    <mergeCell ref="A60:A65"/>
    <mergeCell ref="A6:A11"/>
    <mergeCell ref="A12:A17"/>
    <mergeCell ref="A18:A23"/>
    <mergeCell ref="A24:A29"/>
    <mergeCell ref="A30:A35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W131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Turno'!C38</f>
        <v>GRUPO E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Turno'!D40</f>
        <v>RICARDO MACHADO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RICARDO MACHADO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3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Turno'!EJ40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Turno'!C40</f>
        <v>25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Turno'!C40,'Result do Turno'!FY40:FZ45,2,0)</f>
        <v>27</v>
      </c>
      <c r="K13" s="190"/>
      <c r="L13" s="233"/>
      <c r="O13" s="226"/>
      <c r="P13" s="330" t="s">
        <v>287</v>
      </c>
      <c r="Q13" s="330"/>
      <c r="R13" s="241">
        <f>'Result do Turno'!EK40</f>
        <v>2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str">
        <f>IF(VLOOKUP('Result do Turno'!D40,Historia!$A$2:$J$527,10,0)=0,"",VLOOKUP('Result do Turno'!D40,Historia!$A$2:$J$527,10,0))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IF(L14=0,"",IF(Jogos!BG40=0,"x","ѵ"))</f>
        <v>x</v>
      </c>
      <c r="J14" s="243" t="str">
        <f>Jogos!CB40</f>
        <v>RICARDO MACHADO perdeu para RAUL BURNETT por 0x6 3x6</v>
      </c>
      <c r="K14" s="243" t="str">
        <f>Jogos!C40</f>
        <v/>
      </c>
      <c r="L14" s="245">
        <f>IF(Jogos!BH40="x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str">
        <f>IF(VLOOKUP('Result do Turno'!D40,Historia!$A$2:$I$527,9,0)=0,"",VLOOKUP('Result do Turno'!D40,Historia!$A$2:$I$527,9,0))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Turno'!EL40</f>
        <v>5</v>
      </c>
      <c r="U15" s="233"/>
    </row>
    <row r="16" spans="2:23" ht="15.75" x14ac:dyDescent="0.5">
      <c r="B16" s="226"/>
      <c r="D16" s="235">
        <f>Historia!$H$1</f>
        <v>2020</v>
      </c>
      <c r="E16" s="30">
        <f>IF(VLOOKUP('Result do Turno'!D40,Historia!$A$2:$I$527,8,0)=0,"",VLOOKUP('Result do Turno'!D40,Historia!$A$2:$I$527,8,0))</f>
        <v>28</v>
      </c>
      <c r="G16" s="242" t="s">
        <v>291</v>
      </c>
      <c r="H16" s="243" t="str">
        <f>PARAMETROS!H5</f>
        <v>26 Fev a 03 Mar</v>
      </c>
      <c r="I16" s="244" t="str">
        <f>IF(L16=0,"",IF(Jogos!BI40=0,"x","ѵ"))</f>
        <v>ѵ</v>
      </c>
      <c r="J16" s="243" t="str">
        <f>Jogos!CC40</f>
        <v>RICARDO MACHADO venceu GLAYSON PIMENTA por 6x4 6x3</v>
      </c>
      <c r="K16" s="243" t="str">
        <f>Jogos!E40</f>
        <v/>
      </c>
      <c r="L16" s="245">
        <f>IF(Jogos!BJ40="x x",0,1)</f>
        <v>1</v>
      </c>
      <c r="O16" s="226"/>
      <c r="P16" s="331"/>
      <c r="Q16" t="s">
        <v>292</v>
      </c>
      <c r="R16" s="201">
        <f>'Result do Turno'!EM40</f>
        <v>7</v>
      </c>
      <c r="U16" s="233"/>
    </row>
    <row r="17" spans="2:23" ht="15.75" x14ac:dyDescent="0.5">
      <c r="B17" s="226"/>
      <c r="D17" s="235">
        <f>Historia!$G$1</f>
        <v>2019</v>
      </c>
      <c r="E17" s="30">
        <f>IF(VLOOKUP('Result do Turno'!D40,Historia!$A$2:$I$527,7,0)=0,"",VLOOKUP('Result do Turno'!D40,Historia!$A$2:$I$527,7,0))</f>
        <v>18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Turno'!EN40</f>
        <v>-2</v>
      </c>
      <c r="U17" s="233"/>
    </row>
    <row r="18" spans="2:23" ht="15.75" x14ac:dyDescent="0.5">
      <c r="B18" s="226"/>
      <c r="D18">
        <f>Historia!$F$1</f>
        <v>2018</v>
      </c>
      <c r="E18" s="30">
        <f>IF(VLOOKUP('Result do Turno'!D40,Historia!$A$2:$I$527,6,0)=0,"",VLOOKUP('Result do Turno'!D40,Historia!$A$2:$I$527,6,0))</f>
        <v>20</v>
      </c>
      <c r="G18" s="242" t="s">
        <v>294</v>
      </c>
      <c r="H18" s="243" t="str">
        <f>PARAMETROS!H6</f>
        <v>04 a 10 Mar</v>
      </c>
      <c r="I18" s="244" t="str">
        <f>IF(L18=0,"",IF(Jogos!BK40=0,"x","ѵ"))</f>
        <v>x</v>
      </c>
      <c r="J18" s="243" t="str">
        <f>Jogos!CD40</f>
        <v>RICARDO MACHADO perdeu para WELTON SILVA por 7x5 6x7 8x10</v>
      </c>
      <c r="K18" s="243" t="str">
        <f>Jogos!G40</f>
        <v/>
      </c>
      <c r="L18" s="245">
        <f>IF(Jogos!BL40="x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>
        <f>IF(VLOOKUP('Result do Turno'!D40,Historia!$A$2:$I$527,5,0)=0,"",VLOOKUP('Result do Turno'!D40,Historia!$A$2:$I$527,5,0))</f>
        <v>27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Turno'!EO40</f>
        <v>62</v>
      </c>
      <c r="U19" s="233"/>
    </row>
    <row r="20" spans="2:23" ht="15.75" x14ac:dyDescent="0.5">
      <c r="B20" s="226"/>
      <c r="D20">
        <f>Historia!$D$1</f>
        <v>2016</v>
      </c>
      <c r="E20" s="30">
        <f>IF(VLOOKUP('Result do Turno'!D40,Historia!$A$2:$I$527,4,0)=0,"",VLOOKUP('Result do Turno'!D40,Historia!$A$2:$I$527,4,0))</f>
        <v>17</v>
      </c>
      <c r="G20" s="242" t="s">
        <v>296</v>
      </c>
      <c r="H20" s="243" t="str">
        <f>PARAMETROS!H7</f>
        <v>11 a 17 Mar</v>
      </c>
      <c r="I20" s="244" t="str">
        <f>IF(L20=0,"",IF(Jogos!BM40=0,"x","ѵ"))</f>
        <v>ѵ</v>
      </c>
      <c r="J20" s="243" t="str">
        <f>Jogos!CE40</f>
        <v>RICARDO MACHADO venceu ANDRÉ LUIZ por 3x6 6x0 10x4</v>
      </c>
      <c r="K20" s="243" t="str">
        <f>Jogos!I40</f>
        <v/>
      </c>
      <c r="L20" s="245">
        <f>IF(Jogos!BN40="x x",0,1)</f>
        <v>1</v>
      </c>
      <c r="O20" s="226"/>
      <c r="P20" s="331"/>
      <c r="Q20" t="s">
        <v>292</v>
      </c>
      <c r="R20" s="201">
        <f>'Result do Turno'!EP40</f>
        <v>63</v>
      </c>
      <c r="U20" s="233"/>
      <c r="W20" s="26"/>
    </row>
    <row r="21" spans="2:23" ht="15.75" x14ac:dyDescent="0.5">
      <c r="B21" s="226"/>
      <c r="D21">
        <f>Historia!$C$1</f>
        <v>2015</v>
      </c>
      <c r="E21" s="30">
        <f>IF(VLOOKUP('Result do Turno'!D40,Historia!$A$2:$I$527,3,0)=0,"",VLOOKUP('Result do Turno'!D40,Historia!$A$2:$I$527,3,0))</f>
        <v>41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Turno'!EQ40</f>
        <v>-1</v>
      </c>
      <c r="U21" s="233"/>
      <c r="W21" s="19"/>
    </row>
    <row r="22" spans="2:23" ht="15.75" x14ac:dyDescent="0.5">
      <c r="B22" s="226"/>
      <c r="D22">
        <f>Historia!$B$1</f>
        <v>2014</v>
      </c>
      <c r="E22" s="30">
        <f>IF(VLOOKUP('Result do Turno'!D40,Historia!$A$2:$I$527,2,0)=0,"",VLOOKUP('Result do Turno'!D40,Historia!$A$2:$I$527,2,0))</f>
        <v>76</v>
      </c>
      <c r="G22" s="242" t="s">
        <v>297</v>
      </c>
      <c r="H22" s="243" t="str">
        <f>PARAMETROS!H8</f>
        <v>18 a 24 Mar</v>
      </c>
      <c r="I22" s="244" t="str">
        <f>IF(L22=0,"",IF(Jogos!BO40=0,"x","ѵ"))</f>
        <v>x</v>
      </c>
      <c r="J22" s="243" t="str">
        <f>Jogos!CF40</f>
        <v>RICARDO MACHADO perdeu para EDUARDO BARBOSA por 3x6 4x6</v>
      </c>
      <c r="K22" s="243" t="str">
        <f>Jogos!K40</f>
        <v/>
      </c>
      <c r="L22" s="245">
        <f>IF(Jogos!BP40="x x",0,1)</f>
        <v>1</v>
      </c>
      <c r="O22" s="226"/>
      <c r="U22" s="233"/>
    </row>
    <row r="23" spans="2:23" ht="15.75" x14ac:dyDescent="0.5">
      <c r="B23" s="226"/>
      <c r="E23" s="30"/>
      <c r="G23" s="242"/>
      <c r="H23" s="243"/>
      <c r="I23" s="244"/>
      <c r="J23" s="243"/>
      <c r="K23" s="243"/>
      <c r="L23" s="245"/>
      <c r="O23" s="226"/>
      <c r="U23" s="233"/>
    </row>
    <row r="24" spans="2:23" ht="15.75" x14ac:dyDescent="0.5">
      <c r="B24" s="226"/>
      <c r="E24" s="30"/>
      <c r="G24" s="242"/>
      <c r="H24" s="243"/>
      <c r="I24" s="244"/>
      <c r="J24" s="243"/>
      <c r="K24" s="243"/>
      <c r="L24" s="245"/>
      <c r="O24" s="226"/>
      <c r="U24" s="233"/>
    </row>
    <row r="25" spans="2:23" ht="15.75" x14ac:dyDescent="0.45">
      <c r="B25" s="248"/>
      <c r="C25" s="249"/>
      <c r="D25" s="250"/>
      <c r="E25" s="250"/>
      <c r="F25" s="250"/>
      <c r="G25" s="250"/>
      <c r="H25" s="251"/>
      <c r="I25" s="250"/>
      <c r="J25" s="251"/>
      <c r="K25" s="250"/>
      <c r="L25" s="253"/>
      <c r="O25" s="248"/>
      <c r="P25" s="250"/>
      <c r="Q25" s="250"/>
      <c r="R25" s="250"/>
      <c r="S25" s="250"/>
      <c r="T25" s="250"/>
      <c r="U25" s="253"/>
    </row>
    <row r="26" spans="2:23" ht="15.75" x14ac:dyDescent="0.45">
      <c r="C26" s="254"/>
    </row>
    <row r="28" spans="2:23" x14ac:dyDescent="0.45">
      <c r="B28" s="221"/>
      <c r="C28" s="222"/>
      <c r="D28" s="222"/>
      <c r="E28" s="222"/>
      <c r="F28" s="223"/>
      <c r="G28" s="223"/>
      <c r="H28" s="223"/>
      <c r="I28" s="223"/>
      <c r="J28" s="223"/>
      <c r="K28" s="223"/>
      <c r="L28" s="224"/>
      <c r="O28" s="221"/>
      <c r="P28" s="222"/>
      <c r="Q28" s="222"/>
      <c r="R28" s="222"/>
      <c r="S28" s="222"/>
      <c r="T28" s="222"/>
      <c r="U28" s="225"/>
    </row>
    <row r="29" spans="2:23" ht="21" x14ac:dyDescent="0.45">
      <c r="B29" s="226"/>
      <c r="C29" s="227">
        <v>2</v>
      </c>
      <c r="D29" s="325" t="str">
        <f>'Result do Turno'!D41</f>
        <v>EDUARDO BARBOSA</v>
      </c>
      <c r="E29" s="325"/>
      <c r="F29" s="220"/>
      <c r="G29" s="228" t="e">
        <f>CONCATENATE("Contatos:  ",VLOOKUP(TRIM(D29),Contatos!#REF!,3,0),"   ",VLOOKUP(TRIM(D29),Contatos!#REF!,2,0))</f>
        <v>#REF!</v>
      </c>
      <c r="H29" s="228"/>
      <c r="I29" s="228"/>
      <c r="J29" s="229"/>
      <c r="K29" s="229"/>
      <c r="L29" s="231"/>
      <c r="O29" s="226"/>
      <c r="P29" s="326" t="str">
        <f>D29</f>
        <v>EDUARDO BARBOSA</v>
      </c>
      <c r="Q29" s="326"/>
      <c r="R29" s="232" t="s">
        <v>278</v>
      </c>
      <c r="S29" s="232" t="s">
        <v>279</v>
      </c>
      <c r="T29" s="232" t="s">
        <v>280</v>
      </c>
      <c r="U29" s="233"/>
    </row>
    <row r="30" spans="2:23" x14ac:dyDescent="0.45">
      <c r="B30" s="226"/>
      <c r="L30" s="234"/>
      <c r="O30" s="226"/>
      <c r="U30" s="233"/>
    </row>
    <row r="31" spans="2:23" ht="15" customHeight="1" x14ac:dyDescent="0.45">
      <c r="B31" s="226"/>
      <c r="C31" s="327" t="s">
        <v>281</v>
      </c>
      <c r="D31" s="327"/>
      <c r="E31" s="236">
        <f>E33-E32+C29</f>
        <v>2</v>
      </c>
      <c r="G31" s="328" t="s">
        <v>282</v>
      </c>
      <c r="H31" s="329" t="s">
        <v>283</v>
      </c>
      <c r="I31" s="237"/>
      <c r="J31" s="329" t="s">
        <v>275</v>
      </c>
      <c r="K31" s="329" t="s">
        <v>284</v>
      </c>
      <c r="L31" s="233"/>
      <c r="O31" s="226"/>
      <c r="P31" s="330" t="s">
        <v>275</v>
      </c>
      <c r="Q31" s="330"/>
      <c r="R31" s="201">
        <f>'Result do Turno'!EJ41</f>
        <v>5</v>
      </c>
      <c r="U31" s="233"/>
    </row>
    <row r="32" spans="2:23" ht="15" customHeight="1" x14ac:dyDescent="0.45">
      <c r="B32" s="226"/>
      <c r="D32" s="238" t="s">
        <v>285</v>
      </c>
      <c r="E32" s="239">
        <f>'Result do Turno'!C41</f>
        <v>26</v>
      </c>
      <c r="G32" s="328"/>
      <c r="H32" s="329"/>
      <c r="I32" s="237"/>
      <c r="J32" s="329"/>
      <c r="K32" s="329"/>
      <c r="L32" s="233"/>
      <c r="O32" s="226"/>
      <c r="R32" s="30"/>
      <c r="U32" s="233"/>
    </row>
    <row r="33" spans="2:21" ht="15" customHeight="1" x14ac:dyDescent="0.45">
      <c r="B33" s="226"/>
      <c r="D33" s="255" t="s">
        <v>286</v>
      </c>
      <c r="E33" s="239" t="str">
        <f>VLOOKUP('Result do Turno'!C41,'Result do Turno'!FY40:FZ45,2,0)</f>
        <v>26</v>
      </c>
      <c r="K33" s="190"/>
      <c r="L33" s="233"/>
      <c r="O33" s="226"/>
      <c r="P33" s="330" t="s">
        <v>287</v>
      </c>
      <c r="Q33" s="330"/>
      <c r="R33" s="241">
        <f>'Result do Turno'!EK41</f>
        <v>4</v>
      </c>
      <c r="U33" s="233"/>
    </row>
    <row r="34" spans="2:21" ht="15.75" x14ac:dyDescent="0.5">
      <c r="B34" s="226"/>
      <c r="D34" s="235" t="str">
        <f>Historia!$J$1</f>
        <v xml:space="preserve"> </v>
      </c>
      <c r="E34" s="30" t="str">
        <f>IF(VLOOKUP('Result do Turno'!D41,Historia!$A$2:$J$527,10,0)=0,"",VLOOKUP('Result do Turno'!D41,Historia!$A$2:$J$527,10,0))</f>
        <v/>
      </c>
      <c r="G34" s="242" t="str">
        <f>G14</f>
        <v>1a</v>
      </c>
      <c r="H34" s="256" t="str">
        <f>H14</f>
        <v>19 a 25 Fev</v>
      </c>
      <c r="I34" s="244" t="str">
        <f>IF(L34=0,"",IF(Jogos!BG41=0,"x","ѵ"))</f>
        <v>ѵ</v>
      </c>
      <c r="J34" s="243" t="str">
        <f>Jogos!CB41</f>
        <v>EDUARDO BARBOSA venceu GLAYSON PIMENTA por 6x3 6x1</v>
      </c>
      <c r="K34" s="243" t="str">
        <f>Jogos!C41</f>
        <v/>
      </c>
      <c r="L34" s="245">
        <f>IF(Jogos!BH41="x x",0,1)</f>
        <v>1</v>
      </c>
      <c r="O34" s="226"/>
      <c r="R34" s="30"/>
      <c r="U34" s="233"/>
    </row>
    <row r="35" spans="2:21" ht="18" customHeight="1" x14ac:dyDescent="0.5">
      <c r="B35" s="226"/>
      <c r="C35" s="254"/>
      <c r="D35" s="235" t="str">
        <f>Historia!$I$1</f>
        <v xml:space="preserve">  </v>
      </c>
      <c r="E35" s="30" t="str">
        <f>IF(VLOOKUP('Result do Turno'!D41,Historia!$A$2:$I$527,9,0)=0,"",VLOOKUP('Result do Turno'!D41,Historia!$A$2:$I$527,9,0))</f>
        <v/>
      </c>
      <c r="G35" s="242"/>
      <c r="H35" s="256"/>
      <c r="I35" s="246"/>
      <c r="J35" s="257"/>
      <c r="K35" s="243"/>
      <c r="L35" s="245"/>
      <c r="O35" s="226"/>
      <c r="P35" s="331" t="s">
        <v>289</v>
      </c>
      <c r="Q35" t="s">
        <v>290</v>
      </c>
      <c r="R35" s="201">
        <f>'Result do Turno'!EL41</f>
        <v>8</v>
      </c>
      <c r="U35" s="233"/>
    </row>
    <row r="36" spans="2:21" ht="15.75" x14ac:dyDescent="0.5">
      <c r="B36" s="226"/>
      <c r="C36" s="254"/>
      <c r="D36" s="235">
        <f>Historia!$H$1</f>
        <v>2020</v>
      </c>
      <c r="E36" s="30">
        <f>IF(VLOOKUP('Result do Turno'!D41,Historia!$A$2:$I$527,8,0)=0,"",VLOOKUP('Result do Turno'!D41,Historia!$A$2:$I$527,8,0))</f>
        <v>23</v>
      </c>
      <c r="G36" s="242" t="str">
        <f>G16</f>
        <v>2a</v>
      </c>
      <c r="H36" s="256" t="str">
        <f>H16</f>
        <v>26 Fev a 03 Mar</v>
      </c>
      <c r="I36" s="244" t="str">
        <f>IF(L36=0,"",IF(Jogos!BI41=0,"x","ѵ"))</f>
        <v>ѵ</v>
      </c>
      <c r="J36" s="243" t="str">
        <f>Jogos!CC41</f>
        <v>EDUARDO BARBOSA venceu WELTON SILVA por 6x2 7x6</v>
      </c>
      <c r="K36" s="243" t="str">
        <f>Jogos!E41</f>
        <v/>
      </c>
      <c r="L36" s="245">
        <f>IF(Jogos!BJ41="x x",0,1)</f>
        <v>1</v>
      </c>
      <c r="O36" s="226"/>
      <c r="P36" s="331"/>
      <c r="Q36" t="s">
        <v>292</v>
      </c>
      <c r="R36" s="201">
        <f>'Result do Turno'!EM41</f>
        <v>3</v>
      </c>
      <c r="U36" s="233"/>
    </row>
    <row r="37" spans="2:21" ht="15.75" x14ac:dyDescent="0.5">
      <c r="B37" s="226"/>
      <c r="C37" s="254"/>
      <c r="D37" s="235">
        <f>Historia!$G$1</f>
        <v>2019</v>
      </c>
      <c r="E37" s="30">
        <f>IF(VLOOKUP('Result do Turno'!D41,Historia!$A$2:$I$527,7,0)=0,"",VLOOKUP('Result do Turno'!D41,Historia!$A$2:$I$527,7,0))</f>
        <v>28</v>
      </c>
      <c r="G37" s="242"/>
      <c r="H37" s="256"/>
      <c r="I37" s="246"/>
      <c r="J37" s="257"/>
      <c r="K37" s="243"/>
      <c r="L37" s="245"/>
      <c r="O37" s="226"/>
      <c r="P37" s="331"/>
      <c r="Q37" s="247" t="s">
        <v>293</v>
      </c>
      <c r="R37" s="241">
        <f>'Result do Turno'!EN41</f>
        <v>5</v>
      </c>
      <c r="U37" s="233"/>
    </row>
    <row r="38" spans="2:21" ht="15.75" x14ac:dyDescent="0.5">
      <c r="B38" s="226"/>
      <c r="C38" s="254"/>
      <c r="D38">
        <f>Historia!$F$1</f>
        <v>2018</v>
      </c>
      <c r="E38" s="30">
        <f>IF(VLOOKUP('Result do Turno'!D41,Historia!$A$2:$I$527,6,0)=0,"",VLOOKUP('Result do Turno'!D41,Historia!$A$2:$I$527,6,0))</f>
        <v>51</v>
      </c>
      <c r="G38" s="242" t="str">
        <f>G18</f>
        <v>3a</v>
      </c>
      <c r="H38" s="256" t="str">
        <f>H18</f>
        <v>04 a 10 Mar</v>
      </c>
      <c r="I38" s="244" t="str">
        <f>IF(L38=0,"",IF(Jogos!BK41=0,"x","ѵ"))</f>
        <v>ѵ</v>
      </c>
      <c r="J38" s="243" t="str">
        <f>Jogos!CD41</f>
        <v>EDUARDO BARBOSA venceu ANDRÉ LUIZ por 6x1 5x7 10x3</v>
      </c>
      <c r="K38" s="243" t="str">
        <f>Jogos!G41</f>
        <v/>
      </c>
      <c r="L38" s="245">
        <f>IF(Jogos!BL41="x x",0,1)</f>
        <v>1</v>
      </c>
      <c r="O38" s="226"/>
      <c r="R38" s="30"/>
      <c r="U38" s="233"/>
    </row>
    <row r="39" spans="2:21" ht="15.75" x14ac:dyDescent="0.5">
      <c r="B39" s="226"/>
      <c r="C39" s="254"/>
      <c r="D39">
        <f>Historia!$E$1</f>
        <v>2017</v>
      </c>
      <c r="E39" s="30">
        <f>IF(VLOOKUP('Result do Turno'!D41,Historia!$A$2:$I$527,5,0)=0,"",VLOOKUP('Result do Turno'!D41,Historia!$A$2:$I$527,5,0))</f>
        <v>70</v>
      </c>
      <c r="G39" s="242"/>
      <c r="H39" s="256"/>
      <c r="I39" s="246"/>
      <c r="J39" s="257"/>
      <c r="K39" s="243"/>
      <c r="L39" s="245"/>
      <c r="O39" s="226"/>
      <c r="P39" s="331" t="s">
        <v>295</v>
      </c>
      <c r="Q39" t="s">
        <v>290</v>
      </c>
      <c r="R39" s="201">
        <f>'Result do Turno'!EO41</f>
        <v>59</v>
      </c>
      <c r="U39" s="233"/>
    </row>
    <row r="40" spans="2:21" ht="15.75" x14ac:dyDescent="0.5">
      <c r="B40" s="226"/>
      <c r="C40" s="254"/>
      <c r="D40">
        <f>Historia!$D$1</f>
        <v>2016</v>
      </c>
      <c r="E40" s="30" t="str">
        <f>IF(VLOOKUP('Result do Turno'!D41,Historia!$A$2:$I$527,4,0)=0,"",VLOOKUP('Result do Turno'!D41,Historia!$A$2:$I$527,4,0))</f>
        <v/>
      </c>
      <c r="G40" s="242" t="str">
        <f>G20</f>
        <v>4a</v>
      </c>
      <c r="H40" s="256" t="str">
        <f>H20</f>
        <v>11 a 17 Mar</v>
      </c>
      <c r="I40" s="244" t="str">
        <f>IF(L40=0,"",IF(Jogos!BM41=0,"x","ѵ"))</f>
        <v>x</v>
      </c>
      <c r="J40" s="243" t="str">
        <f>Jogos!CE41</f>
        <v>EDUARDO BARBOSA perdeu para RAUL BURNETT por 1x6 0x6</v>
      </c>
      <c r="K40" s="243" t="str">
        <f>Jogos!I41</f>
        <v/>
      </c>
      <c r="L40" s="245">
        <f>IF(Jogos!BN41="x x",0,1)</f>
        <v>1</v>
      </c>
      <c r="O40" s="226"/>
      <c r="P40" s="331"/>
      <c r="Q40" t="s">
        <v>292</v>
      </c>
      <c r="R40" s="201">
        <f>'Result do Turno'!EP41</f>
        <v>42</v>
      </c>
      <c r="U40" s="233"/>
    </row>
    <row r="41" spans="2:21" ht="15.75" x14ac:dyDescent="0.5">
      <c r="B41" s="226"/>
      <c r="C41" s="254"/>
      <c r="D41">
        <f>Historia!$C$1</f>
        <v>2015</v>
      </c>
      <c r="E41" s="30" t="str">
        <f>IF(VLOOKUP('Result do Turno'!D41,Historia!$A$2:$I$527,3,0)=0,"",VLOOKUP('Result do Turno'!D41,Historia!$A$2:$I$527,3,0))</f>
        <v/>
      </c>
      <c r="G41" s="242"/>
      <c r="H41" s="256"/>
      <c r="I41" s="246"/>
      <c r="J41" s="257"/>
      <c r="K41" s="243"/>
      <c r="L41" s="245"/>
      <c r="O41" s="226"/>
      <c r="P41" s="331"/>
      <c r="Q41" s="247" t="s">
        <v>293</v>
      </c>
      <c r="R41" s="241">
        <f>'Result do Turno'!EQ41</f>
        <v>17</v>
      </c>
      <c r="U41" s="233"/>
    </row>
    <row r="42" spans="2:21" ht="15.75" x14ac:dyDescent="0.5">
      <c r="B42" s="226"/>
      <c r="C42" s="254"/>
      <c r="D42">
        <f>Historia!$B$1</f>
        <v>2014</v>
      </c>
      <c r="E42" s="30" t="str">
        <f>IF(VLOOKUP('Result do Turno'!D41,Historia!$A$2:$I$527,2,0)=0,"",VLOOKUP('Result do Turno'!D41,Historia!$A$2:$I$527,2,0))</f>
        <v/>
      </c>
      <c r="G42" s="242" t="str">
        <f>G22</f>
        <v>5a</v>
      </c>
      <c r="H42" s="256" t="str">
        <f>H22</f>
        <v>18 a 24 Mar</v>
      </c>
      <c r="I42" s="244" t="str">
        <f>IF(L42=0,"",IF(Jogos!BO41=0,"x","ѵ"))</f>
        <v>ѵ</v>
      </c>
      <c r="J42" s="243" t="str">
        <f>Jogos!CF41</f>
        <v>EDUARDO BARBOSA venceu RICARDO MACHADO por 6x3 6x4</v>
      </c>
      <c r="K42" s="243" t="str">
        <f>Jogos!K41</f>
        <v/>
      </c>
      <c r="L42" s="245">
        <f>IF(Jogos!BP41="x x",0,1)</f>
        <v>1</v>
      </c>
      <c r="O42" s="226"/>
      <c r="U42" s="233"/>
    </row>
    <row r="43" spans="2:21" ht="15.75" x14ac:dyDescent="0.5">
      <c r="B43" s="226"/>
      <c r="C43" s="254"/>
      <c r="E43" s="30"/>
      <c r="G43" s="242"/>
      <c r="H43" s="256"/>
      <c r="I43" s="244"/>
      <c r="J43" s="243"/>
      <c r="K43" s="243"/>
      <c r="L43" s="245"/>
      <c r="O43" s="226"/>
      <c r="U43" s="233"/>
    </row>
    <row r="44" spans="2:21" ht="15.75" x14ac:dyDescent="0.5">
      <c r="B44" s="226"/>
      <c r="C44" s="254"/>
      <c r="E44" s="30"/>
      <c r="G44" s="242"/>
      <c r="H44" s="256"/>
      <c r="I44" s="244"/>
      <c r="J44" s="243"/>
      <c r="K44" s="243"/>
      <c r="L44" s="245"/>
      <c r="O44" s="226"/>
      <c r="U44" s="233"/>
    </row>
    <row r="45" spans="2:21" ht="15.75" x14ac:dyDescent="0.45">
      <c r="B45" s="248"/>
      <c r="C45" s="249"/>
      <c r="D45" s="250"/>
      <c r="E45" s="250"/>
      <c r="F45" s="250"/>
      <c r="G45" s="250"/>
      <c r="H45" s="251"/>
      <c r="I45" s="250"/>
      <c r="J45" s="251"/>
      <c r="K45" s="250"/>
      <c r="L45" s="253"/>
      <c r="O45" s="248"/>
      <c r="P45" s="250"/>
      <c r="Q45" s="250"/>
      <c r="R45" s="250"/>
      <c r="S45" s="250"/>
      <c r="T45" s="250"/>
      <c r="U45" s="253"/>
    </row>
    <row r="46" spans="2:21" ht="15.75" x14ac:dyDescent="0.45">
      <c r="C46" s="254"/>
    </row>
    <row r="48" spans="2:21" x14ac:dyDescent="0.45">
      <c r="B48" s="221"/>
      <c r="C48" s="222"/>
      <c r="D48" s="222"/>
      <c r="E48" s="222"/>
      <c r="F48" s="223"/>
      <c r="G48" s="223"/>
      <c r="H48" s="223"/>
      <c r="I48" s="223"/>
      <c r="J48" s="223"/>
      <c r="K48" s="223"/>
      <c r="L48" s="224"/>
      <c r="O48" s="221"/>
      <c r="P48" s="222"/>
      <c r="Q48" s="222"/>
      <c r="R48" s="222"/>
      <c r="S48" s="222"/>
      <c r="T48" s="222"/>
      <c r="U48" s="225"/>
    </row>
    <row r="49" spans="2:21" ht="21" x14ac:dyDescent="0.45">
      <c r="B49" s="226"/>
      <c r="C49" s="227">
        <v>3</v>
      </c>
      <c r="D49" s="325" t="str">
        <f>'Result do Turno'!D42</f>
        <v>ANDRÉ LUIZ</v>
      </c>
      <c r="E49" s="325"/>
      <c r="F49" s="220"/>
      <c r="G49" s="228" t="e">
        <f>CONCATENATE("Contatos:  ",VLOOKUP(TRIM(D49),Contatos!#REF!,3,0),"   ",VLOOKUP(TRIM(D49),Contatos!#REF!,2,0))</f>
        <v>#REF!</v>
      </c>
      <c r="H49" s="228"/>
      <c r="I49" s="228"/>
      <c r="J49" s="229"/>
      <c r="K49" s="229"/>
      <c r="L49" s="231"/>
      <c r="O49" s="226"/>
      <c r="P49" s="326" t="str">
        <f>D49</f>
        <v>ANDRÉ LUIZ</v>
      </c>
      <c r="Q49" s="326"/>
      <c r="R49" s="232" t="s">
        <v>278</v>
      </c>
      <c r="S49" s="232" t="s">
        <v>279</v>
      </c>
      <c r="T49" s="232" t="s">
        <v>280</v>
      </c>
      <c r="U49" s="233"/>
    </row>
    <row r="50" spans="2:21" x14ac:dyDescent="0.45">
      <c r="B50" s="226"/>
      <c r="L50" s="234"/>
      <c r="O50" s="226"/>
      <c r="U50" s="233"/>
    </row>
    <row r="51" spans="2:21" ht="15" customHeight="1" x14ac:dyDescent="0.45">
      <c r="B51" s="226"/>
      <c r="C51" s="327" t="s">
        <v>281</v>
      </c>
      <c r="D51" s="327"/>
      <c r="E51" s="236">
        <f>E53-E52+C49</f>
        <v>6</v>
      </c>
      <c r="G51" s="328" t="s">
        <v>282</v>
      </c>
      <c r="H51" s="329" t="s">
        <v>283</v>
      </c>
      <c r="I51" s="237"/>
      <c r="J51" s="329" t="s">
        <v>275</v>
      </c>
      <c r="K51" s="329" t="s">
        <v>284</v>
      </c>
      <c r="L51" s="233"/>
      <c r="O51" s="226"/>
      <c r="P51" s="330" t="s">
        <v>275</v>
      </c>
      <c r="Q51" s="330"/>
      <c r="R51" s="201">
        <f>'Result do Turno'!EJ42</f>
        <v>5</v>
      </c>
      <c r="U51" s="233"/>
    </row>
    <row r="52" spans="2:21" ht="15" customHeight="1" x14ac:dyDescent="0.45">
      <c r="B52" s="226"/>
      <c r="D52" s="238" t="s">
        <v>285</v>
      </c>
      <c r="E52" s="239">
        <f>'Result do Turno'!C42</f>
        <v>27</v>
      </c>
      <c r="G52" s="328"/>
      <c r="H52" s="329"/>
      <c r="I52" s="237"/>
      <c r="J52" s="329"/>
      <c r="K52" s="329"/>
      <c r="L52" s="233"/>
      <c r="O52" s="226"/>
      <c r="R52" s="30"/>
      <c r="U52" s="233"/>
    </row>
    <row r="53" spans="2:21" ht="15" customHeight="1" x14ac:dyDescent="0.45">
      <c r="B53" s="226"/>
      <c r="D53" s="255" t="s">
        <v>286</v>
      </c>
      <c r="E53" s="239" t="str">
        <f>VLOOKUP('Result do Turno'!C42,'Result do Turno'!FY40:FZ45,2,0)</f>
        <v>30</v>
      </c>
      <c r="K53" s="190"/>
      <c r="L53" s="233"/>
      <c r="O53" s="226"/>
      <c r="P53" s="330" t="s">
        <v>287</v>
      </c>
      <c r="Q53" s="330"/>
      <c r="R53" s="241">
        <f>'Result do Turno'!EK42</f>
        <v>0</v>
      </c>
      <c r="U53" s="233"/>
    </row>
    <row r="54" spans="2:21" ht="15.75" x14ac:dyDescent="0.5">
      <c r="B54" s="226"/>
      <c r="D54" s="235" t="str">
        <f>Historia!$J$1</f>
        <v xml:space="preserve"> </v>
      </c>
      <c r="E54" s="30" t="e">
        <f>IF(VLOOKUP('Result do Turno'!D42,Historia!$A$2:$J$527,10,0)=0,"",VLOOKUP('Result do Turno'!D42,Historia!$A$2:$J$527,10,0))</f>
        <v>#N/A</v>
      </c>
      <c r="G54" s="242" t="str">
        <f>G34</f>
        <v>1a</v>
      </c>
      <c r="H54" s="256" t="str">
        <f>H34</f>
        <v>19 a 25 Fev</v>
      </c>
      <c r="I54" s="244" t="str">
        <f>IF(L54=0,"",IF(Jogos!BG42=0,"x","ѵ"))</f>
        <v>x</v>
      </c>
      <c r="J54" s="243" t="str">
        <f>Jogos!CB42</f>
        <v>ANDRÉ LUIZ perdeu para WELTON SILVA por 3x6 1x6</v>
      </c>
      <c r="K54" s="243" t="str">
        <f>Jogos!C42</f>
        <v/>
      </c>
      <c r="L54" s="245">
        <f>IF(Jogos!BH42="x x",0,1)</f>
        <v>1</v>
      </c>
      <c r="O54" s="226"/>
      <c r="R54" s="30"/>
      <c r="U54" s="233"/>
    </row>
    <row r="55" spans="2:21" ht="13.5" customHeight="1" x14ac:dyDescent="0.5">
      <c r="B55" s="226"/>
      <c r="C55" s="254"/>
      <c r="D55" s="235" t="str">
        <f>Historia!$I$1</f>
        <v xml:space="preserve">  </v>
      </c>
      <c r="E55" s="30" t="e">
        <f>IF(VLOOKUP('Result do Turno'!D42,Historia!$A$2:$I$527,9,0)=0,"",VLOOKUP('Result do Turno'!D42,Historia!$A$2:$I$527,9,0))</f>
        <v>#N/A</v>
      </c>
      <c r="G55" s="242"/>
      <c r="H55" s="256"/>
      <c r="I55" s="246"/>
      <c r="J55" s="257"/>
      <c r="K55" s="243"/>
      <c r="L55" s="245"/>
      <c r="O55" s="226"/>
      <c r="P55" s="331" t="s">
        <v>289</v>
      </c>
      <c r="Q55" t="s">
        <v>290</v>
      </c>
      <c r="R55" s="201">
        <f>'Result do Turno'!EL42</f>
        <v>2</v>
      </c>
      <c r="U55" s="233"/>
    </row>
    <row r="56" spans="2:21" ht="15.75" x14ac:dyDescent="0.5">
      <c r="B56" s="226"/>
      <c r="C56" s="254"/>
      <c r="D56" s="235">
        <f>Historia!$H$1</f>
        <v>2020</v>
      </c>
      <c r="E56" s="30" t="e">
        <f>IF(VLOOKUP('Result do Turno'!D42,Historia!$A$2:$I$527,8,0)=0,"",VLOOKUP('Result do Turno'!D42,Historia!$A$2:$I$527,8,0))</f>
        <v>#N/A</v>
      </c>
      <c r="G56" s="242" t="str">
        <f>G36</f>
        <v>2a</v>
      </c>
      <c r="H56" s="256" t="str">
        <f>H36</f>
        <v>26 Fev a 03 Mar</v>
      </c>
      <c r="I56" s="244" t="str">
        <f>IF(L56=0,"",IF(Jogos!BI42=0,"x","ѵ"))</f>
        <v>x</v>
      </c>
      <c r="J56" s="243" t="str">
        <f>Jogos!CC42</f>
        <v>ANDRÉ LUIZ perdeu para RAUL BURNETT por WxO</v>
      </c>
      <c r="K56" s="243" t="str">
        <f>Jogos!E42</f>
        <v/>
      </c>
      <c r="L56" s="245">
        <f>IF(Jogos!BJ42="x x",0,1)</f>
        <v>1</v>
      </c>
      <c r="O56" s="226"/>
      <c r="P56" s="331"/>
      <c r="Q56" t="s">
        <v>292</v>
      </c>
      <c r="R56" s="201">
        <f>'Result do Turno'!EM42</f>
        <v>10</v>
      </c>
      <c r="U56" s="233"/>
    </row>
    <row r="57" spans="2:21" ht="15.75" x14ac:dyDescent="0.5">
      <c r="B57" s="226"/>
      <c r="C57" s="254"/>
      <c r="D57" s="235">
        <f>Historia!$G$1</f>
        <v>2019</v>
      </c>
      <c r="E57" s="30" t="e">
        <f>IF(VLOOKUP('Result do Turno'!D42,Historia!$A$2:$I$527,7,0)=0,"",VLOOKUP('Result do Turno'!D42,Historia!$A$2:$I$527,7,0))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Turno'!EN42</f>
        <v>-8</v>
      </c>
      <c r="U57" s="233"/>
    </row>
    <row r="58" spans="2:21" ht="15.75" x14ac:dyDescent="0.5">
      <c r="B58" s="226"/>
      <c r="C58" s="254"/>
      <c r="D58">
        <f>Historia!$F$1</f>
        <v>2018</v>
      </c>
      <c r="E58" s="30" t="e">
        <f>IF(VLOOKUP('Result do Turno'!D42,Historia!$A$2:$I$527,6,0)=0,"",VLOOKUP('Result do Turno'!D42,Historia!$A$2:$I$527,6,0))</f>
        <v>#N/A</v>
      </c>
      <c r="G58" s="242" t="str">
        <f>G38</f>
        <v>3a</v>
      </c>
      <c r="H58" s="256" t="str">
        <f>H38</f>
        <v>04 a 10 Mar</v>
      </c>
      <c r="I58" s="244" t="str">
        <f>IF(L58=0,"",IF(Jogos!BK42=0,"x","ѵ"))</f>
        <v>x</v>
      </c>
      <c r="J58" s="243" t="str">
        <f>Jogos!CD42</f>
        <v>ANDRÉ LUIZ perdeu para EDUARDO BARBOSA por 1x6 7x5 3x10</v>
      </c>
      <c r="K58" s="243" t="str">
        <f>Jogos!G42</f>
        <v/>
      </c>
      <c r="L58" s="245">
        <f>IF(Jogos!BL42="x x",0,1)</f>
        <v>1</v>
      </c>
      <c r="O58" s="226"/>
      <c r="R58" s="30"/>
      <c r="U58" s="233"/>
    </row>
    <row r="59" spans="2:21" ht="15.75" x14ac:dyDescent="0.5">
      <c r="B59" s="226"/>
      <c r="C59" s="254"/>
      <c r="D59">
        <f>Historia!$E$1</f>
        <v>2017</v>
      </c>
      <c r="E59" s="30" t="e">
        <f>IF(VLOOKUP('Result do Turno'!D42,Historia!$A$2:$I$527,5,0)=0,"",VLOOKUP('Result do Turno'!D42,Historia!$A$2:$I$527,5,0))</f>
        <v>#N/A</v>
      </c>
      <c r="G59" s="242"/>
      <c r="H59" s="256"/>
      <c r="I59" s="246"/>
      <c r="J59" s="257"/>
      <c r="K59" s="243"/>
      <c r="L59" s="245"/>
      <c r="O59" s="226"/>
      <c r="P59" s="331" t="s">
        <v>295</v>
      </c>
      <c r="Q59" t="s">
        <v>290</v>
      </c>
      <c r="R59" s="201">
        <f>'Result do Turno'!EO42</f>
        <v>28</v>
      </c>
      <c r="U59" s="233"/>
    </row>
    <row r="60" spans="2:21" ht="15.75" x14ac:dyDescent="0.5">
      <c r="B60" s="226"/>
      <c r="C60" s="254"/>
      <c r="D60">
        <f>Historia!$D$1</f>
        <v>2016</v>
      </c>
      <c r="E60" s="30" t="e">
        <f>IF(VLOOKUP('Result do Turno'!D42,Historia!$A$2:$I$527,4,0)=0,"",VLOOKUP('Result do Turno'!D42,Historia!$A$2:$I$527,4,0))</f>
        <v>#N/A</v>
      </c>
      <c r="G60" s="242" t="str">
        <f>G40</f>
        <v>4a</v>
      </c>
      <c r="H60" s="256" t="str">
        <f>H40</f>
        <v>11 a 17 Mar</v>
      </c>
      <c r="I60" s="244" t="str">
        <f>IF(L60=0,"",IF(Jogos!BM42=0,"x","ѵ"))</f>
        <v>x</v>
      </c>
      <c r="J60" s="243" t="str">
        <f>Jogos!CE42</f>
        <v>ANDRÉ LUIZ perdeu para RICARDO MACHADO por 6x3 0x6 4x10</v>
      </c>
      <c r="K60" s="243" t="str">
        <f>Jogos!I42</f>
        <v/>
      </c>
      <c r="L60" s="245">
        <f>IF(Jogos!BN42="x x",0,1)</f>
        <v>1</v>
      </c>
      <c r="O60" s="226"/>
      <c r="P60" s="331"/>
      <c r="Q60" t="s">
        <v>292</v>
      </c>
      <c r="R60" s="201">
        <f>'Result do Turno'!EP42</f>
        <v>76</v>
      </c>
      <c r="U60" s="233"/>
    </row>
    <row r="61" spans="2:21" ht="15.75" x14ac:dyDescent="0.5">
      <c r="B61" s="226"/>
      <c r="C61" s="254"/>
      <c r="D61">
        <f>Historia!$C$1</f>
        <v>2015</v>
      </c>
      <c r="E61" s="30" t="e">
        <f>IF(VLOOKUP('Result do Turno'!D42,Historia!$A$2:$I$527,3,0)=0,"",VLOOKUP('Result do Turno'!D42,Historia!$A$2:$I$527,3,0))</f>
        <v>#N/A</v>
      </c>
      <c r="G61" s="242"/>
      <c r="H61" s="256"/>
      <c r="I61" s="246"/>
      <c r="J61" s="257"/>
      <c r="K61" s="243"/>
      <c r="L61" s="245"/>
      <c r="O61" s="226"/>
      <c r="P61" s="331"/>
      <c r="Q61" s="247" t="s">
        <v>293</v>
      </c>
      <c r="R61" s="241">
        <f>'Result do Turno'!EQ42</f>
        <v>-48</v>
      </c>
      <c r="U61" s="233"/>
    </row>
    <row r="62" spans="2:21" ht="15.75" x14ac:dyDescent="0.5">
      <c r="B62" s="226"/>
      <c r="C62" s="254"/>
      <c r="D62">
        <f>Historia!$B$1</f>
        <v>2014</v>
      </c>
      <c r="E62" s="30" t="e">
        <f>IF(VLOOKUP('Result do Turno'!D42,Historia!$A$2:$I$527,2,0)=0,"",VLOOKUP('Result do Turno'!D42,Historia!$A$2:$I$527,2,0))</f>
        <v>#N/A</v>
      </c>
      <c r="G62" s="242" t="str">
        <f>G42</f>
        <v>5a</v>
      </c>
      <c r="H62" s="256" t="str">
        <f>H42</f>
        <v>18 a 24 Mar</v>
      </c>
      <c r="I62" s="244" t="str">
        <f>IF(L62=0,"",IF(Jogos!BO42=0,"x","ѵ"))</f>
        <v>x</v>
      </c>
      <c r="J62" s="243" t="str">
        <f>Jogos!CF42</f>
        <v>ANDRÉ LUIZ perdeu para GLAYSON PIMENTA por 2x6 1x6</v>
      </c>
      <c r="K62" s="243" t="str">
        <f>Jogos!K42</f>
        <v/>
      </c>
      <c r="L62" s="245">
        <f>IF(Jogos!BP42="x x",0,1)</f>
        <v>1</v>
      </c>
      <c r="O62" s="226"/>
      <c r="U62" s="233"/>
    </row>
    <row r="63" spans="2:21" ht="15.75" x14ac:dyDescent="0.5">
      <c r="B63" s="226"/>
      <c r="C63" s="254"/>
      <c r="E63" s="30"/>
      <c r="G63" s="242"/>
      <c r="H63" s="256"/>
      <c r="I63" s="244"/>
      <c r="J63" s="243"/>
      <c r="K63" s="243"/>
      <c r="L63" s="245"/>
      <c r="O63" s="226"/>
      <c r="U63" s="233"/>
    </row>
    <row r="64" spans="2:21" ht="15.75" x14ac:dyDescent="0.5">
      <c r="B64" s="226"/>
      <c r="C64" s="254"/>
      <c r="E64" s="30"/>
      <c r="G64" s="242"/>
      <c r="H64" s="256"/>
      <c r="I64" s="244"/>
      <c r="J64" s="243"/>
      <c r="K64" s="243"/>
      <c r="L64" s="245"/>
      <c r="O64" s="226"/>
      <c r="U64" s="233"/>
    </row>
    <row r="65" spans="2:21" ht="15.75" x14ac:dyDescent="0.45">
      <c r="B65" s="248"/>
      <c r="C65" s="249"/>
      <c r="D65" s="250"/>
      <c r="E65" s="250"/>
      <c r="F65" s="250"/>
      <c r="G65" s="250"/>
      <c r="H65" s="251"/>
      <c r="I65" s="250"/>
      <c r="J65" s="251"/>
      <c r="K65" s="250"/>
      <c r="L65" s="253"/>
      <c r="O65" s="248"/>
      <c r="P65" s="250"/>
      <c r="Q65" s="250"/>
      <c r="R65" s="250"/>
      <c r="S65" s="250"/>
      <c r="T65" s="250"/>
      <c r="U65" s="253"/>
    </row>
    <row r="66" spans="2:21" ht="15.75" x14ac:dyDescent="0.45">
      <c r="C66" s="254"/>
    </row>
    <row r="68" spans="2:21" x14ac:dyDescent="0.45">
      <c r="B68" s="221"/>
      <c r="C68" s="222"/>
      <c r="D68" s="222"/>
      <c r="E68" s="222"/>
      <c r="F68" s="223"/>
      <c r="G68" s="223"/>
      <c r="H68" s="223"/>
      <c r="I68" s="223"/>
      <c r="J68" s="223"/>
      <c r="K68" s="223"/>
      <c r="L68" s="224"/>
      <c r="O68" s="221"/>
      <c r="P68" s="222"/>
      <c r="Q68" s="222"/>
      <c r="R68" s="222"/>
      <c r="S68" s="222"/>
      <c r="T68" s="222"/>
      <c r="U68" s="225"/>
    </row>
    <row r="69" spans="2:21" ht="21" x14ac:dyDescent="0.45">
      <c r="B69" s="226"/>
      <c r="C69" s="227">
        <v>4</v>
      </c>
      <c r="D69" s="325" t="str">
        <f>'Result do Turno'!D43</f>
        <v>WELTON SILVA</v>
      </c>
      <c r="E69" s="325"/>
      <c r="F69" s="220"/>
      <c r="G69" s="228" t="e">
        <f>CONCATENATE("Contatos:  ",VLOOKUP(TRIM(D69),Contatos!#REF!,3,0),"   ",VLOOKUP(TRIM(D69),Contatos!#REF!,2,0))</f>
        <v>#REF!</v>
      </c>
      <c r="H69" s="228"/>
      <c r="I69" s="228"/>
      <c r="J69" s="229"/>
      <c r="K69" s="229"/>
      <c r="L69" s="231"/>
      <c r="O69" s="226"/>
      <c r="P69" s="326" t="str">
        <f>D69</f>
        <v>WELTON SILVA</v>
      </c>
      <c r="Q69" s="326"/>
      <c r="R69" s="232" t="s">
        <v>278</v>
      </c>
      <c r="S69" s="232" t="s">
        <v>279</v>
      </c>
      <c r="T69" s="232" t="s">
        <v>280</v>
      </c>
      <c r="U69" s="233"/>
    </row>
    <row r="70" spans="2:21" x14ac:dyDescent="0.45">
      <c r="B70" s="226"/>
      <c r="L70" s="234"/>
      <c r="O70" s="226"/>
      <c r="U70" s="233"/>
    </row>
    <row r="71" spans="2:21" ht="15" customHeight="1" x14ac:dyDescent="0.45">
      <c r="B71" s="226"/>
      <c r="C71" s="327" t="s">
        <v>281</v>
      </c>
      <c r="D71" s="327"/>
      <c r="E71" s="236">
        <f>E73-E72+C69</f>
        <v>5</v>
      </c>
      <c r="G71" s="328" t="s">
        <v>282</v>
      </c>
      <c r="H71" s="329" t="s">
        <v>283</v>
      </c>
      <c r="I71" s="237"/>
      <c r="J71" s="329" t="s">
        <v>275</v>
      </c>
      <c r="K71" s="329" t="s">
        <v>284</v>
      </c>
      <c r="L71" s="233"/>
      <c r="O71" s="226"/>
      <c r="P71" s="330" t="s">
        <v>275</v>
      </c>
      <c r="Q71" s="330"/>
      <c r="R71" s="201">
        <f>'Result do Turno'!EJ43</f>
        <v>5</v>
      </c>
      <c r="U71" s="233"/>
    </row>
    <row r="72" spans="2:21" ht="15" customHeight="1" x14ac:dyDescent="0.45">
      <c r="B72" s="226"/>
      <c r="D72" s="238" t="s">
        <v>285</v>
      </c>
      <c r="E72" s="239">
        <f>'Result do Turno'!C43</f>
        <v>28</v>
      </c>
      <c r="G72" s="328"/>
      <c r="H72" s="329"/>
      <c r="I72" s="237"/>
      <c r="J72" s="329"/>
      <c r="K72" s="329"/>
      <c r="L72" s="233"/>
      <c r="O72" s="226"/>
      <c r="R72" s="30"/>
      <c r="U72" s="233"/>
    </row>
    <row r="73" spans="2:21" ht="15" customHeight="1" x14ac:dyDescent="0.45">
      <c r="B73" s="226"/>
      <c r="D73" s="255" t="s">
        <v>286</v>
      </c>
      <c r="E73" s="239" t="str">
        <f>VLOOKUP('Result do Turno'!C43,'Result do Turno'!FY40:FZ45,2,0)</f>
        <v>29</v>
      </c>
      <c r="K73" s="190"/>
      <c r="L73" s="233"/>
      <c r="O73" s="226"/>
      <c r="P73" s="330" t="s">
        <v>287</v>
      </c>
      <c r="Q73" s="330"/>
      <c r="R73" s="241">
        <f>'Result do Turno'!EK43</f>
        <v>2</v>
      </c>
      <c r="U73" s="233"/>
    </row>
    <row r="74" spans="2:21" ht="15.75" x14ac:dyDescent="0.5">
      <c r="B74" s="226"/>
      <c r="D74" s="235" t="str">
        <f>Historia!$J$1</f>
        <v xml:space="preserve"> </v>
      </c>
      <c r="E74" s="30" t="str">
        <f>IF(VLOOKUP('Result do Turno'!D43,Historia!$A$2:$J$527,10,0)=0,"",VLOOKUP('Result do Turno'!D43,Historia!$A$2:$J$527,10,0))</f>
        <v/>
      </c>
      <c r="G74" s="242" t="str">
        <f>G54</f>
        <v>1a</v>
      </c>
      <c r="H74" s="256" t="str">
        <f>H54</f>
        <v>19 a 25 Fev</v>
      </c>
      <c r="I74" s="244" t="str">
        <f>IF(L74=0,"",IF(Jogos!BG43=0,"x","ѵ"))</f>
        <v>ѵ</v>
      </c>
      <c r="J74" s="243" t="str">
        <f>Jogos!CB43</f>
        <v>WELTON SILVA venceu ANDRÉ LUIZ por 6x3 6x1</v>
      </c>
      <c r="K74" s="243" t="str">
        <f>Jogos!C43</f>
        <v/>
      </c>
      <c r="L74" s="245">
        <f>IF(Jogos!BH43="x x",0,1)</f>
        <v>1</v>
      </c>
      <c r="O74" s="226"/>
      <c r="R74" s="30"/>
      <c r="U74" s="233"/>
    </row>
    <row r="75" spans="2:21" ht="14.25" customHeight="1" x14ac:dyDescent="0.5">
      <c r="B75" s="226"/>
      <c r="C75" s="254"/>
      <c r="D75" s="235" t="str">
        <f>Historia!$I$1</f>
        <v xml:space="preserve">  </v>
      </c>
      <c r="E75" s="30" t="str">
        <f>IF(VLOOKUP('Result do Turno'!D43,Historia!$A$2:$I$527,9,0)=0,"",VLOOKUP('Result do Turno'!D43,Historia!$A$2:$I$527,9,0))</f>
        <v/>
      </c>
      <c r="G75" s="242"/>
      <c r="H75" s="256"/>
      <c r="I75" s="246"/>
      <c r="J75" s="257"/>
      <c r="K75" s="243"/>
      <c r="L75" s="245"/>
      <c r="O75" s="226"/>
      <c r="P75" s="331" t="s">
        <v>289</v>
      </c>
      <c r="Q75" t="s">
        <v>290</v>
      </c>
      <c r="R75" s="201">
        <f>'Result do Turno'!EL43</f>
        <v>4</v>
      </c>
      <c r="U75" s="233"/>
    </row>
    <row r="76" spans="2:21" ht="15.75" x14ac:dyDescent="0.5">
      <c r="B76" s="226"/>
      <c r="C76" s="254"/>
      <c r="D76" s="235">
        <f>Historia!$H$1</f>
        <v>2020</v>
      </c>
      <c r="E76" s="30">
        <f>IF(VLOOKUP('Result do Turno'!D43,Historia!$A$2:$I$527,8,0)=0,"",VLOOKUP('Result do Turno'!D43,Historia!$A$2:$I$527,8,0))</f>
        <v>52</v>
      </c>
      <c r="G76" s="242" t="str">
        <f>G56</f>
        <v>2a</v>
      </c>
      <c r="H76" s="256" t="str">
        <f>H56</f>
        <v>26 Fev a 03 Mar</v>
      </c>
      <c r="I76" s="244" t="str">
        <f>IF(L76=0,"",IF(Jogos!BI43=0,"x","ѵ"))</f>
        <v>x</v>
      </c>
      <c r="J76" s="243" t="str">
        <f>Jogos!CC43</f>
        <v>WELTON SILVA perdeu para EDUARDO BARBOSA por 2x6 6x7</v>
      </c>
      <c r="K76" s="243" t="str">
        <f>Jogos!E43</f>
        <v/>
      </c>
      <c r="L76" s="245">
        <f>IF(Jogos!BJ43="x x",0,1)</f>
        <v>1</v>
      </c>
      <c r="O76" s="226"/>
      <c r="P76" s="331"/>
      <c r="Q76" t="s">
        <v>292</v>
      </c>
      <c r="R76" s="201">
        <f>'Result do Turno'!EM43</f>
        <v>7</v>
      </c>
      <c r="U76" s="233"/>
    </row>
    <row r="77" spans="2:21" ht="15.75" x14ac:dyDescent="0.5">
      <c r="B77" s="226"/>
      <c r="C77" s="254"/>
      <c r="D77" s="235">
        <f>Historia!$G$1</f>
        <v>2019</v>
      </c>
      <c r="E77" s="30">
        <f>IF(VLOOKUP('Result do Turno'!D43,Historia!$A$2:$I$527,7,0)=0,"",VLOOKUP('Result do Turno'!D43,Historia!$A$2:$I$527,7,0))</f>
        <v>77</v>
      </c>
      <c r="G77" s="242"/>
      <c r="H77" s="256"/>
      <c r="I77" s="246"/>
      <c r="J77" s="257"/>
      <c r="K77" s="243"/>
      <c r="L77" s="245"/>
      <c r="O77" s="226"/>
      <c r="P77" s="331"/>
      <c r="Q77" s="247" t="s">
        <v>293</v>
      </c>
      <c r="R77" s="241">
        <f>'Result do Turno'!EN43</f>
        <v>-3</v>
      </c>
      <c r="U77" s="233"/>
    </row>
    <row r="78" spans="2:21" ht="15.75" x14ac:dyDescent="0.5">
      <c r="B78" s="226"/>
      <c r="C78" s="254"/>
      <c r="D78">
        <f>Historia!$F$1</f>
        <v>2018</v>
      </c>
      <c r="E78" s="30" t="str">
        <f>IF(VLOOKUP('Result do Turno'!D43,Historia!$A$2:$I$527,6,0)=0,"",VLOOKUP('Result do Turno'!D43,Historia!$A$2:$I$527,6,0))</f>
        <v/>
      </c>
      <c r="G78" s="242" t="str">
        <f>G58</f>
        <v>3a</v>
      </c>
      <c r="H78" s="256" t="str">
        <f>H58</f>
        <v>04 a 10 Mar</v>
      </c>
      <c r="I78" s="244" t="str">
        <f>IF(L78=0,"",IF(Jogos!BK43=0,"x","ѵ"))</f>
        <v>ѵ</v>
      </c>
      <c r="J78" s="243" t="str">
        <f>Jogos!CD43</f>
        <v>WELTON SILVA venceu RICARDO MACHADO por 5x7 7x6 10x8</v>
      </c>
      <c r="K78" s="243" t="str">
        <f>Jogos!G43</f>
        <v/>
      </c>
      <c r="L78" s="245">
        <f>IF(Jogos!BL43="x x",0,1)</f>
        <v>1</v>
      </c>
      <c r="O78" s="226"/>
      <c r="R78" s="30"/>
      <c r="U78" s="233"/>
    </row>
    <row r="79" spans="2:21" ht="15.75" x14ac:dyDescent="0.5">
      <c r="B79" s="226"/>
      <c r="C79" s="254"/>
      <c r="D79">
        <f>Historia!$E$1</f>
        <v>2017</v>
      </c>
      <c r="E79" s="30" t="str">
        <f>IF(VLOOKUP('Result do Turno'!D43,Historia!$A$2:$I$527,5,0)=0,"",VLOOKUP('Result do Turno'!D43,Historia!$A$2:$I$527,5,0))</f>
        <v/>
      </c>
      <c r="G79" s="242"/>
      <c r="H79" s="256"/>
      <c r="I79" s="246"/>
      <c r="J79" s="257"/>
      <c r="K79" s="243"/>
      <c r="L79" s="245"/>
      <c r="O79" s="226"/>
      <c r="P79" s="331" t="s">
        <v>295</v>
      </c>
      <c r="Q79" t="s">
        <v>290</v>
      </c>
      <c r="R79" s="201">
        <f>'Result do Turno'!EO43</f>
        <v>49</v>
      </c>
      <c r="U79" s="233"/>
    </row>
    <row r="80" spans="2:21" ht="15.75" x14ac:dyDescent="0.5">
      <c r="B80" s="226"/>
      <c r="C80" s="254"/>
      <c r="D80">
        <f>Historia!$D$1</f>
        <v>2016</v>
      </c>
      <c r="E80" s="30" t="str">
        <f>IF(VLOOKUP('Result do Turno'!D43,Historia!$A$2:$I$527,4,0)=0,"",VLOOKUP('Result do Turno'!D43,Historia!$A$2:$I$527,4,0))</f>
        <v/>
      </c>
      <c r="G80" s="242" t="str">
        <f>G60</f>
        <v>4a</v>
      </c>
      <c r="H80" s="256" t="str">
        <f>H60</f>
        <v>11 a 17 Mar</v>
      </c>
      <c r="I80" s="244" t="str">
        <f>IF(L80=0,"",IF(Jogos!BM43=0,"x","ѵ"))</f>
        <v>x</v>
      </c>
      <c r="J80" s="243" t="str">
        <f>Jogos!CE43</f>
        <v>WELTON SILVA perdeu para GLAYSON PIMENTA por 2x6 4x6</v>
      </c>
      <c r="K80" s="243" t="str">
        <f>Jogos!I43</f>
        <v/>
      </c>
      <c r="L80" s="245">
        <f>IF(Jogos!BN43="x x",0,1)</f>
        <v>1</v>
      </c>
      <c r="O80" s="226"/>
      <c r="P80" s="331"/>
      <c r="Q80" t="s">
        <v>292</v>
      </c>
      <c r="R80" s="201">
        <f>'Result do Turno'!EP43</f>
        <v>62</v>
      </c>
      <c r="U80" s="233"/>
    </row>
    <row r="81" spans="2:21" ht="15.75" x14ac:dyDescent="0.5">
      <c r="B81" s="226"/>
      <c r="C81" s="254"/>
      <c r="D81">
        <f>Historia!$C$1</f>
        <v>2015</v>
      </c>
      <c r="E81" s="30" t="str">
        <f>IF(VLOOKUP('Result do Turno'!D43,Historia!$A$2:$I$527,3,0)=0,"",VLOOKUP('Result do Turno'!D43,Historia!$A$2:$I$527,3,0))</f>
        <v/>
      </c>
      <c r="G81" s="242"/>
      <c r="H81" s="256"/>
      <c r="I81" s="246"/>
      <c r="J81" s="257"/>
      <c r="K81" s="243"/>
      <c r="L81" s="245"/>
      <c r="O81" s="226"/>
      <c r="P81" s="331"/>
      <c r="Q81" s="247" t="s">
        <v>293</v>
      </c>
      <c r="R81" s="241">
        <f>'Result do Turno'!EQ43</f>
        <v>-13</v>
      </c>
      <c r="U81" s="233"/>
    </row>
    <row r="82" spans="2:21" ht="15.75" x14ac:dyDescent="0.5">
      <c r="B82" s="226"/>
      <c r="C82" s="254"/>
      <c r="D82">
        <f>Historia!$B$1</f>
        <v>2014</v>
      </c>
      <c r="E82" s="30" t="str">
        <f>IF(VLOOKUP('Result do Turno'!D43,Historia!$A$2:$I$527,2,0)=0,"",VLOOKUP('Result do Turno'!D43,Historia!$A$2:$I$527,2,0))</f>
        <v/>
      </c>
      <c r="G82" s="242" t="str">
        <f>G62</f>
        <v>5a</v>
      </c>
      <c r="H82" s="256" t="str">
        <f>H62</f>
        <v>18 a 24 Mar</v>
      </c>
      <c r="I82" s="244" t="str">
        <f>IF(L82=0,"",IF(Jogos!BO43=0,"x","ѵ"))</f>
        <v>x</v>
      </c>
      <c r="J82" s="243" t="str">
        <f>Jogos!CF43</f>
        <v>WELTON SILVA perdeu para RAUL BURNETT por 0x6 1x6</v>
      </c>
      <c r="K82" s="243" t="str">
        <f>Jogos!K43</f>
        <v/>
      </c>
      <c r="L82" s="245">
        <f>IF(Jogos!BP43="x x",0,1)</f>
        <v>1</v>
      </c>
      <c r="O82" s="226"/>
      <c r="U82" s="233"/>
    </row>
    <row r="83" spans="2:21" ht="15.75" x14ac:dyDescent="0.5">
      <c r="B83" s="226"/>
      <c r="C83" s="254"/>
      <c r="E83" s="30"/>
      <c r="G83" s="242"/>
      <c r="H83" s="256"/>
      <c r="I83" s="244"/>
      <c r="J83" s="243"/>
      <c r="K83" s="243"/>
      <c r="L83" s="245"/>
      <c r="O83" s="226"/>
      <c r="U83" s="233"/>
    </row>
    <row r="84" spans="2:21" ht="15.75" x14ac:dyDescent="0.5">
      <c r="B84" s="226"/>
      <c r="C84" s="254"/>
      <c r="E84" s="30"/>
      <c r="G84" s="242"/>
      <c r="H84" s="256"/>
      <c r="I84" s="244"/>
      <c r="J84" s="243"/>
      <c r="K84" s="243"/>
      <c r="L84" s="245"/>
      <c r="O84" s="226"/>
      <c r="U84" s="233"/>
    </row>
    <row r="85" spans="2:21" ht="15.75" x14ac:dyDescent="0.45">
      <c r="B85" s="248"/>
      <c r="C85" s="249"/>
      <c r="D85" s="250"/>
      <c r="E85" s="250"/>
      <c r="F85" s="250"/>
      <c r="G85" s="250"/>
      <c r="H85" s="251"/>
      <c r="I85" s="250"/>
      <c r="J85" s="251"/>
      <c r="K85" s="250"/>
      <c r="L85" s="253"/>
      <c r="O85" s="248"/>
      <c r="P85" s="250"/>
      <c r="Q85" s="250"/>
      <c r="R85" s="250"/>
      <c r="S85" s="250"/>
      <c r="T85" s="250"/>
      <c r="U85" s="253"/>
    </row>
    <row r="86" spans="2:21" ht="15.75" x14ac:dyDescent="0.45">
      <c r="C86" s="254"/>
    </row>
    <row r="88" spans="2:21" x14ac:dyDescent="0.45">
      <c r="B88" s="221"/>
      <c r="C88" s="222"/>
      <c r="D88" s="222"/>
      <c r="E88" s="222"/>
      <c r="F88" s="223"/>
      <c r="G88" s="223"/>
      <c r="H88" s="223"/>
      <c r="I88" s="223"/>
      <c r="J88" s="223"/>
      <c r="K88" s="223"/>
      <c r="L88" s="224"/>
      <c r="O88" s="221"/>
      <c r="P88" s="222"/>
      <c r="Q88" s="222"/>
      <c r="R88" s="222"/>
      <c r="S88" s="222"/>
      <c r="T88" s="222"/>
      <c r="U88" s="225"/>
    </row>
    <row r="89" spans="2:21" ht="21" x14ac:dyDescent="0.45">
      <c r="B89" s="226"/>
      <c r="C89" s="227">
        <v>5</v>
      </c>
      <c r="D89" s="325" t="str">
        <f>'Result do Turno'!D44</f>
        <v>GLAYSON PIMENTA</v>
      </c>
      <c r="E89" s="325"/>
      <c r="F89" s="220"/>
      <c r="G89" s="228" t="e">
        <f>CONCATENATE("Contatos:  ",VLOOKUP(TRIM(D89),Contatos!#REF!,3,0),"   ",VLOOKUP(TRIM(D89),Contatos!#REF!,2,0))</f>
        <v>#REF!</v>
      </c>
      <c r="H89" s="228"/>
      <c r="I89" s="228"/>
      <c r="J89" s="229"/>
      <c r="K89" s="229"/>
      <c r="L89" s="231"/>
      <c r="O89" s="226"/>
      <c r="P89" s="326" t="str">
        <f>D89</f>
        <v>GLAYSON PIMENTA</v>
      </c>
      <c r="Q89" s="326"/>
      <c r="R89" s="232" t="s">
        <v>278</v>
      </c>
      <c r="S89" s="232" t="s">
        <v>279</v>
      </c>
      <c r="T89" s="232" t="s">
        <v>280</v>
      </c>
      <c r="U89" s="233"/>
    </row>
    <row r="90" spans="2:21" x14ac:dyDescent="0.45">
      <c r="B90" s="226"/>
      <c r="L90" s="234"/>
      <c r="O90" s="226"/>
      <c r="U90" s="233"/>
    </row>
    <row r="91" spans="2:21" ht="15" customHeight="1" x14ac:dyDescent="0.45">
      <c r="B91" s="226"/>
      <c r="C91" s="327" t="s">
        <v>281</v>
      </c>
      <c r="D91" s="327"/>
      <c r="E91" s="236">
        <f>E93-E92+C89</f>
        <v>4</v>
      </c>
      <c r="G91" s="328" t="s">
        <v>282</v>
      </c>
      <c r="H91" s="329" t="s">
        <v>283</v>
      </c>
      <c r="I91" s="237"/>
      <c r="J91" s="329" t="s">
        <v>275</v>
      </c>
      <c r="K91" s="329" t="s">
        <v>284</v>
      </c>
      <c r="L91" s="233"/>
      <c r="O91" s="226"/>
      <c r="P91" s="330" t="s">
        <v>275</v>
      </c>
      <c r="Q91" s="330"/>
      <c r="R91" s="201">
        <f>'Result do Turno'!EJ44</f>
        <v>5</v>
      </c>
      <c r="U91" s="233"/>
    </row>
    <row r="92" spans="2:21" ht="15" customHeight="1" x14ac:dyDescent="0.45">
      <c r="B92" s="226"/>
      <c r="D92" s="238" t="s">
        <v>285</v>
      </c>
      <c r="E92" s="239">
        <f>'Result do Turno'!C44</f>
        <v>29</v>
      </c>
      <c r="G92" s="328"/>
      <c r="H92" s="329"/>
      <c r="I92" s="237"/>
      <c r="J92" s="329"/>
      <c r="K92" s="329"/>
      <c r="L92" s="233"/>
      <c r="O92" s="226"/>
      <c r="R92" s="30"/>
      <c r="U92" s="233"/>
    </row>
    <row r="93" spans="2:21" ht="15" customHeight="1" x14ac:dyDescent="0.45">
      <c r="B93" s="226"/>
      <c r="D93" s="255" t="s">
        <v>286</v>
      </c>
      <c r="E93" s="239" t="str">
        <f>VLOOKUP('Result do Turno'!C44,'Result do Turno'!FY40:FZ45,2,0)</f>
        <v>28</v>
      </c>
      <c r="K93" s="190"/>
      <c r="L93" s="233"/>
      <c r="O93" s="226"/>
      <c r="P93" s="330" t="s">
        <v>287</v>
      </c>
      <c r="Q93" s="330"/>
      <c r="R93" s="241">
        <f>'Result do Turno'!EK44</f>
        <v>2</v>
      </c>
      <c r="U93" s="233"/>
    </row>
    <row r="94" spans="2:21" ht="15.75" x14ac:dyDescent="0.5">
      <c r="B94" s="226"/>
      <c r="D94" s="235" t="str">
        <f>Historia!$J$1</f>
        <v xml:space="preserve"> </v>
      </c>
      <c r="E94" s="30" t="str">
        <f>IF(VLOOKUP('Result do Turno'!D44,Historia!$A$2:$J$527,10,0)=0,"",VLOOKUP('Result do Turno'!D44,Historia!$A$2:$J$527,10,0))</f>
        <v/>
      </c>
      <c r="G94" s="242" t="str">
        <f>G74</f>
        <v>1a</v>
      </c>
      <c r="H94" s="256" t="str">
        <f>H74</f>
        <v>19 a 25 Fev</v>
      </c>
      <c r="I94" s="244" t="str">
        <f>IF(L94=0,"",IF(Jogos!BG44=0,"x","ѵ"))</f>
        <v>x</v>
      </c>
      <c r="J94" s="243" t="str">
        <f>Jogos!CB44</f>
        <v>GLAYSON PIMENTA perdeu para EDUARDO BARBOSA por 3x6 1x6</v>
      </c>
      <c r="K94" s="243" t="str">
        <f>Jogos!C44</f>
        <v/>
      </c>
      <c r="L94" s="245">
        <f>IF(Jogos!BH44="x x",0,1)</f>
        <v>1</v>
      </c>
      <c r="O94" s="226"/>
      <c r="R94" s="30"/>
      <c r="U94" s="233"/>
    </row>
    <row r="95" spans="2:21" ht="17.25" customHeight="1" x14ac:dyDescent="0.5">
      <c r="B95" s="226"/>
      <c r="C95" s="254"/>
      <c r="D95" s="235" t="str">
        <f>Historia!$I$1</f>
        <v xml:space="preserve">  </v>
      </c>
      <c r="E95" s="30" t="str">
        <f>IF(VLOOKUP('Result do Turno'!D44,Historia!$A$2:$I$527,9,0)=0,"",VLOOKUP('Result do Turno'!D44,Historia!$A$2:$I$527,9,0))</f>
        <v/>
      </c>
      <c r="G95" s="242"/>
      <c r="H95" s="256"/>
      <c r="I95" s="246"/>
      <c r="J95" s="257"/>
      <c r="K95" s="243"/>
      <c r="L95" s="245"/>
      <c r="O95" s="226"/>
      <c r="P95" s="331" t="s">
        <v>289</v>
      </c>
      <c r="Q95" t="s">
        <v>290</v>
      </c>
      <c r="R95" s="201">
        <f>'Result do Turno'!EL44</f>
        <v>4</v>
      </c>
      <c r="U95" s="233"/>
    </row>
    <row r="96" spans="2:21" ht="15.75" x14ac:dyDescent="0.5">
      <c r="B96" s="226"/>
      <c r="C96" s="254"/>
      <c r="D96" s="235">
        <f>Historia!$H$1</f>
        <v>2020</v>
      </c>
      <c r="E96" s="30">
        <f>IF(VLOOKUP('Result do Turno'!D44,Historia!$A$2:$I$527,8,0)=0,"",VLOOKUP('Result do Turno'!D44,Historia!$A$2:$I$527,8,0))</f>
        <v>67</v>
      </c>
      <c r="G96" s="242" t="str">
        <f>G76</f>
        <v>2a</v>
      </c>
      <c r="H96" s="256" t="str">
        <f>H76</f>
        <v>26 Fev a 03 Mar</v>
      </c>
      <c r="I96" s="244" t="str">
        <f>IF(L96=0,"",IF(Jogos!BI44=0,"x","ѵ"))</f>
        <v>x</v>
      </c>
      <c r="J96" s="243" t="str">
        <f>Jogos!CC44</f>
        <v>GLAYSON PIMENTA perdeu para RICARDO MACHADO por 4x6 3x6</v>
      </c>
      <c r="K96" s="243" t="str">
        <f>Jogos!E44</f>
        <v/>
      </c>
      <c r="L96" s="245">
        <f>IF(Jogos!BJ44="x x",0,1)</f>
        <v>1</v>
      </c>
      <c r="O96" s="226"/>
      <c r="P96" s="331"/>
      <c r="Q96" t="s">
        <v>292</v>
      </c>
      <c r="R96" s="201">
        <f>'Result do Turno'!EM44</f>
        <v>6</v>
      </c>
      <c r="U96" s="233"/>
    </row>
    <row r="97" spans="2:21" ht="15.75" x14ac:dyDescent="0.5">
      <c r="B97" s="226"/>
      <c r="C97" s="254"/>
      <c r="D97" s="235">
        <f>Historia!$G$1</f>
        <v>2019</v>
      </c>
      <c r="E97" s="30">
        <f>IF(VLOOKUP('Result do Turno'!D44,Historia!$A$2:$I$527,7,0)=0,"",VLOOKUP('Result do Turno'!D44,Historia!$A$2:$I$527,7,0))</f>
        <v>75</v>
      </c>
      <c r="G97" s="242"/>
      <c r="H97" s="256"/>
      <c r="I97" s="246"/>
      <c r="J97" s="257"/>
      <c r="K97" s="243"/>
      <c r="L97" s="245"/>
      <c r="O97" s="226"/>
      <c r="P97" s="331"/>
      <c r="Q97" s="247" t="s">
        <v>293</v>
      </c>
      <c r="R97" s="241">
        <f>'Result do Turno'!EN44</f>
        <v>-2</v>
      </c>
      <c r="U97" s="233"/>
    </row>
    <row r="98" spans="2:21" ht="15.75" x14ac:dyDescent="0.5">
      <c r="B98" s="226"/>
      <c r="C98" s="254"/>
      <c r="D98">
        <f>Historia!$F$1</f>
        <v>2018</v>
      </c>
      <c r="E98" s="30" t="str">
        <f>IF(VLOOKUP('Result do Turno'!D44,Historia!$A$2:$I$527,6,0)=0,"",VLOOKUP('Result do Turno'!D44,Historia!$A$2:$I$527,6,0))</f>
        <v/>
      </c>
      <c r="G98" s="242" t="str">
        <f>G78</f>
        <v>3a</v>
      </c>
      <c r="H98" s="256" t="str">
        <f>H78</f>
        <v>04 a 10 Mar</v>
      </c>
      <c r="I98" s="244" t="str">
        <f>IF(L98=0,"",IF(Jogos!BK44=0,"x","ѵ"))</f>
        <v>x</v>
      </c>
      <c r="J98" s="243" t="str">
        <f>Jogos!CD44</f>
        <v>GLAYSON PIMENTA perdeu para RAUL BURNETT por 1x6 1x6</v>
      </c>
      <c r="K98" s="243" t="str">
        <f>Jogos!G44</f>
        <v/>
      </c>
      <c r="L98" s="245">
        <f>IF(Jogos!BL44="x x",0,1)</f>
        <v>1</v>
      </c>
      <c r="O98" s="226"/>
      <c r="R98" s="30"/>
      <c r="U98" s="233"/>
    </row>
    <row r="99" spans="2:21" ht="15.75" x14ac:dyDescent="0.5">
      <c r="B99" s="226"/>
      <c r="C99" s="254"/>
      <c r="D99">
        <f>Historia!$E$1</f>
        <v>2017</v>
      </c>
      <c r="E99" s="30" t="str">
        <f>IF(VLOOKUP('Result do Turno'!D44,Historia!$A$2:$I$527,5,0)=0,"",VLOOKUP('Result do Turno'!D44,Historia!$A$2:$I$527,5,0))</f>
        <v/>
      </c>
      <c r="G99" s="242"/>
      <c r="H99" s="256"/>
      <c r="I99" s="246"/>
      <c r="J99" s="257"/>
      <c r="K99" s="243"/>
      <c r="L99" s="245"/>
      <c r="O99" s="226"/>
      <c r="P99" s="331" t="s">
        <v>295</v>
      </c>
      <c r="Q99" t="s">
        <v>290</v>
      </c>
      <c r="R99" s="201">
        <f>'Result do Turno'!EO44</f>
        <v>37</v>
      </c>
      <c r="U99" s="233"/>
    </row>
    <row r="100" spans="2:21" ht="15.75" x14ac:dyDescent="0.5">
      <c r="B100" s="226"/>
      <c r="C100" s="254"/>
      <c r="D100">
        <f>Historia!$D$1</f>
        <v>2016</v>
      </c>
      <c r="E100" s="30" t="str">
        <f>IF(VLOOKUP('Result do Turno'!D44,Historia!$A$2:$I$527,4,0)=0,"",VLOOKUP('Result do Turno'!D44,Historia!$A$2:$I$527,4,0))</f>
        <v/>
      </c>
      <c r="G100" s="242" t="str">
        <f>G80</f>
        <v>4a</v>
      </c>
      <c r="H100" s="256" t="str">
        <f>H80</f>
        <v>11 a 17 Mar</v>
      </c>
      <c r="I100" s="244" t="str">
        <f>IF(L100=0,"",IF(Jogos!BM44=0,"x","ѵ"))</f>
        <v>ѵ</v>
      </c>
      <c r="J100" s="243" t="str">
        <f>Jogos!CE44</f>
        <v>GLAYSON PIMENTA venceu WELTON SILVA por 6x2 6x4</v>
      </c>
      <c r="K100" s="243" t="str">
        <f>Jogos!I44</f>
        <v/>
      </c>
      <c r="L100" s="245">
        <f>IF(Jogos!BN44="x x",0,1)</f>
        <v>1</v>
      </c>
      <c r="O100" s="226"/>
      <c r="P100" s="331"/>
      <c r="Q100" t="s">
        <v>292</v>
      </c>
      <c r="R100" s="201">
        <f>'Result do Turno'!EP44</f>
        <v>45</v>
      </c>
      <c r="U100" s="233"/>
    </row>
    <row r="101" spans="2:21" ht="15.75" x14ac:dyDescent="0.5">
      <c r="B101" s="226"/>
      <c r="C101" s="254"/>
      <c r="D101">
        <f>Historia!$C$1</f>
        <v>2015</v>
      </c>
      <c r="E101" s="30" t="str">
        <f>IF(VLOOKUP('Result do Turno'!D44,Historia!$A$2:$I$527,3,0)=0,"",VLOOKUP('Result do Turno'!D44,Historia!$A$2:$I$527,3,0))</f>
        <v/>
      </c>
      <c r="G101" s="242"/>
      <c r="H101" s="256"/>
      <c r="I101" s="246"/>
      <c r="J101" s="257"/>
      <c r="K101" s="243"/>
      <c r="L101" s="245"/>
      <c r="O101" s="226"/>
      <c r="P101" s="331"/>
      <c r="Q101" s="247" t="s">
        <v>293</v>
      </c>
      <c r="R101" s="241">
        <f>'Result do Turno'!EQ44</f>
        <v>-8</v>
      </c>
      <c r="U101" s="233"/>
    </row>
    <row r="102" spans="2:21" ht="15.75" x14ac:dyDescent="0.5">
      <c r="B102" s="226"/>
      <c r="C102" s="254"/>
      <c r="D102">
        <f>Historia!$B$1</f>
        <v>2014</v>
      </c>
      <c r="E102" s="30" t="str">
        <f>IF(VLOOKUP('Result do Turno'!D44,Historia!$A$2:$I$527,2,0)=0,"",VLOOKUP('Result do Turno'!D44,Historia!$A$2:$I$527,2,0))</f>
        <v/>
      </c>
      <c r="G102" s="242" t="str">
        <f>G82</f>
        <v>5a</v>
      </c>
      <c r="H102" s="256" t="str">
        <f>H82</f>
        <v>18 a 24 Mar</v>
      </c>
      <c r="I102" s="244" t="str">
        <f>IF(L102=0,"",IF(Jogos!BO44=0,"x","ѵ"))</f>
        <v>ѵ</v>
      </c>
      <c r="J102" s="243" t="str">
        <f>Jogos!CF44</f>
        <v>GLAYSON PIMENTA venceu ANDRÉ LUIZ por 6x2 6x1</v>
      </c>
      <c r="K102" s="243" t="str">
        <f>Jogos!K44</f>
        <v/>
      </c>
      <c r="L102" s="245">
        <f>IF(Jogos!BP44="x x",0,1)</f>
        <v>1</v>
      </c>
      <c r="O102" s="226"/>
      <c r="U102" s="233"/>
    </row>
    <row r="103" spans="2:21" ht="15.75" x14ac:dyDescent="0.5">
      <c r="B103" s="226"/>
      <c r="C103" s="254"/>
      <c r="E103" s="30"/>
      <c r="G103" s="242"/>
      <c r="H103" s="256"/>
      <c r="I103" s="244"/>
      <c r="J103" s="243"/>
      <c r="K103" s="243"/>
      <c r="L103" s="245"/>
      <c r="O103" s="226"/>
      <c r="U103" s="233"/>
    </row>
    <row r="104" spans="2:21" ht="15.75" x14ac:dyDescent="0.5">
      <c r="B104" s="226"/>
      <c r="C104" s="254"/>
      <c r="E104" s="30"/>
      <c r="G104" s="242"/>
      <c r="H104" s="256"/>
      <c r="I104" s="244"/>
      <c r="J104" s="243"/>
      <c r="K104" s="243"/>
      <c r="L104" s="245"/>
      <c r="O104" s="226"/>
      <c r="U104" s="233"/>
    </row>
    <row r="105" spans="2:21" ht="15.75" x14ac:dyDescent="0.45">
      <c r="B105" s="248"/>
      <c r="C105" s="249"/>
      <c r="D105" s="250"/>
      <c r="E105" s="250"/>
      <c r="F105" s="250"/>
      <c r="G105" s="250"/>
      <c r="H105" s="251"/>
      <c r="I105" s="250"/>
      <c r="J105" s="251"/>
      <c r="K105" s="250"/>
      <c r="L105" s="253"/>
      <c r="O105" s="248"/>
      <c r="P105" s="250"/>
      <c r="Q105" s="250"/>
      <c r="R105" s="250"/>
      <c r="S105" s="250"/>
      <c r="T105" s="250"/>
      <c r="U105" s="253"/>
    </row>
    <row r="106" spans="2:21" ht="15.75" x14ac:dyDescent="0.45">
      <c r="C106" s="254"/>
    </row>
    <row r="108" spans="2:21" x14ac:dyDescent="0.45">
      <c r="B108" s="221"/>
      <c r="C108" s="222"/>
      <c r="D108" s="222"/>
      <c r="E108" s="222"/>
      <c r="F108" s="223"/>
      <c r="G108" s="223"/>
      <c r="H108" s="223"/>
      <c r="I108" s="223"/>
      <c r="J108" s="223"/>
      <c r="K108" s="223"/>
      <c r="L108" s="224"/>
      <c r="O108" s="221"/>
      <c r="P108" s="222"/>
      <c r="Q108" s="222"/>
      <c r="R108" s="222"/>
      <c r="S108" s="222"/>
      <c r="T108" s="222"/>
      <c r="U108" s="225"/>
    </row>
    <row r="109" spans="2:21" ht="21" x14ac:dyDescent="0.45">
      <c r="B109" s="226"/>
      <c r="C109" s="227">
        <v>6</v>
      </c>
      <c r="D109" s="325" t="str">
        <f>'Result do Turno'!D45</f>
        <v>RAUL BURNETT</v>
      </c>
      <c r="E109" s="325"/>
      <c r="F109" s="220"/>
      <c r="G109" s="228" t="e">
        <f>CONCATENATE("Contatos:  ",VLOOKUP(TRIM(D109),Contatos!#REF!,3,0),"   ",VLOOKUP(TRIM(D109),Contatos!#REF!,2,0))</f>
        <v>#REF!</v>
      </c>
      <c r="H109" s="228"/>
      <c r="I109" s="228"/>
      <c r="J109" s="229"/>
      <c r="K109" s="229"/>
      <c r="L109" s="231"/>
      <c r="O109" s="226"/>
      <c r="P109" s="326" t="str">
        <f>D109</f>
        <v>RAUL BURNETT</v>
      </c>
      <c r="Q109" s="326"/>
      <c r="R109" s="232" t="s">
        <v>278</v>
      </c>
      <c r="S109" s="232" t="s">
        <v>279</v>
      </c>
      <c r="T109" s="232" t="s">
        <v>280</v>
      </c>
      <c r="U109" s="233"/>
    </row>
    <row r="110" spans="2:21" x14ac:dyDescent="0.45">
      <c r="B110" s="226"/>
      <c r="L110" s="234"/>
      <c r="O110" s="226"/>
      <c r="U110" s="233"/>
    </row>
    <row r="111" spans="2:21" ht="15" customHeight="1" x14ac:dyDescent="0.45">
      <c r="B111" s="226"/>
      <c r="C111" s="327" t="s">
        <v>281</v>
      </c>
      <c r="D111" s="327"/>
      <c r="E111" s="236">
        <f>E113-E112+C109</f>
        <v>1</v>
      </c>
      <c r="G111" s="328" t="s">
        <v>282</v>
      </c>
      <c r="H111" s="329" t="s">
        <v>283</v>
      </c>
      <c r="I111" s="237"/>
      <c r="J111" s="329" t="s">
        <v>275</v>
      </c>
      <c r="K111" s="329" t="s">
        <v>284</v>
      </c>
      <c r="L111" s="233"/>
      <c r="O111" s="226"/>
      <c r="P111" s="330" t="s">
        <v>275</v>
      </c>
      <c r="Q111" s="330"/>
      <c r="R111" s="201">
        <f>'Result do Turno'!EJ45</f>
        <v>5</v>
      </c>
      <c r="U111" s="233"/>
    </row>
    <row r="112" spans="2:21" ht="15" customHeight="1" x14ac:dyDescent="0.45">
      <c r="B112" s="226"/>
      <c r="D112" s="238" t="s">
        <v>285</v>
      </c>
      <c r="E112" s="239">
        <f>'Result do Turno'!C45</f>
        <v>30</v>
      </c>
      <c r="G112" s="328"/>
      <c r="H112" s="329"/>
      <c r="I112" s="237"/>
      <c r="J112" s="329"/>
      <c r="K112" s="329"/>
      <c r="L112" s="233"/>
      <c r="O112" s="226"/>
      <c r="R112" s="30"/>
      <c r="U112" s="233"/>
    </row>
    <row r="113" spans="2:21" ht="15" customHeight="1" x14ac:dyDescent="0.45">
      <c r="B113" s="226"/>
      <c r="D113" s="255" t="s">
        <v>286</v>
      </c>
      <c r="E113" s="239" t="str">
        <f>VLOOKUP('Result do Turno'!C45,'Result do Turno'!FY40:FZ45,2,0)</f>
        <v>25</v>
      </c>
      <c r="K113" s="190"/>
      <c r="L113" s="233"/>
      <c r="O113" s="226"/>
      <c r="P113" s="330" t="s">
        <v>287</v>
      </c>
      <c r="Q113" s="330"/>
      <c r="R113" s="241">
        <f>'Result do Turno'!EK45</f>
        <v>5</v>
      </c>
      <c r="U113" s="233"/>
    </row>
    <row r="114" spans="2:21" ht="15.75" x14ac:dyDescent="0.5">
      <c r="B114" s="226"/>
      <c r="D114" s="235" t="str">
        <f>Historia!$J$1</f>
        <v xml:space="preserve"> </v>
      </c>
      <c r="E114" s="30" t="e">
        <f>IF(VLOOKUP('Result do Turno'!D45,Historia!$A$2:$J$527,10,0)=0,"",VLOOKUP('Result do Turno'!D45,Historia!$A$2:$J$527,10,0))</f>
        <v>#N/A</v>
      </c>
      <c r="G114" s="242" t="str">
        <f>G94</f>
        <v>1a</v>
      </c>
      <c r="H114" s="256" t="str">
        <f>H94</f>
        <v>19 a 25 Fev</v>
      </c>
      <c r="I114" s="244" t="str">
        <f>IF(L114=0,"",IF(Jogos!BG45=0,"x","ѵ"))</f>
        <v>ѵ</v>
      </c>
      <c r="J114" s="243" t="str">
        <f>Jogos!CB45</f>
        <v>RAUL BURNETT venceu RICARDO MACHADO por 6x0 6x3</v>
      </c>
      <c r="K114" s="243" t="str">
        <f>Jogos!C45</f>
        <v/>
      </c>
      <c r="L114" s="245">
        <f>IF(Jogos!BH45="x x",0,1)</f>
        <v>1</v>
      </c>
      <c r="O114" s="226"/>
      <c r="R114" s="30"/>
      <c r="U114" s="233"/>
    </row>
    <row r="115" spans="2:21" ht="16.5" customHeight="1" x14ac:dyDescent="0.5">
      <c r="B115" s="226"/>
      <c r="C115" s="254"/>
      <c r="D115" s="235" t="str">
        <f>Historia!$I$1</f>
        <v xml:space="preserve">  </v>
      </c>
      <c r="E115" s="30" t="e">
        <f>IF(VLOOKUP('Result do Turno'!D45,Historia!$A$2:$I$527,9,0)=0,"",VLOOKUP('Result do Turno'!D45,Historia!$A$2:$I$527,9,0))</f>
        <v>#N/A</v>
      </c>
      <c r="G115" s="242"/>
      <c r="H115" s="256"/>
      <c r="I115" s="246"/>
      <c r="J115" s="257"/>
      <c r="K115" s="243"/>
      <c r="L115" s="245"/>
      <c r="O115" s="226"/>
      <c r="P115" s="331" t="s">
        <v>289</v>
      </c>
      <c r="Q115" t="s">
        <v>290</v>
      </c>
      <c r="R115" s="201">
        <f>'Result do Turno'!EL45</f>
        <v>10</v>
      </c>
      <c r="U115" s="233"/>
    </row>
    <row r="116" spans="2:21" ht="15.75" x14ac:dyDescent="0.5">
      <c r="B116" s="226"/>
      <c r="C116" s="254"/>
      <c r="D116" s="235">
        <f>Historia!$H$1</f>
        <v>2020</v>
      </c>
      <c r="E116" s="30" t="e">
        <f>IF(VLOOKUP('Result do Turno'!D45,Historia!$A$2:$I$527,8,0)=0,"",VLOOKUP('Result do Turno'!D45,Historia!$A$2:$I$527,8,0))</f>
        <v>#N/A</v>
      </c>
      <c r="G116" s="242" t="str">
        <f>G96</f>
        <v>2a</v>
      </c>
      <c r="H116" s="256" t="str">
        <f>H96</f>
        <v>26 Fev a 03 Mar</v>
      </c>
      <c r="I116" s="244" t="str">
        <f>IF(L116=0,"",IF(Jogos!BI45=0,"x","ѵ"))</f>
        <v>ѵ</v>
      </c>
      <c r="J116" s="243" t="str">
        <f>Jogos!CC45</f>
        <v>RAUL BURNETT venceu ANDRÉ LUIZ por WxO</v>
      </c>
      <c r="K116" s="243" t="str">
        <f>Jogos!E45</f>
        <v/>
      </c>
      <c r="L116" s="245">
        <f>IF(Jogos!BJ45="x x",0,1)</f>
        <v>1</v>
      </c>
      <c r="O116" s="226"/>
      <c r="P116" s="331"/>
      <c r="Q116" t="s">
        <v>292</v>
      </c>
      <c r="R116" s="201">
        <f>'Result do Turno'!EM45</f>
        <v>0</v>
      </c>
      <c r="U116" s="233"/>
    </row>
    <row r="117" spans="2:21" ht="15.75" x14ac:dyDescent="0.5">
      <c r="B117" s="226"/>
      <c r="C117" s="254"/>
      <c r="D117" s="235">
        <f>Historia!$G$1</f>
        <v>2019</v>
      </c>
      <c r="E117" s="30" t="e">
        <f>IF(VLOOKUP('Result do Turno'!D45,Historia!$A$2:$I$527,7,0)=0,"",VLOOKUP('Result do Turno'!D45,Historia!$A$2:$I$527,7,0))</f>
        <v>#N/A</v>
      </c>
      <c r="G117" s="242"/>
      <c r="H117" s="256"/>
      <c r="I117" s="246"/>
      <c r="J117" s="257"/>
      <c r="K117" s="243"/>
      <c r="L117" s="245"/>
      <c r="O117" s="226"/>
      <c r="P117" s="331"/>
      <c r="Q117" s="247" t="s">
        <v>293</v>
      </c>
      <c r="R117" s="241">
        <f>'Result do Turno'!EN45</f>
        <v>10</v>
      </c>
      <c r="U117" s="233"/>
    </row>
    <row r="118" spans="2:21" ht="15.75" x14ac:dyDescent="0.5">
      <c r="B118" s="226"/>
      <c r="C118" s="254"/>
      <c r="D118">
        <f>Historia!$F$1</f>
        <v>2018</v>
      </c>
      <c r="E118" s="30" t="e">
        <f>IF(VLOOKUP('Result do Turno'!D45,Historia!$A$2:$I$527,6,0)=0,"",VLOOKUP('Result do Turno'!D45,Historia!$A$2:$I$527,6,0))</f>
        <v>#N/A</v>
      </c>
      <c r="G118" s="242" t="str">
        <f>G98</f>
        <v>3a</v>
      </c>
      <c r="H118" s="256" t="str">
        <f>H98</f>
        <v>04 a 10 Mar</v>
      </c>
      <c r="I118" s="244" t="str">
        <f>IF(L118=0,"",IF(Jogos!BK45=0,"x","ѵ"))</f>
        <v>ѵ</v>
      </c>
      <c r="J118" s="243" t="str">
        <f>Jogos!CD45</f>
        <v>RAUL BURNETT venceu GLAYSON PIMENTA por 6x1 6x1</v>
      </c>
      <c r="K118" s="243" t="str">
        <f>Jogos!G45</f>
        <v/>
      </c>
      <c r="L118" s="245">
        <f>IF(Jogos!BL45="x x",0,1)</f>
        <v>1</v>
      </c>
      <c r="O118" s="226"/>
      <c r="R118" s="30"/>
      <c r="U118" s="233"/>
    </row>
    <row r="119" spans="2:21" ht="15" customHeight="1" x14ac:dyDescent="0.5">
      <c r="B119" s="226"/>
      <c r="C119" s="254"/>
      <c r="D119">
        <f>Historia!$E$1</f>
        <v>2017</v>
      </c>
      <c r="E119" s="30" t="e">
        <f>IF(VLOOKUP('Result do Turno'!D45,Historia!$A$2:$I$527,5,0)=0,"",VLOOKUP('Result do Turno'!D45,Historia!$A$2:$I$527,5,0))</f>
        <v>#N/A</v>
      </c>
      <c r="G119" s="242"/>
      <c r="H119" s="256"/>
      <c r="I119" s="246"/>
      <c r="J119" s="257"/>
      <c r="K119" s="243"/>
      <c r="L119" s="245"/>
      <c r="O119" s="226"/>
      <c r="P119" s="331" t="s">
        <v>295</v>
      </c>
      <c r="Q119" t="s">
        <v>290</v>
      </c>
      <c r="R119" s="201">
        <f>'Result do Turno'!EO45</f>
        <v>60</v>
      </c>
      <c r="U119" s="233"/>
    </row>
    <row r="120" spans="2:21" ht="15" customHeight="1" x14ac:dyDescent="0.5">
      <c r="B120" s="226"/>
      <c r="C120" s="254"/>
      <c r="D120">
        <f>Historia!$D$1</f>
        <v>2016</v>
      </c>
      <c r="E120" s="30" t="e">
        <f>IF(VLOOKUP('Result do Turno'!D45,Historia!$A$2:$I$527,4,0)=0,"",VLOOKUP('Result do Turno'!D45,Historia!$A$2:$I$527,4,0))</f>
        <v>#N/A</v>
      </c>
      <c r="G120" s="242" t="str">
        <f>G100</f>
        <v>4a</v>
      </c>
      <c r="H120" s="256" t="str">
        <f>H100</f>
        <v>11 a 17 Mar</v>
      </c>
      <c r="I120" s="244" t="str">
        <f>IF(L120=0,"",IF(Jogos!BM45=0,"x","ѵ"))</f>
        <v>ѵ</v>
      </c>
      <c r="J120" s="243" t="str">
        <f>Jogos!CE45</f>
        <v>RAUL BURNETT venceu EDUARDO BARBOSA por 6x1 6x0</v>
      </c>
      <c r="K120" s="243" t="str">
        <f>Jogos!I45</f>
        <v/>
      </c>
      <c r="L120" s="245">
        <f>IF(Jogos!BN45="x x",0,1)</f>
        <v>1</v>
      </c>
      <c r="O120" s="226"/>
      <c r="P120" s="331"/>
      <c r="Q120" t="s">
        <v>292</v>
      </c>
      <c r="R120" s="201">
        <f>'Result do Turno'!EP45</f>
        <v>7</v>
      </c>
      <c r="U120" s="233"/>
    </row>
    <row r="121" spans="2:21" ht="15.75" x14ac:dyDescent="0.5">
      <c r="B121" s="226"/>
      <c r="C121" s="254"/>
      <c r="D121">
        <f>Historia!$C$1</f>
        <v>2015</v>
      </c>
      <c r="E121" s="30" t="e">
        <f>IF(VLOOKUP('Result do Turno'!D45,Historia!$A$2:$I$527,3,0)=0,"",VLOOKUP('Result do Turno'!D45,Historia!$A$2:$I$527,3,0))</f>
        <v>#N/A</v>
      </c>
      <c r="G121" s="242"/>
      <c r="H121" s="256"/>
      <c r="I121" s="246"/>
      <c r="J121" s="257"/>
      <c r="K121" s="243"/>
      <c r="L121" s="245"/>
      <c r="O121" s="226"/>
      <c r="P121" s="331"/>
      <c r="Q121" s="247" t="s">
        <v>293</v>
      </c>
      <c r="R121" s="241">
        <f>'Result do Turno'!EQ45</f>
        <v>53</v>
      </c>
      <c r="U121" s="233"/>
    </row>
    <row r="122" spans="2:21" ht="15.75" x14ac:dyDescent="0.5">
      <c r="B122" s="226"/>
      <c r="C122" s="254"/>
      <c r="D122">
        <f>Historia!$B$1</f>
        <v>2014</v>
      </c>
      <c r="E122" s="30" t="e">
        <f>IF(VLOOKUP('Result do Turno'!D45,Historia!$A$2:$I$527,2,0)=0,"",VLOOKUP('Result do Turno'!D45,Historia!$A$2:$I$527,2,0))</f>
        <v>#N/A</v>
      </c>
      <c r="G122" s="242" t="str">
        <f>G102</f>
        <v>5a</v>
      </c>
      <c r="H122" s="256" t="str">
        <f>H102</f>
        <v>18 a 24 Mar</v>
      </c>
      <c r="I122" s="244" t="str">
        <f>IF(L122=0,"",IF(Jogos!BO45=0,"x","ѵ"))</f>
        <v>ѵ</v>
      </c>
      <c r="J122" s="243" t="str">
        <f>Jogos!CF45</f>
        <v>RAUL BURNETT venceu WELTON SILVA por 6x0 6x1</v>
      </c>
      <c r="K122" s="243" t="str">
        <f>Jogos!K45</f>
        <v/>
      </c>
      <c r="L122" s="245">
        <f>IF(Jogos!BP45="x x",0,1)</f>
        <v>1</v>
      </c>
      <c r="O122" s="226"/>
      <c r="U122" s="233"/>
    </row>
    <row r="123" spans="2:21" ht="15.75" x14ac:dyDescent="0.5">
      <c r="B123" s="226"/>
      <c r="C123" s="254"/>
      <c r="E123" s="30"/>
      <c r="G123" s="242"/>
      <c r="H123" s="256"/>
      <c r="I123" s="244"/>
      <c r="J123" s="243"/>
      <c r="K123" s="243"/>
      <c r="L123" s="245"/>
      <c r="O123" s="226"/>
      <c r="U123" s="233"/>
    </row>
    <row r="124" spans="2:21" ht="15.75" x14ac:dyDescent="0.5">
      <c r="B124" s="226"/>
      <c r="C124" s="254"/>
      <c r="D124" s="204" t="str">
        <f>Jogos!CH45</f>
        <v/>
      </c>
      <c r="E124" s="30"/>
      <c r="H124" s="256"/>
      <c r="I124" s="244"/>
      <c r="J124" s="243"/>
      <c r="K124" s="243"/>
      <c r="L124" s="245"/>
      <c r="O124" s="226"/>
      <c r="U124" s="233"/>
    </row>
    <row r="125" spans="2:21" ht="15.75" x14ac:dyDescent="0.45">
      <c r="B125" s="248"/>
      <c r="C125" s="249"/>
      <c r="D125" s="250"/>
      <c r="E125" s="250"/>
      <c r="F125" s="250"/>
      <c r="G125" s="250"/>
      <c r="H125" s="251"/>
      <c r="I125" s="250"/>
      <c r="J125" s="251"/>
      <c r="K125" s="250"/>
      <c r="L125" s="253"/>
      <c r="O125" s="248"/>
      <c r="P125" s="250"/>
      <c r="Q125" s="250"/>
      <c r="R125" s="250"/>
      <c r="S125" s="250"/>
      <c r="T125" s="250"/>
      <c r="U125" s="253"/>
    </row>
    <row r="126" spans="2:21" ht="15.75" x14ac:dyDescent="0.45">
      <c r="C126" s="254"/>
    </row>
    <row r="127" spans="2:21" ht="15.75" x14ac:dyDescent="0.45">
      <c r="C127" s="254"/>
    </row>
    <row r="128" spans="2:21" ht="15.75" x14ac:dyDescent="0.45">
      <c r="C128" s="254"/>
    </row>
    <row r="129" spans="2:21" ht="40.5" customHeight="1" x14ac:dyDescent="0.45">
      <c r="B129" s="332" t="s">
        <v>298</v>
      </c>
      <c r="C129" s="332"/>
      <c r="D129" s="332"/>
      <c r="E129" s="332"/>
      <c r="F129" s="332"/>
      <c r="G129" s="332"/>
      <c r="H129" s="332"/>
      <c r="I129" s="332"/>
      <c r="J129" s="332"/>
      <c r="K129" s="332"/>
      <c r="L129" s="332"/>
      <c r="M129" s="332"/>
      <c r="N129" s="332"/>
      <c r="O129" s="332"/>
      <c r="P129" s="332"/>
      <c r="Q129" s="332"/>
      <c r="R129" s="332"/>
      <c r="S129" s="332"/>
      <c r="T129" s="332"/>
      <c r="U129" s="332"/>
    </row>
    <row r="130" spans="2:21" ht="15.75" x14ac:dyDescent="0.45">
      <c r="C130" s="254"/>
    </row>
    <row r="131" spans="2:21" ht="98.25" customHeight="1" x14ac:dyDescent="0.45">
      <c r="B131" s="332" t="s">
        <v>299</v>
      </c>
      <c r="C131" s="332"/>
      <c r="D131" s="332"/>
      <c r="E131" s="332"/>
      <c r="F131" s="332"/>
      <c r="G131" s="332"/>
      <c r="H131" s="332"/>
      <c r="I131" s="332"/>
      <c r="J131" s="332"/>
      <c r="K131" s="332"/>
      <c r="L131" s="332"/>
      <c r="M131" s="332"/>
      <c r="N131" s="332"/>
      <c r="O131" s="332"/>
      <c r="P131" s="332"/>
      <c r="Q131" s="332"/>
      <c r="R131" s="332"/>
      <c r="S131" s="332"/>
      <c r="T131" s="332"/>
      <c r="U131" s="332"/>
    </row>
  </sheetData>
  <sheetProtection sheet="1" objects="1" scenarios="1" selectLockedCells="1" selectUnlockedCells="1"/>
  <mergeCells count="70">
    <mergeCell ref="B131:U131"/>
    <mergeCell ref="P111:Q111"/>
    <mergeCell ref="P113:Q113"/>
    <mergeCell ref="P115:P117"/>
    <mergeCell ref="P119:P121"/>
    <mergeCell ref="B129:U129"/>
    <mergeCell ref="C111:D111"/>
    <mergeCell ref="G111:G112"/>
    <mergeCell ref="H111:H112"/>
    <mergeCell ref="J111:J112"/>
    <mergeCell ref="K111:K112"/>
    <mergeCell ref="P91:Q91"/>
    <mergeCell ref="P93:Q93"/>
    <mergeCell ref="P95:P97"/>
    <mergeCell ref="P99:P101"/>
    <mergeCell ref="D109:E109"/>
    <mergeCell ref="P109:Q109"/>
    <mergeCell ref="C91:D91"/>
    <mergeCell ref="G91:G92"/>
    <mergeCell ref="H91:H92"/>
    <mergeCell ref="J91:J92"/>
    <mergeCell ref="K91:K92"/>
    <mergeCell ref="P71:Q71"/>
    <mergeCell ref="P73:Q73"/>
    <mergeCell ref="P75:P77"/>
    <mergeCell ref="P79:P81"/>
    <mergeCell ref="D89:E89"/>
    <mergeCell ref="P89:Q89"/>
    <mergeCell ref="C71:D71"/>
    <mergeCell ref="G71:G72"/>
    <mergeCell ref="H71:H72"/>
    <mergeCell ref="J71:J72"/>
    <mergeCell ref="K71:K72"/>
    <mergeCell ref="P51:Q51"/>
    <mergeCell ref="P53:Q53"/>
    <mergeCell ref="P55:P57"/>
    <mergeCell ref="P59:P61"/>
    <mergeCell ref="D69:E69"/>
    <mergeCell ref="P69:Q69"/>
    <mergeCell ref="C51:D51"/>
    <mergeCell ref="G51:G52"/>
    <mergeCell ref="H51:H52"/>
    <mergeCell ref="J51:J52"/>
    <mergeCell ref="K51:K52"/>
    <mergeCell ref="P31:Q31"/>
    <mergeCell ref="P33:Q33"/>
    <mergeCell ref="P35:P37"/>
    <mergeCell ref="P39:P41"/>
    <mergeCell ref="D49:E49"/>
    <mergeCell ref="P49:Q49"/>
    <mergeCell ref="C31:D31"/>
    <mergeCell ref="G31:G32"/>
    <mergeCell ref="H31:H32"/>
    <mergeCell ref="J31:J32"/>
    <mergeCell ref="K31:K32"/>
    <mergeCell ref="P13:Q13"/>
    <mergeCell ref="P15:P17"/>
    <mergeCell ref="P19:P21"/>
    <mergeCell ref="D29:E29"/>
    <mergeCell ref="P29:Q29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161" priority="2">
      <formula>E6=0</formula>
    </cfRule>
    <cfRule type="expression" dxfId="1160" priority="3">
      <formula>E6=1</formula>
    </cfRule>
  </conditionalFormatting>
  <conditionalFormatting sqref="I14">
    <cfRule type="cellIs" dxfId="1159" priority="4" operator="equal">
      <formula>"ѵ"</formula>
    </cfRule>
    <cfRule type="cellIs" dxfId="1158" priority="5" operator="equal">
      <formula>"x"</formula>
    </cfRule>
  </conditionalFormatting>
  <conditionalFormatting sqref="I16">
    <cfRule type="cellIs" dxfId="1157" priority="6" operator="equal">
      <formula>"ѵ"</formula>
    </cfRule>
    <cfRule type="cellIs" dxfId="1156" priority="7" operator="equal">
      <formula>"x"</formula>
    </cfRule>
  </conditionalFormatting>
  <conditionalFormatting sqref="I18">
    <cfRule type="cellIs" dxfId="1155" priority="8" operator="equal">
      <formula>"ѵ"</formula>
    </cfRule>
    <cfRule type="cellIs" dxfId="1154" priority="9" operator="equal">
      <formula>"x"</formula>
    </cfRule>
  </conditionalFormatting>
  <conditionalFormatting sqref="I20">
    <cfRule type="cellIs" dxfId="1153" priority="10" operator="equal">
      <formula>"ѵ"</formula>
    </cfRule>
    <cfRule type="cellIs" dxfId="1152" priority="11" operator="equal">
      <formula>"x"</formula>
    </cfRule>
  </conditionalFormatting>
  <conditionalFormatting sqref="I22:I24">
    <cfRule type="cellIs" dxfId="1151" priority="12" operator="equal">
      <formula>"ѵ"</formula>
    </cfRule>
    <cfRule type="cellIs" dxfId="1150" priority="13" operator="equal">
      <formula>"x"</formula>
    </cfRule>
  </conditionalFormatting>
  <conditionalFormatting sqref="I34">
    <cfRule type="cellIs" dxfId="1149" priority="14" operator="equal">
      <formula>"ѵ"</formula>
    </cfRule>
    <cfRule type="cellIs" dxfId="1148" priority="15" operator="equal">
      <formula>"x"</formula>
    </cfRule>
  </conditionalFormatting>
  <conditionalFormatting sqref="I36">
    <cfRule type="cellIs" dxfId="1147" priority="16" operator="equal">
      <formula>"ѵ"</formula>
    </cfRule>
    <cfRule type="cellIs" dxfId="1146" priority="17" operator="equal">
      <formula>"x"</formula>
    </cfRule>
  </conditionalFormatting>
  <conditionalFormatting sqref="I38">
    <cfRule type="cellIs" dxfId="1145" priority="18" operator="equal">
      <formula>"ѵ"</formula>
    </cfRule>
    <cfRule type="cellIs" dxfId="1144" priority="19" operator="equal">
      <formula>"x"</formula>
    </cfRule>
  </conditionalFormatting>
  <conditionalFormatting sqref="I40">
    <cfRule type="cellIs" dxfId="1143" priority="20" operator="equal">
      <formula>"ѵ"</formula>
    </cfRule>
    <cfRule type="cellIs" dxfId="1142" priority="21" operator="equal">
      <formula>"x"</formula>
    </cfRule>
  </conditionalFormatting>
  <conditionalFormatting sqref="I42:I44">
    <cfRule type="cellIs" dxfId="1141" priority="22" operator="equal">
      <formula>"ѵ"</formula>
    </cfRule>
    <cfRule type="cellIs" dxfId="1140" priority="23" operator="equal">
      <formula>"x"</formula>
    </cfRule>
  </conditionalFormatting>
  <conditionalFormatting sqref="I54">
    <cfRule type="cellIs" dxfId="1139" priority="24" operator="equal">
      <formula>"ѵ"</formula>
    </cfRule>
    <cfRule type="cellIs" dxfId="1138" priority="25" operator="equal">
      <formula>"x"</formula>
    </cfRule>
  </conditionalFormatting>
  <conditionalFormatting sqref="I56">
    <cfRule type="cellIs" dxfId="1137" priority="26" operator="equal">
      <formula>"ѵ"</formula>
    </cfRule>
    <cfRule type="cellIs" dxfId="1136" priority="27" operator="equal">
      <formula>"x"</formula>
    </cfRule>
  </conditionalFormatting>
  <conditionalFormatting sqref="I58">
    <cfRule type="cellIs" dxfId="1135" priority="28" operator="equal">
      <formula>"ѵ"</formula>
    </cfRule>
    <cfRule type="cellIs" dxfId="1134" priority="29" operator="equal">
      <formula>"x"</formula>
    </cfRule>
  </conditionalFormatting>
  <conditionalFormatting sqref="I60">
    <cfRule type="cellIs" dxfId="1133" priority="30" operator="equal">
      <formula>"ѵ"</formula>
    </cfRule>
    <cfRule type="cellIs" dxfId="1132" priority="31" operator="equal">
      <formula>"x"</formula>
    </cfRule>
  </conditionalFormatting>
  <conditionalFormatting sqref="I62:I64">
    <cfRule type="cellIs" dxfId="1131" priority="32" operator="equal">
      <formula>"ѵ"</formula>
    </cfRule>
    <cfRule type="cellIs" dxfId="1130" priority="33" operator="equal">
      <formula>"x"</formula>
    </cfRule>
  </conditionalFormatting>
  <conditionalFormatting sqref="I74">
    <cfRule type="cellIs" dxfId="1129" priority="34" operator="equal">
      <formula>"ѵ"</formula>
    </cfRule>
    <cfRule type="cellIs" dxfId="1128" priority="35" operator="equal">
      <formula>"x"</formula>
    </cfRule>
  </conditionalFormatting>
  <conditionalFormatting sqref="I76">
    <cfRule type="cellIs" dxfId="1127" priority="36" operator="equal">
      <formula>"ѵ"</formula>
    </cfRule>
    <cfRule type="cellIs" dxfId="1126" priority="37" operator="equal">
      <formula>"x"</formula>
    </cfRule>
  </conditionalFormatting>
  <conditionalFormatting sqref="I78">
    <cfRule type="cellIs" dxfId="1125" priority="38" operator="equal">
      <formula>"ѵ"</formula>
    </cfRule>
    <cfRule type="cellIs" dxfId="1124" priority="39" operator="equal">
      <formula>"x"</formula>
    </cfRule>
  </conditionalFormatting>
  <conditionalFormatting sqref="I80">
    <cfRule type="cellIs" dxfId="1123" priority="40" operator="equal">
      <formula>"ѵ"</formula>
    </cfRule>
    <cfRule type="cellIs" dxfId="1122" priority="41" operator="equal">
      <formula>"x"</formula>
    </cfRule>
  </conditionalFormatting>
  <conditionalFormatting sqref="I82:I84">
    <cfRule type="cellIs" dxfId="1121" priority="42" operator="equal">
      <formula>"ѵ"</formula>
    </cfRule>
    <cfRule type="cellIs" dxfId="1120" priority="43" operator="equal">
      <formula>"x"</formula>
    </cfRule>
  </conditionalFormatting>
  <conditionalFormatting sqref="I94">
    <cfRule type="cellIs" dxfId="1119" priority="44" operator="equal">
      <formula>"ѵ"</formula>
    </cfRule>
    <cfRule type="cellIs" dxfId="1118" priority="45" operator="equal">
      <formula>"x"</formula>
    </cfRule>
  </conditionalFormatting>
  <conditionalFormatting sqref="I96">
    <cfRule type="cellIs" dxfId="1117" priority="46" operator="equal">
      <formula>"ѵ"</formula>
    </cfRule>
    <cfRule type="cellIs" dxfId="1116" priority="47" operator="equal">
      <formula>"x"</formula>
    </cfRule>
  </conditionalFormatting>
  <conditionalFormatting sqref="I98">
    <cfRule type="cellIs" dxfId="1115" priority="48" operator="equal">
      <formula>"ѵ"</formula>
    </cfRule>
    <cfRule type="cellIs" dxfId="1114" priority="49" operator="equal">
      <formula>"x"</formula>
    </cfRule>
  </conditionalFormatting>
  <conditionalFormatting sqref="I100">
    <cfRule type="cellIs" dxfId="1113" priority="50" operator="equal">
      <formula>"ѵ"</formula>
    </cfRule>
    <cfRule type="cellIs" dxfId="1112" priority="51" operator="equal">
      <formula>"x"</formula>
    </cfRule>
  </conditionalFormatting>
  <conditionalFormatting sqref="I102:I104">
    <cfRule type="cellIs" dxfId="1111" priority="52" operator="equal">
      <formula>"ѵ"</formula>
    </cfRule>
    <cfRule type="cellIs" dxfId="1110" priority="53" operator="equal">
      <formula>"x"</formula>
    </cfRule>
  </conditionalFormatting>
  <conditionalFormatting sqref="I114">
    <cfRule type="cellIs" dxfId="1109" priority="54" operator="equal">
      <formula>"ѵ"</formula>
    </cfRule>
    <cfRule type="cellIs" dxfId="1108" priority="55" operator="equal">
      <formula>"x"</formula>
    </cfRule>
  </conditionalFormatting>
  <conditionalFormatting sqref="I116">
    <cfRule type="cellIs" dxfId="1107" priority="56" operator="equal">
      <formula>"ѵ"</formula>
    </cfRule>
    <cfRule type="cellIs" dxfId="1106" priority="57" operator="equal">
      <formula>"x"</formula>
    </cfRule>
  </conditionalFormatting>
  <conditionalFormatting sqref="I118">
    <cfRule type="cellIs" dxfId="1105" priority="58" operator="equal">
      <formula>"ѵ"</formula>
    </cfRule>
    <cfRule type="cellIs" dxfId="1104" priority="59" operator="equal">
      <formula>"x"</formula>
    </cfRule>
  </conditionalFormatting>
  <conditionalFormatting sqref="I120">
    <cfRule type="cellIs" dxfId="1103" priority="60" operator="equal">
      <formula>"ѵ"</formula>
    </cfRule>
    <cfRule type="cellIs" dxfId="1102" priority="61" operator="equal">
      <formula>"x"</formula>
    </cfRule>
  </conditionalFormatting>
  <conditionalFormatting sqref="I122:I124">
    <cfRule type="cellIs" dxfId="1101" priority="62" operator="equal">
      <formula>"ѵ"</formula>
    </cfRule>
    <cfRule type="cellIs" dxfId="1100" priority="63" operator="equal">
      <formula>"x"</formula>
    </cfRule>
  </conditionalFormatting>
  <conditionalFormatting sqref="K14">
    <cfRule type="expression" dxfId="1099" priority="64">
      <formula>$D$9=K14</formula>
    </cfRule>
  </conditionalFormatting>
  <conditionalFormatting sqref="K16">
    <cfRule type="expression" dxfId="1098" priority="65">
      <formula>$D$9=K16</formula>
    </cfRule>
  </conditionalFormatting>
  <conditionalFormatting sqref="K18">
    <cfRule type="expression" dxfId="1097" priority="66">
      <formula>$D$9=K18</formula>
    </cfRule>
  </conditionalFormatting>
  <conditionalFormatting sqref="K20">
    <cfRule type="expression" dxfId="1096" priority="67">
      <formula>$D$9=K20</formula>
    </cfRule>
  </conditionalFormatting>
  <conditionalFormatting sqref="K22:K24">
    <cfRule type="expression" dxfId="1095" priority="68">
      <formula>$D$9=K22</formula>
    </cfRule>
  </conditionalFormatting>
  <conditionalFormatting sqref="K34 K36 K38 K40 K42:K44">
    <cfRule type="expression" dxfId="1094" priority="69">
      <formula>$D$29=K34</formula>
    </cfRule>
    <cfRule type="expression" dxfId="1093" priority="70">
      <formula>$D$9</formula>
    </cfRule>
  </conditionalFormatting>
  <conditionalFormatting sqref="K54">
    <cfRule type="expression" dxfId="1092" priority="71">
      <formula>$D$49=K54</formula>
    </cfRule>
  </conditionalFormatting>
  <conditionalFormatting sqref="K56">
    <cfRule type="expression" dxfId="1091" priority="72">
      <formula>$D$49=K56</formula>
    </cfRule>
  </conditionalFormatting>
  <conditionalFormatting sqref="K58">
    <cfRule type="expression" dxfId="1090" priority="73">
      <formula>$D$49=K58</formula>
    </cfRule>
  </conditionalFormatting>
  <conditionalFormatting sqref="K60">
    <cfRule type="expression" dxfId="1089" priority="74">
      <formula>$D$49=K60</formula>
    </cfRule>
  </conditionalFormatting>
  <conditionalFormatting sqref="K62:K64">
    <cfRule type="expression" dxfId="1088" priority="75">
      <formula>$D$49=K62</formula>
    </cfRule>
  </conditionalFormatting>
  <conditionalFormatting sqref="K74 K76 K78 K80 K82:K84">
    <cfRule type="expression" dxfId="1087" priority="76">
      <formula>$D$69=K74</formula>
    </cfRule>
    <cfRule type="expression" dxfId="1086" priority="77">
      <formula>$D$9</formula>
    </cfRule>
  </conditionalFormatting>
  <conditionalFormatting sqref="K94 K96 K98 K100 K102:K104">
    <cfRule type="expression" dxfId="1085" priority="78">
      <formula>$D$89=K94</formula>
    </cfRule>
    <cfRule type="expression" dxfId="1084" priority="79">
      <formula>$D$9</formula>
    </cfRule>
  </conditionalFormatting>
  <conditionalFormatting sqref="K114">
    <cfRule type="expression" dxfId="1083" priority="80">
      <formula>$D$109=K114</formula>
    </cfRule>
  </conditionalFormatting>
  <conditionalFormatting sqref="K116">
    <cfRule type="expression" dxfId="1082" priority="81">
      <formula>$D$109=K116</formula>
    </cfRule>
  </conditionalFormatting>
  <conditionalFormatting sqref="K118">
    <cfRule type="expression" dxfId="1081" priority="82">
      <formula>$D$109=K118</formula>
    </cfRule>
  </conditionalFormatting>
  <conditionalFormatting sqref="K120">
    <cfRule type="expression" dxfId="1080" priority="83">
      <formula>$D$109=K120</formula>
    </cfRule>
  </conditionalFormatting>
  <conditionalFormatting sqref="K122:K124">
    <cfRule type="expression" dxfId="1079" priority="84">
      <formula>$D$109=K122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Turno'!C47</f>
        <v>GRUPO F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Turno'!D49</f>
        <v>FRANCISCO ASSIS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FRANCISCO ASSIS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2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Turno'!EJ49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Turno'!C49</f>
        <v>31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Turno'!C49,'Result do Turno'!FY49:FZ54,2,0)</f>
        <v>32</v>
      </c>
      <c r="K13" s="190"/>
      <c r="L13" s="233"/>
      <c r="O13" s="226"/>
      <c r="P13" s="330" t="s">
        <v>287</v>
      </c>
      <c r="Q13" s="330"/>
      <c r="R13" s="241">
        <f>'Result do Turno'!EK49</f>
        <v>4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str">
        <f>IF(VLOOKUP('Result do Turno'!D49,Historia!$A$2:$J$527,10,0)=0,"",VLOOKUP('Result do Turno'!D49,Historia!$A$2:$J$527,10,0))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IF(L14=0,"",IF(Jogos!BG49=0,"x","ѵ"))</f>
        <v>ѵ</v>
      </c>
      <c r="J14" s="243" t="str">
        <f>Jogos!CB49</f>
        <v>FRANCISCO ASSIS venceu ADALO REIS por 6x2 4x6 10x4</v>
      </c>
      <c r="K14" s="243" t="str">
        <f>Jogos!C49</f>
        <v/>
      </c>
      <c r="L14" s="245">
        <f>IF(Jogos!BH49="x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str">
        <f>IF(VLOOKUP('Result do Turno'!D49,Historia!$A$2:$I$527,9,0)=0,"",VLOOKUP('Result do Turno'!D49,Historia!$A$2:$I$527,9,0))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Turno'!EL49</f>
        <v>9</v>
      </c>
      <c r="U15" s="233"/>
    </row>
    <row r="16" spans="2:23" ht="15.75" x14ac:dyDescent="0.5">
      <c r="B16" s="226"/>
      <c r="D16" s="235">
        <f>Historia!$H$1</f>
        <v>2020</v>
      </c>
      <c r="E16" s="30">
        <f>IF(VLOOKUP('Result do Turno'!D49,Historia!$A$2:$I$527,8,0)=0,"",VLOOKUP('Result do Turno'!D49,Historia!$A$2:$I$527,8,0))</f>
        <v>29</v>
      </c>
      <c r="G16" s="242" t="s">
        <v>291</v>
      </c>
      <c r="H16" s="243" t="str">
        <f>PARAMETROS!H5</f>
        <v>26 Fev a 03 Mar</v>
      </c>
      <c r="I16" s="244" t="str">
        <f>IF(L16=0,"",IF(Jogos!BI49=0,"x","ѵ"))</f>
        <v>ѵ</v>
      </c>
      <c r="J16" s="243" t="str">
        <f>Jogos!CC49</f>
        <v>FRANCISCO ASSIS venceu MARCO MACIEL por 6x4 6x7 10x6</v>
      </c>
      <c r="K16" s="243" t="str">
        <f>Jogos!E49</f>
        <v/>
      </c>
      <c r="L16" s="245">
        <f>IF(Jogos!BJ49="x x",0,1)</f>
        <v>1</v>
      </c>
      <c r="O16" s="226"/>
      <c r="P16" s="331"/>
      <c r="Q16" t="s">
        <v>292</v>
      </c>
      <c r="R16" s="201">
        <f>'Result do Turno'!EM49</f>
        <v>5</v>
      </c>
      <c r="U16" s="233"/>
    </row>
    <row r="17" spans="2:23" ht="15.75" x14ac:dyDescent="0.5">
      <c r="B17" s="226"/>
      <c r="D17" s="235">
        <f>Historia!$G$1</f>
        <v>2019</v>
      </c>
      <c r="E17" s="30">
        <f>IF(VLOOKUP('Result do Turno'!D49,Historia!$A$2:$I$527,7,0)=0,"",VLOOKUP('Result do Turno'!D49,Historia!$A$2:$I$527,7,0))</f>
        <v>19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Turno'!EN49</f>
        <v>4</v>
      </c>
      <c r="U17" s="233"/>
    </row>
    <row r="18" spans="2:23" ht="15.75" x14ac:dyDescent="0.5">
      <c r="B18" s="226"/>
      <c r="D18">
        <f>Historia!$F$1</f>
        <v>2018</v>
      </c>
      <c r="E18" s="30">
        <f>IF(VLOOKUP('Result do Turno'!D49,Historia!$A$2:$I$527,6,0)=0,"",VLOOKUP('Result do Turno'!D49,Historia!$A$2:$I$527,6,0))</f>
        <v>19</v>
      </c>
      <c r="G18" s="242" t="s">
        <v>294</v>
      </c>
      <c r="H18" s="243" t="str">
        <f>PARAMETROS!H6</f>
        <v>04 a 10 Mar</v>
      </c>
      <c r="I18" s="244" t="str">
        <f>IF(L18=0,"",IF(Jogos!BK49=0,"x","ѵ"))</f>
        <v>x</v>
      </c>
      <c r="J18" s="243" t="str">
        <f>Jogos!CD49</f>
        <v>FRANCISCO ASSIS perdeu para CARLOS EWBANK por 6x4 4x6 6x10</v>
      </c>
      <c r="K18" s="243" t="str">
        <f>Jogos!G49</f>
        <v/>
      </c>
      <c r="L18" s="245">
        <f>IF(Jogos!BL49="x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>
        <f>IF(VLOOKUP('Result do Turno'!D49,Historia!$A$2:$I$527,5,0)=0,"",VLOOKUP('Result do Turno'!D49,Historia!$A$2:$I$527,5,0))</f>
        <v>23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Turno'!EO49</f>
        <v>88</v>
      </c>
      <c r="U19" s="233"/>
    </row>
    <row r="20" spans="2:23" ht="15.75" x14ac:dyDescent="0.5">
      <c r="B20" s="226"/>
      <c r="D20">
        <f>Historia!$D$1</f>
        <v>2016</v>
      </c>
      <c r="E20" s="30">
        <f>IF(VLOOKUP('Result do Turno'!D49,Historia!$A$2:$I$527,4,0)=0,"",VLOOKUP('Result do Turno'!D49,Historia!$A$2:$I$527,4,0))</f>
        <v>9</v>
      </c>
      <c r="G20" s="242" t="s">
        <v>296</v>
      </c>
      <c r="H20" s="243" t="str">
        <f>PARAMETROS!H7</f>
        <v>11 a 17 Mar</v>
      </c>
      <c r="I20" s="244" t="str">
        <f>IF(L20=0,"",IF(Jogos!BM49=0,"x","ѵ"))</f>
        <v>ѵ</v>
      </c>
      <c r="J20" s="243" t="str">
        <f>Jogos!CE49</f>
        <v>FRANCISCO ASSIS venceu JOÃO MEDEIROS por 2x6 6x1 10x4</v>
      </c>
      <c r="K20" s="243" t="str">
        <f>Jogos!I49</f>
        <v/>
      </c>
      <c r="L20" s="245">
        <f>IF(Jogos!BN49="x x",0,1)</f>
        <v>1</v>
      </c>
      <c r="O20" s="226"/>
      <c r="P20" s="331"/>
      <c r="Q20" t="s">
        <v>292</v>
      </c>
      <c r="R20" s="201">
        <f>'Result do Turno'!EP49</f>
        <v>62</v>
      </c>
      <c r="U20" s="233"/>
      <c r="W20" s="26"/>
    </row>
    <row r="21" spans="2:23" ht="15.75" x14ac:dyDescent="0.5">
      <c r="B21" s="226"/>
      <c r="D21">
        <f>Historia!$C$1</f>
        <v>2015</v>
      </c>
      <c r="E21" s="30">
        <f>IF(VLOOKUP('Result do Turno'!D49,Historia!$A$2:$I$527,3,0)=0,"",VLOOKUP('Result do Turno'!D49,Historia!$A$2:$I$527,3,0))</f>
        <v>14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Turno'!EQ49</f>
        <v>26</v>
      </c>
      <c r="U21" s="233"/>
      <c r="W21" s="19"/>
    </row>
    <row r="22" spans="2:23" ht="15.75" x14ac:dyDescent="0.5">
      <c r="B22" s="226"/>
      <c r="D22">
        <f>Historia!$B$1</f>
        <v>2014</v>
      </c>
      <c r="E22" s="30">
        <f>IF(VLOOKUP('Result do Turno'!D49,Historia!$A$2:$I$527,2,0)=0,"",VLOOKUP('Result do Turno'!D49,Historia!$A$2:$I$527,2,0))</f>
        <v>9</v>
      </c>
      <c r="G22" s="242" t="s">
        <v>297</v>
      </c>
      <c r="H22" s="243" t="str">
        <f>PARAMETROS!H8</f>
        <v>18 a 24 Mar</v>
      </c>
      <c r="I22" s="244" t="str">
        <f>IF(L22=0,"",IF(Jogos!BO49=0,"x","ѵ"))</f>
        <v>ѵ</v>
      </c>
      <c r="J22" s="243" t="str">
        <f>Jogos!CF49</f>
        <v>FRANCISCO ASSIS venceu OLÍMPIO FILHO por 6x2 6x0</v>
      </c>
      <c r="K22" s="243" t="str">
        <f>Jogos!K49</f>
        <v/>
      </c>
      <c r="L22" s="245">
        <f>IF(Jogos!BP49="x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Turno'!D50</f>
        <v>OLÍMPIO FILHO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OLÍMPIO FILHO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6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Turno'!EJ50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Turno'!C50</f>
        <v>32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Turno'!C50,'Result do Turno'!FY49:FZ54,2,0)</f>
        <v>36</v>
      </c>
      <c r="K31" s="190"/>
      <c r="L31" s="233"/>
      <c r="O31" s="226"/>
      <c r="P31" s="330" t="s">
        <v>287</v>
      </c>
      <c r="Q31" s="330"/>
      <c r="R31" s="241">
        <f>'Result do Turno'!EK50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Turno'!D50,Historia!$A$2:$J$527,10,0)=0,"",VLOOKUP('Result do Turno'!D50,Historia!$A$2:$J$527,10,0))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IF(L32=0,"",IF(Jogos!BG50=0,"x","ѵ"))</f>
        <v>x</v>
      </c>
      <c r="J32" s="243" t="str">
        <f>Jogos!CB50</f>
        <v>OLÍMPIO FILHO perdeu para MARCO MACIEL por WxO</v>
      </c>
      <c r="K32" s="243" t="str">
        <f>Jogos!C50</f>
        <v/>
      </c>
      <c r="L32" s="245">
        <f>IF(Jogos!BH50="x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Turno'!D50,Historia!$A$2:$I$527,9,0)=0,"",VLOOKUP('Result do Turno'!D50,Historia!$A$2:$I$527,9,0))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Turno'!EL50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Turno'!D50,Historia!$A$2:$I$527,8,0)=0,"",VLOOKUP('Result do Turno'!D50,Historia!$A$2:$I$527,8,0))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IF(L34=0,"",IF(Jogos!BI50=0,"x","ѵ"))</f>
        <v>x</v>
      </c>
      <c r="J34" s="243" t="str">
        <f>Jogos!CC50</f>
        <v>OLÍMPIO FILHO perdeu para CARLOS EWBANK por 6x7 4x6</v>
      </c>
      <c r="K34" s="243" t="str">
        <f>Jogos!E50</f>
        <v/>
      </c>
      <c r="L34" s="245">
        <f>IF(Jogos!BJ50="x x",0,1)</f>
        <v>1</v>
      </c>
      <c r="O34" s="226"/>
      <c r="P34" s="331"/>
      <c r="Q34" t="s">
        <v>292</v>
      </c>
      <c r="R34" s="201">
        <f>'Result do Turno'!EM50</f>
        <v>10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Turno'!D50,Historia!$A$2:$I$527,7,0)=0,"",VLOOKUP('Result do Turno'!D50,Historia!$A$2:$I$527,7,0))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Turno'!EN50</f>
        <v>-10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Turno'!D50,Historia!$A$2:$I$527,6,0)=0,"",VLOOKUP('Result do Turno'!D50,Historia!$A$2:$I$527,6,0))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IF(L36=0,"",IF(Jogos!BK50=0,"x","ѵ"))</f>
        <v>x</v>
      </c>
      <c r="J36" s="243" t="str">
        <f>Jogos!CD50</f>
        <v>OLÍMPIO FILHO perdeu para JOÃO MEDEIROS por 2x6 4x6</v>
      </c>
      <c r="K36" s="243" t="str">
        <f>Jogos!G50</f>
        <v/>
      </c>
      <c r="L36" s="245">
        <f>IF(Jogos!BL50="x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Turno'!D50,Historia!$A$2:$I$527,5,0)=0,"",VLOOKUP('Result do Turno'!D50,Historia!$A$2:$I$527,5,0))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Turno'!EO50</f>
        <v>30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Turno'!D50,Historia!$A$2:$I$527,4,0)=0,"",VLOOKUP('Result do Turno'!D50,Historia!$A$2:$I$527,4,0))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IF(L38=0,"",IF(Jogos!BM50=0,"x","ѵ"))</f>
        <v>x</v>
      </c>
      <c r="J38" s="243" t="str">
        <f>Jogos!CE50</f>
        <v>OLÍMPIO FILHO perdeu para ADALO REIS por 6x7 6x7</v>
      </c>
      <c r="K38" s="243" t="str">
        <f>Jogos!I50</f>
        <v/>
      </c>
      <c r="L38" s="245">
        <f>IF(Jogos!BN50="x x",0,1)</f>
        <v>1</v>
      </c>
      <c r="O38" s="226"/>
      <c r="P38" s="331"/>
      <c r="Q38" t="s">
        <v>292</v>
      </c>
      <c r="R38" s="201">
        <f>'Result do Turno'!EP50</f>
        <v>63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Turno'!D50,Historia!$A$2:$I$527,3,0)=0,"",VLOOKUP('Result do Turno'!D50,Historia!$A$2:$I$527,3,0))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Turno'!EQ50</f>
        <v>-33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Turno'!D50,Historia!$A$2:$I$527,2,0)=0,"",VLOOKUP('Result do Turno'!D50,Historia!$A$2:$I$527,2,0))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IF(L40=0,"",IF(Jogos!BO50=0,"x","ѵ"))</f>
        <v>x</v>
      </c>
      <c r="J40" s="243" t="str">
        <f>Jogos!CF50</f>
        <v>OLÍMPIO FILHO perdeu para FRANCISCO ASSIS por 2x6 0x6</v>
      </c>
      <c r="K40" s="243" t="str">
        <f>Jogos!K50</f>
        <v/>
      </c>
      <c r="L40" s="245">
        <f>IF(Jogos!BP50="x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Turno'!D51</f>
        <v>JOÃO MEDEIROS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JOÃO MEDEIROS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5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Turno'!EJ51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Turno'!C51</f>
        <v>33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Turno'!C51,'Result do Turno'!FY49:FZ54,2,0)</f>
        <v>35</v>
      </c>
      <c r="K49" s="190"/>
      <c r="L49" s="233"/>
      <c r="O49" s="226"/>
      <c r="P49" s="330" t="s">
        <v>287</v>
      </c>
      <c r="Q49" s="330"/>
      <c r="R49" s="241">
        <f>'Result do Turno'!EK51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str">
        <f>IF(VLOOKUP('Result do Turno'!D51,Historia!$A$2:$J$527,10,0)=0,"",VLOOKUP('Result do Turno'!D51,Historia!$A$2:$J$527,10,0))</f>
        <v/>
      </c>
      <c r="G50" s="242" t="str">
        <f>G32</f>
        <v>1a</v>
      </c>
      <c r="H50" s="256" t="str">
        <f>H32</f>
        <v>19 a 25 Fev</v>
      </c>
      <c r="I50" s="244" t="str">
        <f>IF(L50=0,"",IF(Jogos!BG51=0,"x","ѵ"))</f>
        <v>x</v>
      </c>
      <c r="J50" s="243" t="str">
        <f>Jogos!CB51</f>
        <v>JOÃO MEDEIROS perdeu para CARLOS EWBANK por 6x7 5x7</v>
      </c>
      <c r="K50" s="243" t="str">
        <f>Jogos!C51</f>
        <v/>
      </c>
      <c r="L50" s="245">
        <f>IF(Jogos!BH51="x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str">
        <f>IF(VLOOKUP('Result do Turno'!D51,Historia!$A$2:$I$527,9,0)=0,"",VLOOKUP('Result do Turno'!D51,Historia!$A$2:$I$527,9,0))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Turno'!EL51</f>
        <v>5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str">
        <f>IF(VLOOKUP('Result do Turno'!D51,Historia!$A$2:$I$527,8,0)=0,"",VLOOKUP('Result do Turno'!D51,Historia!$A$2:$I$527,8,0))</f>
        <v/>
      </c>
      <c r="G52" s="242" t="str">
        <f>G34</f>
        <v>2a</v>
      </c>
      <c r="H52" s="256" t="str">
        <f>H34</f>
        <v>26 Fev a 03 Mar</v>
      </c>
      <c r="I52" s="244" t="str">
        <f>IF(L52=0,"",IF(Jogos!BI51=0,"x","ѵ"))</f>
        <v>ѵ</v>
      </c>
      <c r="J52" s="243" t="str">
        <f>Jogos!CC51</f>
        <v>JOÃO MEDEIROS venceu ADALO REIS por 6x3 4x6 10x4</v>
      </c>
      <c r="K52" s="243" t="str">
        <f>Jogos!E51</f>
        <v/>
      </c>
      <c r="L52" s="245">
        <f>IF(Jogos!BJ51="x x",0,1)</f>
        <v>1</v>
      </c>
      <c r="O52" s="226"/>
      <c r="P52" s="331"/>
      <c r="Q52" t="s">
        <v>292</v>
      </c>
      <c r="R52" s="201">
        <f>'Result do Turno'!EM51</f>
        <v>7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>
        <f>IF(VLOOKUP('Result do Turno'!D51,Historia!$A$2:$I$527,7,0)=0,"",VLOOKUP('Result do Turno'!D51,Historia!$A$2:$I$527,7,0))</f>
        <v>59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Turno'!EN51</f>
        <v>-2</v>
      </c>
      <c r="U53" s="233"/>
    </row>
    <row r="54" spans="2:21" ht="15.75" x14ac:dyDescent="0.5">
      <c r="B54" s="226"/>
      <c r="C54" s="254"/>
      <c r="D54">
        <f>Historia!$F$1</f>
        <v>2018</v>
      </c>
      <c r="E54" s="30" t="str">
        <f>IF(VLOOKUP('Result do Turno'!D51,Historia!$A$2:$I$527,6,0)=0,"",VLOOKUP('Result do Turno'!D51,Historia!$A$2:$I$527,6,0))</f>
        <v/>
      </c>
      <c r="G54" s="242" t="str">
        <f>G36</f>
        <v>3a</v>
      </c>
      <c r="H54" s="256" t="str">
        <f>H36</f>
        <v>04 a 10 Mar</v>
      </c>
      <c r="I54" s="244" t="str">
        <f>IF(L54=0,"",IF(Jogos!BK51=0,"x","ѵ"))</f>
        <v>ѵ</v>
      </c>
      <c r="J54" s="243" t="str">
        <f>Jogos!CD51</f>
        <v>JOÃO MEDEIROS venceu OLÍMPIO FILHO por 6x2 6x4</v>
      </c>
      <c r="K54" s="243" t="str">
        <f>Jogos!G51</f>
        <v/>
      </c>
      <c r="L54" s="245">
        <f>IF(Jogos!BL51="x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str">
        <f>IF(VLOOKUP('Result do Turno'!D51,Historia!$A$2:$I$527,5,0)=0,"",VLOOKUP('Result do Turno'!D51,Historia!$A$2:$I$527,5,0))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Turno'!EO51</f>
        <v>60</v>
      </c>
      <c r="U55" s="233"/>
    </row>
    <row r="56" spans="2:21" ht="15.75" x14ac:dyDescent="0.5">
      <c r="B56" s="226"/>
      <c r="C56" s="254"/>
      <c r="D56">
        <f>Historia!$D$1</f>
        <v>2016</v>
      </c>
      <c r="E56" s="30" t="str">
        <f>IF(VLOOKUP('Result do Turno'!D51,Historia!$A$2:$I$527,4,0)=0,"",VLOOKUP('Result do Turno'!D51,Historia!$A$2:$I$527,4,0))</f>
        <v/>
      </c>
      <c r="G56" s="242" t="str">
        <f>G38</f>
        <v>4a</v>
      </c>
      <c r="H56" s="256" t="str">
        <f>H38</f>
        <v>11 a 17 Mar</v>
      </c>
      <c r="I56" s="244" t="str">
        <f>IF(L56=0,"",IF(Jogos!BM51=0,"x","ѵ"))</f>
        <v>x</v>
      </c>
      <c r="J56" s="243" t="str">
        <f>Jogos!CE51</f>
        <v>JOÃO MEDEIROS perdeu para FRANCISCO ASSIS por 6x2 1x6 4x10</v>
      </c>
      <c r="K56" s="243" t="str">
        <f>Jogos!I51</f>
        <v/>
      </c>
      <c r="L56" s="245">
        <f>IF(Jogos!BN51="x x",0,1)</f>
        <v>1</v>
      </c>
      <c r="O56" s="226"/>
      <c r="P56" s="331"/>
      <c r="Q56" t="s">
        <v>292</v>
      </c>
      <c r="R56" s="201">
        <f>'Result do Turno'!EP51</f>
        <v>63</v>
      </c>
      <c r="U56" s="233"/>
    </row>
    <row r="57" spans="2:21" ht="15.75" x14ac:dyDescent="0.5">
      <c r="B57" s="226"/>
      <c r="C57" s="254"/>
      <c r="D57">
        <f>Historia!$C$1</f>
        <v>2015</v>
      </c>
      <c r="E57" s="30" t="str">
        <f>IF(VLOOKUP('Result do Turno'!D51,Historia!$A$2:$I$527,3,0)=0,"",VLOOKUP('Result do Turno'!D51,Historia!$A$2:$I$527,3,0))</f>
        <v/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Turno'!EQ51</f>
        <v>-3</v>
      </c>
      <c r="U57" s="233"/>
    </row>
    <row r="58" spans="2:21" ht="15.75" x14ac:dyDescent="0.5">
      <c r="B58" s="226"/>
      <c r="C58" s="254"/>
      <c r="D58">
        <f>Historia!$B$1</f>
        <v>2014</v>
      </c>
      <c r="E58" s="30" t="str">
        <f>IF(VLOOKUP('Result do Turno'!D51,Historia!$A$2:$I$527,2,0)=0,"",VLOOKUP('Result do Turno'!D51,Historia!$A$2:$I$527,2,0))</f>
        <v/>
      </c>
      <c r="G58" s="242" t="str">
        <f>G40</f>
        <v>5a</v>
      </c>
      <c r="H58" s="256" t="str">
        <f>H40</f>
        <v>18 a 24 Mar</v>
      </c>
      <c r="I58" s="244" t="str">
        <f>IF(L58=0,"",IF(Jogos!BO51=0,"x","ѵ"))</f>
        <v>x</v>
      </c>
      <c r="J58" s="243" t="str">
        <f>Jogos!CF51</f>
        <v>JOÃO MEDEIROS perdeu para MARCO MACIEL por 2x6 4x6</v>
      </c>
      <c r="K58" s="243" t="str">
        <f>Jogos!K51</f>
        <v/>
      </c>
      <c r="L58" s="245">
        <f>IF(Jogos!BP51="x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Turno'!D52</f>
        <v>CARLOS EWBANK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CARLOS EWBANK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E49-E66+C63</f>
        <v>5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Turno'!EJ52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Turno'!C52</f>
        <v>34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Turno'!C52,'Result do Turno'!FY49:FZ54,2,0)</f>
        <v>31</v>
      </c>
      <c r="K67" s="190"/>
      <c r="L67" s="233"/>
      <c r="O67" s="226"/>
      <c r="P67" s="330" t="s">
        <v>287</v>
      </c>
      <c r="Q67" s="330"/>
      <c r="R67" s="241">
        <f>'Result do Turno'!EK52</f>
        <v>4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str">
        <f>IF(VLOOKUP('Result do Turno'!D52,Historia!$A$2:$J$527,10,0)=0,"",VLOOKUP('Result do Turno'!D52,Historia!$A$2:$J$527,10,0))</f>
        <v/>
      </c>
      <c r="G68" s="242" t="str">
        <f>G50</f>
        <v>1a</v>
      </c>
      <c r="H68" s="256" t="str">
        <f>H50</f>
        <v>19 a 25 Fev</v>
      </c>
      <c r="I68" s="244" t="str">
        <f>IF(L68=0,"",IF(Jogos!BG69=0,"x","ѵ"))</f>
        <v>x</v>
      </c>
      <c r="J68" s="243" t="str">
        <f>Jogos!CB52</f>
        <v>CARLOS EWBANK venceu JOÃO MEDEIROS por 7x6 7x5</v>
      </c>
      <c r="K68" s="243" t="str">
        <f>Jogos!C52</f>
        <v/>
      </c>
      <c r="L68" s="245">
        <f>IF(Jogos!BH52="x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str">
        <f>IF(VLOOKUP('Result do Turno'!D52,Historia!$A$2:$I$527,9,0)=0,"",VLOOKUP('Result do Turno'!D52,Historia!$A$2:$I$527,9,0))</f>
        <v/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Turno'!EL52</f>
        <v>9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>
        <f>IF(VLOOKUP('Result do Turno'!D52,Historia!$A$2:$I$527,8,0)=0,"",VLOOKUP('Result do Turno'!D52,Historia!$A$2:$I$527,8,0))</f>
        <v>17</v>
      </c>
      <c r="G70" s="242" t="str">
        <f>G52</f>
        <v>2a</v>
      </c>
      <c r="H70" s="256" t="str">
        <f>H52</f>
        <v>26 Fev a 03 Mar</v>
      </c>
      <c r="I70" s="244" t="str">
        <f>IF(L70=0,"",IF(Jogos!BI69=0,"x","ѵ"))</f>
        <v>x</v>
      </c>
      <c r="J70" s="243" t="str">
        <f>Jogos!CC52</f>
        <v>CARLOS EWBANK venceu OLÍMPIO FILHO por 7x6 6x4</v>
      </c>
      <c r="K70" s="243" t="str">
        <f>Jogos!E52</f>
        <v/>
      </c>
      <c r="L70" s="245">
        <f>IF(Jogos!BJ52="x x",0,1)</f>
        <v>1</v>
      </c>
      <c r="O70" s="226"/>
      <c r="P70" s="331"/>
      <c r="Q70" t="s">
        <v>292</v>
      </c>
      <c r="R70" s="201">
        <f>'Result do Turno'!EM52</f>
        <v>4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>
        <f>IF(VLOOKUP('Result do Turno'!D52,Historia!$A$2:$I$527,7,0)=0,"",VLOOKUP('Result do Turno'!D52,Historia!$A$2:$I$527,7,0))</f>
        <v>29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Turno'!EN52</f>
        <v>5</v>
      </c>
      <c r="U71" s="233"/>
    </row>
    <row r="72" spans="2:21" ht="15.75" x14ac:dyDescent="0.5">
      <c r="B72" s="226"/>
      <c r="C72" s="254"/>
      <c r="D72">
        <f>Historia!$F$1</f>
        <v>2018</v>
      </c>
      <c r="E72" s="30">
        <f>IF(VLOOKUP('Result do Turno'!D52,Historia!$A$2:$I$527,6,0)=0,"",VLOOKUP('Result do Turno'!D52,Historia!$A$2:$I$527,6,0))</f>
        <v>30</v>
      </c>
      <c r="G72" s="242" t="str">
        <f>G54</f>
        <v>3a</v>
      </c>
      <c r="H72" s="256" t="str">
        <f>H54</f>
        <v>04 a 10 Mar</v>
      </c>
      <c r="I72" s="244" t="str">
        <f>IF(L72=0,"",IF(Jogos!BK69=0,"x","ѵ"))</f>
        <v>x</v>
      </c>
      <c r="J72" s="243" t="str">
        <f>Jogos!CD52</f>
        <v>CARLOS EWBANK venceu FRANCISCO ASSIS por 4x6 6x4 10x6</v>
      </c>
      <c r="K72" s="243" t="str">
        <f>Jogos!G52</f>
        <v/>
      </c>
      <c r="L72" s="245">
        <f>IF(Jogos!BL52="x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>
        <f>IF(VLOOKUP('Result do Turno'!D52,Historia!$A$2:$I$527,5,0)=0,"",VLOOKUP('Result do Turno'!D52,Historia!$A$2:$I$527,5,0))</f>
        <v>30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Turno'!EO52</f>
        <v>76</v>
      </c>
      <c r="U73" s="233"/>
    </row>
    <row r="74" spans="2:21" ht="15.75" x14ac:dyDescent="0.5">
      <c r="B74" s="226"/>
      <c r="C74" s="254"/>
      <c r="D74">
        <f>Historia!$D$1</f>
        <v>2016</v>
      </c>
      <c r="E74" s="30">
        <f>IF(VLOOKUP('Result do Turno'!D52,Historia!$A$2:$I$527,4,0)=0,"",VLOOKUP('Result do Turno'!D52,Historia!$A$2:$I$527,4,0))</f>
        <v>16</v>
      </c>
      <c r="G74" s="242" t="str">
        <f>G56</f>
        <v>4a</v>
      </c>
      <c r="H74" s="256" t="str">
        <f>H56</f>
        <v>11 a 17 Mar</v>
      </c>
      <c r="I74" s="244" t="str">
        <f>IF(L74=0,"",IF(Jogos!BM69=0,"x","ѵ"))</f>
        <v>x</v>
      </c>
      <c r="J74" s="243" t="str">
        <f>Jogos!CE52</f>
        <v>CARLOS EWBANK venceu MARCO MACIEL por 6x1 5x7 10x5</v>
      </c>
      <c r="K74" s="243" t="str">
        <f>Jogos!I52</f>
        <v/>
      </c>
      <c r="L74" s="245">
        <f>IF(Jogos!BN52="x x",0,1)</f>
        <v>1</v>
      </c>
      <c r="O74" s="226"/>
      <c r="P74" s="331"/>
      <c r="Q74" t="s">
        <v>292</v>
      </c>
      <c r="R74" s="201">
        <f>'Result do Turno'!EP52</f>
        <v>69</v>
      </c>
      <c r="U74" s="233"/>
    </row>
    <row r="75" spans="2:21" ht="15.75" x14ac:dyDescent="0.5">
      <c r="B75" s="226"/>
      <c r="C75" s="254"/>
      <c r="D75">
        <f>Historia!$C$1</f>
        <v>2015</v>
      </c>
      <c r="E75" s="30">
        <f>IF(VLOOKUP('Result do Turno'!D52,Historia!$A$2:$I$527,3,0)=0,"",VLOOKUP('Result do Turno'!D52,Historia!$A$2:$I$527,3,0))</f>
        <v>23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Turno'!EQ52</f>
        <v>7</v>
      </c>
      <c r="U75" s="233"/>
    </row>
    <row r="76" spans="2:21" ht="15.75" x14ac:dyDescent="0.5">
      <c r="B76" s="226"/>
      <c r="C76" s="254"/>
      <c r="D76">
        <f>Historia!$B$1</f>
        <v>2014</v>
      </c>
      <c r="E76" s="30">
        <f>IF(VLOOKUP('Result do Turno'!D52,Historia!$A$2:$I$527,2,0)=0,"",VLOOKUP('Result do Turno'!D52,Historia!$A$2:$I$527,2,0))</f>
        <v>29</v>
      </c>
      <c r="G76" s="242" t="str">
        <f>G58</f>
        <v>5a</v>
      </c>
      <c r="H76" s="256" t="str">
        <f>H58</f>
        <v>18 a 24 Mar</v>
      </c>
      <c r="I76" s="244" t="str">
        <f>IF(L76=0,"",IF(Jogos!BO69=0,"x","ѵ"))</f>
        <v>x</v>
      </c>
      <c r="J76" s="243" t="str">
        <f>Jogos!CF52</f>
        <v>CARLOS EWBANK perdeu para ADALO REIS por Rx</v>
      </c>
      <c r="K76" s="243" t="str">
        <f>Jogos!K52</f>
        <v/>
      </c>
      <c r="L76" s="245">
        <f>IF(Jogos!BP52="x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Turno'!D53</f>
        <v>MARCO MACIEL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MARCO MACIEL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4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Turno'!EJ53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Turno'!C53</f>
        <v>35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Turno'!C53,'Result do Turno'!FY49:FZ54,2,0)</f>
        <v>34</v>
      </c>
      <c r="K85" s="190"/>
      <c r="L85" s="233"/>
      <c r="O85" s="226"/>
      <c r="P85" s="330" t="s">
        <v>287</v>
      </c>
      <c r="Q85" s="330"/>
      <c r="R85" s="241">
        <f>'Result do Turno'!EK53</f>
        <v>2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Turno'!D53,Historia!$A$2:$J$527,10,0)=0,"",VLOOKUP('Result do Turno'!D53,Historia!$A$2:$J$527,10,0))</f>
        <v/>
      </c>
      <c r="G86" s="242" t="str">
        <f>G50</f>
        <v>1a</v>
      </c>
      <c r="H86" s="256" t="str">
        <f>H50</f>
        <v>19 a 25 Fev</v>
      </c>
      <c r="I86" s="244" t="str">
        <f>IF(L86=0,"",IF(Jogos!BG53=0,"x","ѵ"))</f>
        <v>ѵ</v>
      </c>
      <c r="J86" s="243" t="str">
        <f>Jogos!CB53</f>
        <v>MARCO MACIEL venceu OLÍMPIO FILHO por WxO</v>
      </c>
      <c r="K86" s="243" t="str">
        <f>Jogos!C53</f>
        <v/>
      </c>
      <c r="L86" s="245">
        <f>IF(Jogos!BH53="x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Turno'!D53,Historia!$A$2:$I$527,9,0)=0,"",VLOOKUP('Result do Turno'!D53,Historia!$A$2:$I$527,9,0))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Turno'!EL53</f>
        <v>6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>
        <f>IF(VLOOKUP('Result do Turno'!D53,Historia!$A$2:$I$527,8,0)=0,"",VLOOKUP('Result do Turno'!D53,Historia!$A$2:$I$527,8,0))</f>
        <v>27</v>
      </c>
      <c r="G88" s="242" t="str">
        <f>G52</f>
        <v>2a</v>
      </c>
      <c r="H88" s="256" t="str">
        <f>H52</f>
        <v>26 Fev a 03 Mar</v>
      </c>
      <c r="I88" s="244" t="str">
        <f>IF(L88=0,"",IF(Jogos!BI53=0,"x","ѵ"))</f>
        <v>x</v>
      </c>
      <c r="J88" s="243" t="str">
        <f>Jogos!CC53</f>
        <v>MARCO MACIEL perdeu para FRANCISCO ASSIS por 4x6 7x6 6x10</v>
      </c>
      <c r="K88" s="243" t="str">
        <f>Jogos!E53</f>
        <v/>
      </c>
      <c r="L88" s="245">
        <f>IF(Jogos!BJ53="x x",0,1)</f>
        <v>1</v>
      </c>
      <c r="O88" s="226"/>
      <c r="P88" s="331"/>
      <c r="Q88" t="s">
        <v>292</v>
      </c>
      <c r="R88" s="201">
        <f>'Result do Turno'!EM53</f>
        <v>6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>
        <f>IF(VLOOKUP('Result do Turno'!D53,Historia!$A$2:$I$527,7,0)=0,"",VLOOKUP('Result do Turno'!D53,Historia!$A$2:$I$527,7,0))</f>
        <v>47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Turno'!EN53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0">
        <f>IF(VLOOKUP('Result do Turno'!D53,Historia!$A$2:$I$527,6,0)=0,"",VLOOKUP('Result do Turno'!D53,Historia!$A$2:$I$527,6,0))</f>
        <v>83</v>
      </c>
      <c r="G90" s="242" t="str">
        <f>G54</f>
        <v>3a</v>
      </c>
      <c r="H90" s="256" t="str">
        <f>H54</f>
        <v>04 a 10 Mar</v>
      </c>
      <c r="I90" s="244" t="str">
        <f>IF(L90=0,"",IF(Jogos!BK53=0,"x","ѵ"))</f>
        <v>x</v>
      </c>
      <c r="J90" s="243" t="str">
        <f>Jogos!CD53</f>
        <v>MARCO MACIEL perdeu para ADALO REIS por WxO</v>
      </c>
      <c r="K90" s="243" t="str">
        <f>Jogos!G53</f>
        <v/>
      </c>
      <c r="L90" s="245">
        <f>IF(Jogos!BL53="x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str">
        <f>IF(VLOOKUP('Result do Turno'!D53,Historia!$A$2:$I$527,5,0)=0,"",VLOOKUP('Result do Turno'!D53,Historia!$A$2:$I$527,5,0))</f>
        <v/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Turno'!EO53</f>
        <v>54</v>
      </c>
      <c r="U91" s="233"/>
    </row>
    <row r="92" spans="2:21" ht="15.75" x14ac:dyDescent="0.5">
      <c r="B92" s="226"/>
      <c r="C92" s="254"/>
      <c r="D92">
        <f>Historia!$D$1</f>
        <v>2016</v>
      </c>
      <c r="E92" s="30" t="str">
        <f>IF(VLOOKUP('Result do Turno'!D53,Historia!$A$2:$I$527,4,0)=0,"",VLOOKUP('Result do Turno'!D53,Historia!$A$2:$I$527,4,0))</f>
        <v/>
      </c>
      <c r="G92" s="242" t="str">
        <f>G74</f>
        <v>4a</v>
      </c>
      <c r="H92" s="256" t="str">
        <f>H74</f>
        <v>11 a 17 Mar</v>
      </c>
      <c r="I92" s="244" t="str">
        <f>IF(L92=0,"",IF(Jogos!BM53=0,"x","ѵ"))</f>
        <v>x</v>
      </c>
      <c r="J92" s="243" t="str">
        <f>Jogos!CE53</f>
        <v>MARCO MACIEL perdeu para CARLOS EWBANK por 1x6 7x5 5x10</v>
      </c>
      <c r="K92" s="243" t="str">
        <f>Jogos!I53</f>
        <v/>
      </c>
      <c r="L92" s="245">
        <f>IF(Jogos!BN53="x x",0,1)</f>
        <v>1</v>
      </c>
      <c r="O92" s="226"/>
      <c r="P92" s="331"/>
      <c r="Q92" t="s">
        <v>292</v>
      </c>
      <c r="R92" s="201">
        <f>'Result do Turno'!EP53</f>
        <v>61</v>
      </c>
      <c r="U92" s="233"/>
    </row>
    <row r="93" spans="2:21" ht="15.75" x14ac:dyDescent="0.5">
      <c r="B93" s="226"/>
      <c r="C93" s="254"/>
      <c r="D93">
        <f>Historia!$C$1</f>
        <v>2015</v>
      </c>
      <c r="E93" s="30" t="str">
        <f>IF(VLOOKUP('Result do Turno'!D53,Historia!$A$2:$I$527,3,0)=0,"",VLOOKUP('Result do Turno'!D53,Historia!$A$2:$I$527,3,0))</f>
        <v/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Turno'!EQ53</f>
        <v>-7</v>
      </c>
      <c r="U93" s="233"/>
    </row>
    <row r="94" spans="2:21" ht="15.75" x14ac:dyDescent="0.5">
      <c r="B94" s="226"/>
      <c r="C94" s="254"/>
      <c r="D94">
        <f>Historia!$B$1</f>
        <v>2014</v>
      </c>
      <c r="E94" s="30" t="str">
        <f>IF(VLOOKUP('Result do Turno'!D53,Historia!$A$2:$I$527,2,0)=0,"",VLOOKUP('Result do Turno'!D53,Historia!$A$2:$I$527,2,0))</f>
        <v/>
      </c>
      <c r="G94" s="242" t="str">
        <f>G76</f>
        <v>5a</v>
      </c>
      <c r="H94" s="256" t="str">
        <f>H76</f>
        <v>18 a 24 Mar</v>
      </c>
      <c r="I94" s="244" t="str">
        <f>IF(L94=0,"",IF(Jogos!BO53=0,"x","ѵ"))</f>
        <v>ѵ</v>
      </c>
      <c r="J94" s="243" t="str">
        <f>Jogos!CF53</f>
        <v>MARCO MACIEL venceu JOÃO MEDEIROS por 6x2 6x4</v>
      </c>
      <c r="K94" s="243" t="str">
        <f>Jogos!K53</f>
        <v/>
      </c>
      <c r="L94" s="245">
        <f>IF(Jogos!BP53="x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Turno'!D54</f>
        <v>ADALO REIS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ADALO REIS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3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Turno'!EJ54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Turno'!C54</f>
        <v>36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Turno'!C54,'Result do Turno'!FY49:FZ54,2,0)</f>
        <v>33</v>
      </c>
      <c r="K103" s="190"/>
      <c r="L103" s="233"/>
      <c r="O103" s="226"/>
      <c r="P103" s="330" t="s">
        <v>287</v>
      </c>
      <c r="Q103" s="330"/>
      <c r="R103" s="241">
        <f>'Result do Turno'!EK54</f>
        <v>3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Turno'!D54,Historia!$A$2:$J$527,10,0)=0,"",VLOOKUP('Result do Turno'!D54,Historia!$A$2:$J$527,10,0))</f>
        <v>#N/A</v>
      </c>
      <c r="G104" s="242" t="str">
        <f>G86</f>
        <v>1a</v>
      </c>
      <c r="H104" s="256" t="str">
        <f>H86</f>
        <v>19 a 25 Fev</v>
      </c>
      <c r="I104" s="244" t="str">
        <f>IF(L104=0,"",IF(Jogos!BG54=0,"x","ѵ"))</f>
        <v>x</v>
      </c>
      <c r="J104" s="243" t="str">
        <f>Jogos!CB54</f>
        <v>ADALO REIS perdeu para FRANCISCO ASSIS por 2x6 6x4 4x10</v>
      </c>
      <c r="K104" s="243" t="str">
        <f>Jogos!C54</f>
        <v/>
      </c>
      <c r="L104" s="245">
        <f>IF(Jogos!BH54="x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Turno'!D54,Historia!$A$2:$I$527,9,0)=0,"",VLOOKUP('Result do Turno'!D54,Historia!$A$2:$I$527,9,0))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Turno'!EL54</f>
        <v>8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Turno'!D54,Historia!$A$2:$I$527,8,0)=0,"",VLOOKUP('Result do Turno'!D54,Historia!$A$2:$I$527,8,0))</f>
        <v>#N/A</v>
      </c>
      <c r="G106" s="242" t="str">
        <f>G88</f>
        <v>2a</v>
      </c>
      <c r="H106" s="256" t="str">
        <f>H88</f>
        <v>26 Fev a 03 Mar</v>
      </c>
      <c r="I106" s="244" t="str">
        <f>IF(L106=0,"",IF(Jogos!BI54=0,"x","ѵ"))</f>
        <v>x</v>
      </c>
      <c r="J106" s="243" t="str">
        <f>Jogos!CC54</f>
        <v>ADALO REIS perdeu para JOÃO MEDEIROS por 3x6 6x4 4x10</v>
      </c>
      <c r="K106" s="243" t="str">
        <f>Jogos!E54</f>
        <v/>
      </c>
      <c r="L106" s="245">
        <f>IF(Jogos!BJ54="x x",0,1)</f>
        <v>1</v>
      </c>
      <c r="O106" s="226"/>
      <c r="P106" s="331"/>
      <c r="Q106" t="s">
        <v>292</v>
      </c>
      <c r="R106" s="201">
        <f>'Result do Turno'!EM54</f>
        <v>5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Turno'!D54,Historia!$A$2:$I$527,7,0)=0,"",VLOOKUP('Result do Turno'!D54,Historia!$A$2:$I$527,7,0))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Turno'!EN54</f>
        <v>3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Turno'!D54,Historia!$A$2:$I$527,6,0)=0,"",VLOOKUP('Result do Turno'!D54,Historia!$A$2:$I$527,6,0))</f>
        <v>#N/A</v>
      </c>
      <c r="G108" s="242" t="str">
        <f>G90</f>
        <v>3a</v>
      </c>
      <c r="H108" s="256" t="str">
        <f>H90</f>
        <v>04 a 10 Mar</v>
      </c>
      <c r="I108" s="244" t="str">
        <f>IF(L108=0,"",IF(Jogos!BK54=0,"x","ѵ"))</f>
        <v>ѵ</v>
      </c>
      <c r="J108" s="243" t="str">
        <f>Jogos!CD54</f>
        <v>ADALO REIS venceu MARCO MACIEL por WxO</v>
      </c>
      <c r="K108" s="243" t="str">
        <f>Jogos!G54</f>
        <v/>
      </c>
      <c r="L108" s="245">
        <f>IF(Jogos!BL54="x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Turno'!D54,Historia!$A$2:$I$527,5,0)=0,"",VLOOKUP('Result do Turno'!D54,Historia!$A$2:$I$527,5,0))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Turno'!EO54</f>
        <v>70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Turno'!D54,Historia!$A$2:$I$527,4,0)=0,"",VLOOKUP('Result do Turno'!D54,Historia!$A$2:$I$527,4,0))</f>
        <v>#N/A</v>
      </c>
      <c r="G110" s="242" t="str">
        <f>G92</f>
        <v>4a</v>
      </c>
      <c r="H110" s="256" t="str">
        <f>H92</f>
        <v>11 a 17 Mar</v>
      </c>
      <c r="I110" s="244" t="str">
        <f>IF(L110=0,"",IF(Jogos!BM54=0,"x","ѵ"))</f>
        <v>ѵ</v>
      </c>
      <c r="J110" s="243" t="str">
        <f>Jogos!CE54</f>
        <v>ADALO REIS venceu OLÍMPIO FILHO por 7x6 7x6</v>
      </c>
      <c r="K110" s="243" t="str">
        <f>Jogos!I54</f>
        <v/>
      </c>
      <c r="L110" s="245">
        <f>IF(Jogos!BN54="x x",0,1)</f>
        <v>1</v>
      </c>
      <c r="O110" s="226"/>
      <c r="P110" s="331"/>
      <c r="Q110" t="s">
        <v>292</v>
      </c>
      <c r="R110" s="201">
        <f>'Result do Turno'!EP54</f>
        <v>60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Turno'!D54,Historia!$A$2:$I$527,3,0)=0,"",VLOOKUP('Result do Turno'!D54,Historia!$A$2:$I$527,3,0))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Turno'!EQ54</f>
        <v>10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Turno'!D54,Historia!$A$2:$I$527,2,0)=0,"",VLOOKUP('Result do Turno'!D54,Historia!$A$2:$I$527,2,0))</f>
        <v>#N/A</v>
      </c>
      <c r="G112" s="242" t="str">
        <f>G94</f>
        <v>5a</v>
      </c>
      <c r="H112" s="256" t="str">
        <f>H94</f>
        <v>18 a 24 Mar</v>
      </c>
      <c r="I112" s="244" t="str">
        <f>IF(L112=0,"",IF(Jogos!BO54=0,"x","ѵ"))</f>
        <v>ѵ</v>
      </c>
      <c r="J112" s="243" t="str">
        <f>Jogos!CF54</f>
        <v>ADALO REIS venceu CARLOS EWBANK por 3x6 2x2</v>
      </c>
      <c r="K112" s="243" t="str">
        <f>Jogos!K54</f>
        <v/>
      </c>
      <c r="L112" s="245">
        <f>IF(Jogos!BP54="x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078" priority="2">
      <formula>E6=0</formula>
    </cfRule>
    <cfRule type="expression" dxfId="1077" priority="3">
      <formula>E6=1</formula>
    </cfRule>
  </conditionalFormatting>
  <conditionalFormatting sqref="I14">
    <cfRule type="cellIs" dxfId="1076" priority="4" operator="equal">
      <formula>"ѵ"</formula>
    </cfRule>
    <cfRule type="cellIs" dxfId="1075" priority="5" operator="equal">
      <formula>"x"</formula>
    </cfRule>
  </conditionalFormatting>
  <conditionalFormatting sqref="I16">
    <cfRule type="cellIs" dxfId="1074" priority="6" operator="equal">
      <formula>"ѵ"</formula>
    </cfRule>
    <cfRule type="cellIs" dxfId="1073" priority="7" operator="equal">
      <formula>"x"</formula>
    </cfRule>
  </conditionalFormatting>
  <conditionalFormatting sqref="I18">
    <cfRule type="cellIs" dxfId="1072" priority="8" operator="equal">
      <formula>"ѵ"</formula>
    </cfRule>
    <cfRule type="cellIs" dxfId="1071" priority="9" operator="equal">
      <formula>"x"</formula>
    </cfRule>
  </conditionalFormatting>
  <conditionalFormatting sqref="I20">
    <cfRule type="cellIs" dxfId="1070" priority="10" operator="equal">
      <formula>"ѵ"</formula>
    </cfRule>
    <cfRule type="cellIs" dxfId="1069" priority="11" operator="equal">
      <formula>"x"</formula>
    </cfRule>
  </conditionalFormatting>
  <conditionalFormatting sqref="I22">
    <cfRule type="cellIs" dxfId="1068" priority="12" operator="equal">
      <formula>"ѵ"</formula>
    </cfRule>
    <cfRule type="cellIs" dxfId="1067" priority="13" operator="equal">
      <formula>"x"</formula>
    </cfRule>
  </conditionalFormatting>
  <conditionalFormatting sqref="I32">
    <cfRule type="cellIs" dxfId="1066" priority="14" operator="equal">
      <formula>"ѵ"</formula>
    </cfRule>
    <cfRule type="cellIs" dxfId="1065" priority="15" operator="equal">
      <formula>"x"</formula>
    </cfRule>
  </conditionalFormatting>
  <conditionalFormatting sqref="I34">
    <cfRule type="cellIs" dxfId="1064" priority="16" operator="equal">
      <formula>"ѵ"</formula>
    </cfRule>
    <cfRule type="cellIs" dxfId="1063" priority="17" operator="equal">
      <formula>"x"</formula>
    </cfRule>
  </conditionalFormatting>
  <conditionalFormatting sqref="I36">
    <cfRule type="cellIs" dxfId="1062" priority="18" operator="equal">
      <formula>"ѵ"</formula>
    </cfRule>
    <cfRule type="cellIs" dxfId="1061" priority="19" operator="equal">
      <formula>"x"</formula>
    </cfRule>
  </conditionalFormatting>
  <conditionalFormatting sqref="I38">
    <cfRule type="cellIs" dxfId="1060" priority="20" operator="equal">
      <formula>"ѵ"</formula>
    </cfRule>
    <cfRule type="cellIs" dxfId="1059" priority="21" operator="equal">
      <formula>"x"</formula>
    </cfRule>
  </conditionalFormatting>
  <conditionalFormatting sqref="I40">
    <cfRule type="cellIs" dxfId="1058" priority="22" operator="equal">
      <formula>"ѵ"</formula>
    </cfRule>
    <cfRule type="cellIs" dxfId="1057" priority="23" operator="equal">
      <formula>"x"</formula>
    </cfRule>
  </conditionalFormatting>
  <conditionalFormatting sqref="I50">
    <cfRule type="cellIs" dxfId="1056" priority="24" operator="equal">
      <formula>"ѵ"</formula>
    </cfRule>
    <cfRule type="cellIs" dxfId="1055" priority="25" operator="equal">
      <formula>"x"</formula>
    </cfRule>
  </conditionalFormatting>
  <conditionalFormatting sqref="I52">
    <cfRule type="cellIs" dxfId="1054" priority="26" operator="equal">
      <formula>"ѵ"</formula>
    </cfRule>
    <cfRule type="cellIs" dxfId="1053" priority="27" operator="equal">
      <formula>"x"</formula>
    </cfRule>
  </conditionalFormatting>
  <conditionalFormatting sqref="I54">
    <cfRule type="cellIs" dxfId="1052" priority="28" operator="equal">
      <formula>"ѵ"</formula>
    </cfRule>
    <cfRule type="cellIs" dxfId="1051" priority="29" operator="equal">
      <formula>"x"</formula>
    </cfRule>
  </conditionalFormatting>
  <conditionalFormatting sqref="I56">
    <cfRule type="cellIs" dxfId="1050" priority="30" operator="equal">
      <formula>"ѵ"</formula>
    </cfRule>
    <cfRule type="cellIs" dxfId="1049" priority="31" operator="equal">
      <formula>"x"</formula>
    </cfRule>
  </conditionalFormatting>
  <conditionalFormatting sqref="I58">
    <cfRule type="cellIs" dxfId="1048" priority="32" operator="equal">
      <formula>"ѵ"</formula>
    </cfRule>
    <cfRule type="cellIs" dxfId="1047" priority="33" operator="equal">
      <formula>"x"</formula>
    </cfRule>
  </conditionalFormatting>
  <conditionalFormatting sqref="I68">
    <cfRule type="cellIs" dxfId="1046" priority="34" operator="equal">
      <formula>"ѵ"</formula>
    </cfRule>
    <cfRule type="cellIs" dxfId="1045" priority="35" operator="equal">
      <formula>"x"</formula>
    </cfRule>
  </conditionalFormatting>
  <conditionalFormatting sqref="I70">
    <cfRule type="cellIs" dxfId="1044" priority="36" operator="equal">
      <formula>"ѵ"</formula>
    </cfRule>
    <cfRule type="cellIs" dxfId="1043" priority="37" operator="equal">
      <formula>"x"</formula>
    </cfRule>
  </conditionalFormatting>
  <conditionalFormatting sqref="I72">
    <cfRule type="cellIs" dxfId="1042" priority="38" operator="equal">
      <formula>"ѵ"</formula>
    </cfRule>
    <cfRule type="cellIs" dxfId="1041" priority="39" operator="equal">
      <formula>"x"</formula>
    </cfRule>
  </conditionalFormatting>
  <conditionalFormatting sqref="I74">
    <cfRule type="cellIs" dxfId="1040" priority="40" operator="equal">
      <formula>"ѵ"</formula>
    </cfRule>
    <cfRule type="cellIs" dxfId="1039" priority="41" operator="equal">
      <formula>"x"</formula>
    </cfRule>
  </conditionalFormatting>
  <conditionalFormatting sqref="I76">
    <cfRule type="cellIs" dxfId="1038" priority="42" operator="equal">
      <formula>"ѵ"</formula>
    </cfRule>
    <cfRule type="cellIs" dxfId="1037" priority="43" operator="equal">
      <formula>"x"</formula>
    </cfRule>
  </conditionalFormatting>
  <conditionalFormatting sqref="I86">
    <cfRule type="cellIs" dxfId="1036" priority="44" operator="equal">
      <formula>"ѵ"</formula>
    </cfRule>
    <cfRule type="cellIs" dxfId="1035" priority="45" operator="equal">
      <formula>"x"</formula>
    </cfRule>
  </conditionalFormatting>
  <conditionalFormatting sqref="I88">
    <cfRule type="cellIs" dxfId="1034" priority="46" operator="equal">
      <formula>"ѵ"</formula>
    </cfRule>
    <cfRule type="cellIs" dxfId="1033" priority="47" operator="equal">
      <formula>"x"</formula>
    </cfRule>
  </conditionalFormatting>
  <conditionalFormatting sqref="I90">
    <cfRule type="cellIs" dxfId="1032" priority="48" operator="equal">
      <formula>"ѵ"</formula>
    </cfRule>
    <cfRule type="cellIs" dxfId="1031" priority="49" operator="equal">
      <formula>"x"</formula>
    </cfRule>
  </conditionalFormatting>
  <conditionalFormatting sqref="I92">
    <cfRule type="cellIs" dxfId="1030" priority="50" operator="equal">
      <formula>"ѵ"</formula>
    </cfRule>
    <cfRule type="cellIs" dxfId="1029" priority="51" operator="equal">
      <formula>"x"</formula>
    </cfRule>
  </conditionalFormatting>
  <conditionalFormatting sqref="I94">
    <cfRule type="cellIs" dxfId="1028" priority="52" operator="equal">
      <formula>"ѵ"</formula>
    </cfRule>
    <cfRule type="cellIs" dxfId="1027" priority="53" operator="equal">
      <formula>"x"</formula>
    </cfRule>
  </conditionalFormatting>
  <conditionalFormatting sqref="I104">
    <cfRule type="cellIs" dxfId="1026" priority="54" operator="equal">
      <formula>"ѵ"</formula>
    </cfRule>
    <cfRule type="cellIs" dxfId="1025" priority="55" operator="equal">
      <formula>"x"</formula>
    </cfRule>
  </conditionalFormatting>
  <conditionalFormatting sqref="I106">
    <cfRule type="cellIs" dxfId="1024" priority="56" operator="equal">
      <formula>"ѵ"</formula>
    </cfRule>
    <cfRule type="cellIs" dxfId="1023" priority="57" operator="equal">
      <formula>"x"</formula>
    </cfRule>
  </conditionalFormatting>
  <conditionalFormatting sqref="I108">
    <cfRule type="cellIs" dxfId="1022" priority="58" operator="equal">
      <formula>"ѵ"</formula>
    </cfRule>
    <cfRule type="cellIs" dxfId="1021" priority="59" operator="equal">
      <formula>"x"</formula>
    </cfRule>
  </conditionalFormatting>
  <conditionalFormatting sqref="I110">
    <cfRule type="cellIs" dxfId="1020" priority="60" operator="equal">
      <formula>"ѵ"</formula>
    </cfRule>
    <cfRule type="cellIs" dxfId="1019" priority="61" operator="equal">
      <formula>"x"</formula>
    </cfRule>
  </conditionalFormatting>
  <conditionalFormatting sqref="I112">
    <cfRule type="cellIs" dxfId="1018" priority="62" operator="equal">
      <formula>"ѵ"</formula>
    </cfRule>
    <cfRule type="cellIs" dxfId="1017" priority="63" operator="equal">
      <formula>"x"</formula>
    </cfRule>
  </conditionalFormatting>
  <conditionalFormatting sqref="K14">
    <cfRule type="expression" dxfId="1016" priority="64">
      <formula>$D$9=K14</formula>
    </cfRule>
  </conditionalFormatting>
  <conditionalFormatting sqref="K16">
    <cfRule type="expression" dxfId="1015" priority="65">
      <formula>$D$9=K16</formula>
    </cfRule>
  </conditionalFormatting>
  <conditionalFormatting sqref="K18">
    <cfRule type="expression" dxfId="1014" priority="66">
      <formula>$D$9=K18</formula>
    </cfRule>
  </conditionalFormatting>
  <conditionalFormatting sqref="K20">
    <cfRule type="expression" dxfId="1013" priority="67">
      <formula>$D$9=K20</formula>
    </cfRule>
  </conditionalFormatting>
  <conditionalFormatting sqref="K22">
    <cfRule type="expression" dxfId="1012" priority="68">
      <formula>$D$9=K22</formula>
    </cfRule>
  </conditionalFormatting>
  <conditionalFormatting sqref="K32 K34 K36 K38 K40">
    <cfRule type="expression" dxfId="1011" priority="69">
      <formula>$D$27=K32</formula>
    </cfRule>
    <cfRule type="expression" dxfId="1010" priority="70">
      <formula>$D$9</formula>
    </cfRule>
  </conditionalFormatting>
  <conditionalFormatting sqref="K50">
    <cfRule type="expression" dxfId="1009" priority="71">
      <formula>$D$45=K50</formula>
    </cfRule>
  </conditionalFormatting>
  <conditionalFormatting sqref="K52">
    <cfRule type="expression" dxfId="1008" priority="72">
      <formula>$D$45=K52</formula>
    </cfRule>
  </conditionalFormatting>
  <conditionalFormatting sqref="K54">
    <cfRule type="expression" dxfId="1007" priority="73">
      <formula>$D$45=K54</formula>
    </cfRule>
  </conditionalFormatting>
  <conditionalFormatting sqref="K56">
    <cfRule type="expression" dxfId="1006" priority="74">
      <formula>$D$45=K56</formula>
    </cfRule>
  </conditionalFormatting>
  <conditionalFormatting sqref="K58">
    <cfRule type="expression" dxfId="1005" priority="75">
      <formula>$D$45=K58</formula>
    </cfRule>
  </conditionalFormatting>
  <conditionalFormatting sqref="K68 K70 K72 K74 K76">
    <cfRule type="expression" dxfId="1004" priority="76">
      <formula>$D$63=K68</formula>
    </cfRule>
    <cfRule type="expression" dxfId="1003" priority="77">
      <formula>$D$9</formula>
    </cfRule>
  </conditionalFormatting>
  <conditionalFormatting sqref="K86 K88 K90 K92 K94">
    <cfRule type="expression" dxfId="1002" priority="78">
      <formula>$D$81=K86</formula>
    </cfRule>
    <cfRule type="expression" dxfId="1001" priority="79">
      <formula>$D$9</formula>
    </cfRule>
  </conditionalFormatting>
  <conditionalFormatting sqref="K104">
    <cfRule type="expression" dxfId="1000" priority="80">
      <formula>$D$99=K104</formula>
    </cfRule>
  </conditionalFormatting>
  <conditionalFormatting sqref="K106">
    <cfRule type="expression" dxfId="999" priority="81">
      <formula>$D$99=K106</formula>
    </cfRule>
  </conditionalFormatting>
  <conditionalFormatting sqref="K108">
    <cfRule type="expression" dxfId="998" priority="82">
      <formula>$D$99=K108</formula>
    </cfRule>
  </conditionalFormatting>
  <conditionalFormatting sqref="K110">
    <cfRule type="expression" dxfId="997" priority="83">
      <formula>$D$99=K110</formula>
    </cfRule>
  </conditionalFormatting>
  <conditionalFormatting sqref="K112">
    <cfRule type="expression" dxfId="996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Turno'!C56</f>
        <v>GRUPO G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Turno'!D58</f>
        <v>CARLOS MAMEDE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CARLOS MAMEDE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5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Turno'!EJ58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Turno'!C58</f>
        <v>37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Turno'!C58,'Result do Turno'!FY58:FZ63,2,0)</f>
        <v>41</v>
      </c>
      <c r="K13" s="190"/>
      <c r="L13" s="233"/>
      <c r="O13" s="226"/>
      <c r="P13" s="330" t="s">
        <v>287</v>
      </c>
      <c r="Q13" s="330"/>
      <c r="R13" s="241">
        <f>'Result do Turno'!EK58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str">
        <f>IF(VLOOKUP('Result do Turno'!D58,Historia!$A$2:$J$527,10,0)=0,"",VLOOKUP('Result do Turno'!D58,Historia!$A$2:$J$527,10,0))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IF(L14=0,"",IF(Jogos!BG58=0,"x","ѵ"))</f>
        <v>x</v>
      </c>
      <c r="J14" s="243" t="str">
        <f>Jogos!CB58</f>
        <v>CARLOS MAMEDE perdeu para CÉSAR MARRA por Rx</v>
      </c>
      <c r="K14" s="243" t="str">
        <f>Jogos!C58</f>
        <v/>
      </c>
      <c r="L14" s="245">
        <f>IF(Jogos!BH58="x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str">
        <f>IF(VLOOKUP('Result do Turno'!D58,Historia!$A$2:$I$527,9,0)=0,"",VLOOKUP('Result do Turno'!D58,Historia!$A$2:$I$527,9,0))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Turno'!EL58</f>
        <v>2</v>
      </c>
      <c r="U15" s="233"/>
    </row>
    <row r="16" spans="2:23" ht="15.75" x14ac:dyDescent="0.5">
      <c r="B16" s="226"/>
      <c r="D16" s="235">
        <f>Historia!$H$1</f>
        <v>2020</v>
      </c>
      <c r="E16" s="30">
        <f>IF(VLOOKUP('Result do Turno'!D58,Historia!$A$2:$I$527,8,0)=0,"",VLOOKUP('Result do Turno'!D58,Historia!$A$2:$I$527,8,0))</f>
        <v>21</v>
      </c>
      <c r="G16" s="242" t="s">
        <v>291</v>
      </c>
      <c r="H16" s="243" t="str">
        <f>PARAMETROS!H5</f>
        <v>26 Fev a 03 Mar</v>
      </c>
      <c r="I16" s="244" t="str">
        <f>IF(L16=0,"",IF(Jogos!BI58=0,"x","ѵ"))</f>
        <v>x</v>
      </c>
      <c r="J16" s="243" t="str">
        <f>Jogos!CC58</f>
        <v>CARLOS MAMEDE perdeu para RAFAEL BICALHO por Rx</v>
      </c>
      <c r="K16" s="243" t="str">
        <f>Jogos!E58</f>
        <v/>
      </c>
      <c r="L16" s="245">
        <f>IF(Jogos!BJ58="x x",0,1)</f>
        <v>1</v>
      </c>
      <c r="O16" s="226"/>
      <c r="P16" s="331"/>
      <c r="Q16" t="s">
        <v>292</v>
      </c>
      <c r="R16" s="201">
        <f>'Result do Turno'!EM58</f>
        <v>8</v>
      </c>
      <c r="U16" s="233"/>
    </row>
    <row r="17" spans="2:23" ht="15.75" x14ac:dyDescent="0.5">
      <c r="B17" s="226"/>
      <c r="D17" s="235">
        <f>Historia!$G$1</f>
        <v>2019</v>
      </c>
      <c r="E17" s="30">
        <f>IF(VLOOKUP('Result do Turno'!D58,Historia!$A$2:$I$527,7,0)=0,"",VLOOKUP('Result do Turno'!D58,Historia!$A$2:$I$527,7,0))</f>
        <v>24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Turno'!EN58</f>
        <v>-6</v>
      </c>
      <c r="U17" s="233"/>
    </row>
    <row r="18" spans="2:23" ht="15.75" x14ac:dyDescent="0.5">
      <c r="B18" s="226"/>
      <c r="D18">
        <f>Historia!$F$1</f>
        <v>2018</v>
      </c>
      <c r="E18" s="30">
        <f>IF(VLOOKUP('Result do Turno'!D58,Historia!$A$2:$I$527,6,0)=0,"",VLOOKUP('Result do Turno'!D58,Historia!$A$2:$I$527,6,0))</f>
        <v>53</v>
      </c>
      <c r="G18" s="242" t="s">
        <v>294</v>
      </c>
      <c r="H18" s="243" t="str">
        <f>PARAMETROS!H6</f>
        <v>04 a 10 Mar</v>
      </c>
      <c r="I18" s="244" t="str">
        <f>IF(L18=0,"",IF(Jogos!BK58=0,"x","ѵ"))</f>
        <v>ѵ</v>
      </c>
      <c r="J18" s="243" t="str">
        <f>Jogos!CD58</f>
        <v>CARLOS MAMEDE venceu ÁRIO TOLEDO por WxO</v>
      </c>
      <c r="K18" s="243" t="str">
        <f>Jogos!G58</f>
        <v/>
      </c>
      <c r="L18" s="245">
        <f>IF(Jogos!BL58="x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str">
        <f>IF(VLOOKUP('Result do Turno'!D58,Historia!$A$2:$I$527,5,0)=0,"",VLOOKUP('Result do Turno'!D58,Historia!$A$2:$I$527,5,0))</f>
        <v/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Turno'!EO58</f>
        <v>17</v>
      </c>
      <c r="U19" s="233"/>
    </row>
    <row r="20" spans="2:23" ht="15.75" x14ac:dyDescent="0.5">
      <c r="B20" s="226"/>
      <c r="D20">
        <f>Historia!$D$1</f>
        <v>2016</v>
      </c>
      <c r="E20" s="30">
        <f>IF(VLOOKUP('Result do Turno'!D58,Historia!$A$2:$I$527,4,0)=0,"",VLOOKUP('Result do Turno'!D58,Historia!$A$2:$I$527,4,0))</f>
        <v>11</v>
      </c>
      <c r="G20" s="242" t="s">
        <v>296</v>
      </c>
      <c r="H20" s="243" t="str">
        <f>PARAMETROS!H7</f>
        <v>11 a 17 Mar</v>
      </c>
      <c r="I20" s="244" t="str">
        <f>IF(L20=0,"",IF(Jogos!BM58=0,"x","ѵ"))</f>
        <v>x</v>
      </c>
      <c r="J20" s="243" t="str">
        <f>Jogos!CE58</f>
        <v>CARLOS MAMEDE perdeu para JOSÉ LUIS por 1x6 2x6</v>
      </c>
      <c r="K20" s="243" t="str">
        <f>Jogos!I58</f>
        <v/>
      </c>
      <c r="L20" s="245">
        <f>IF(Jogos!BN58="x x",0,1)</f>
        <v>1</v>
      </c>
      <c r="O20" s="226"/>
      <c r="P20" s="331"/>
      <c r="Q20" t="s">
        <v>292</v>
      </c>
      <c r="R20" s="201">
        <f>'Result do Turno'!EP58</f>
        <v>48</v>
      </c>
      <c r="U20" s="233"/>
      <c r="W20" s="26"/>
    </row>
    <row r="21" spans="2:23" ht="15.75" x14ac:dyDescent="0.5">
      <c r="B21" s="226"/>
      <c r="D21">
        <f>Historia!$C$1</f>
        <v>2015</v>
      </c>
      <c r="E21" s="30">
        <f>IF(VLOOKUP('Result do Turno'!D58,Historia!$A$2:$I$527,3,0)=0,"",VLOOKUP('Result do Turno'!D58,Historia!$A$2:$I$527,3,0))</f>
        <v>12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Turno'!EQ58</f>
        <v>-31</v>
      </c>
      <c r="U21" s="233"/>
      <c r="W21" s="19"/>
    </row>
    <row r="22" spans="2:23" ht="15.75" x14ac:dyDescent="0.5">
      <c r="B22" s="226"/>
      <c r="D22">
        <f>Historia!$B$1</f>
        <v>2014</v>
      </c>
      <c r="E22" s="30">
        <f>IF(VLOOKUP('Result do Turno'!D58,Historia!$A$2:$I$527,2,0)=0,"",VLOOKUP('Result do Turno'!D58,Historia!$A$2:$I$527,2,0))</f>
        <v>10</v>
      </c>
      <c r="G22" s="242" t="s">
        <v>297</v>
      </c>
      <c r="H22" s="243" t="str">
        <f>PARAMETROS!H8</f>
        <v>18 a 24 Mar</v>
      </c>
      <c r="I22" s="244" t="str">
        <f>IF(L22=0,"",IF(Jogos!BO58=0,"x","ѵ"))</f>
        <v>x</v>
      </c>
      <c r="J22" s="243" t="str">
        <f>Jogos!CF58</f>
        <v>CARLOS MAMEDE perdeu para EDSON BELLO por WxO</v>
      </c>
      <c r="K22" s="243" t="str">
        <f>Jogos!K58</f>
        <v/>
      </c>
      <c r="L22" s="245">
        <f>IF(Jogos!BP58="x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Turno'!D59</f>
        <v>EDSON BELLO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EDSON BELLO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3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Turno'!EJ59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Turno'!C59</f>
        <v>38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Turno'!C59,'Result do Turno'!FY58:FZ63,2,0)</f>
        <v>39</v>
      </c>
      <c r="K31" s="190"/>
      <c r="L31" s="233"/>
      <c r="O31" s="226"/>
      <c r="P31" s="330" t="s">
        <v>287</v>
      </c>
      <c r="Q31" s="330"/>
      <c r="R31" s="241">
        <f>'Result do Turno'!EK59</f>
        <v>3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str">
        <f>IF(VLOOKUP('Result do Turno'!D59,Historia!$A$2:$J$527,10,0)=0,"",VLOOKUP('Result do Turno'!D59,Historia!$A$2:$J$527,10,0))</f>
        <v/>
      </c>
      <c r="G32" s="242" t="str">
        <f>G14</f>
        <v>1a</v>
      </c>
      <c r="H32" s="256" t="str">
        <f>H14</f>
        <v>19 a 25 Fev</v>
      </c>
      <c r="I32" s="244" t="str">
        <f>IF(L32=0,"",IF(Jogos!BG59=0,"x","ѵ"))</f>
        <v>x</v>
      </c>
      <c r="J32" s="243" t="str">
        <f>Jogos!CB59</f>
        <v>EDSON BELLO perdeu para RAFAEL BICALHO por 6x4 1x6 13x15</v>
      </c>
      <c r="K32" s="243" t="str">
        <f>Jogos!C59</f>
        <v/>
      </c>
      <c r="L32" s="245">
        <f>IF(Jogos!BH59="x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str">
        <f>IF(VLOOKUP('Result do Turno'!D59,Historia!$A$2:$I$527,9,0)=0,"",VLOOKUP('Result do Turno'!D59,Historia!$A$2:$I$527,9,0))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Turno'!EL59</f>
        <v>8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str">
        <f>IF(VLOOKUP('Result do Turno'!D59,Historia!$A$2:$I$527,8,0)=0,"",VLOOKUP('Result do Turno'!D59,Historia!$A$2:$I$527,8,0))</f>
        <v/>
      </c>
      <c r="G34" s="242" t="str">
        <f>G16</f>
        <v>2a</v>
      </c>
      <c r="H34" s="256" t="str">
        <f>H16</f>
        <v>26 Fev a 03 Mar</v>
      </c>
      <c r="I34" s="244" t="str">
        <f>IF(L34=0,"",IF(Jogos!BI59=0,"x","ѵ"))</f>
        <v>ѵ</v>
      </c>
      <c r="J34" s="243" t="str">
        <f>Jogos!CC59</f>
        <v>EDSON BELLO venceu ÁRIO TOLEDO por WxO</v>
      </c>
      <c r="K34" s="243" t="str">
        <f>Jogos!E59</f>
        <v/>
      </c>
      <c r="L34" s="245">
        <f>IF(Jogos!BJ59="x x",0,1)</f>
        <v>1</v>
      </c>
      <c r="O34" s="226"/>
      <c r="P34" s="331"/>
      <c r="Q34" t="s">
        <v>292</v>
      </c>
      <c r="R34" s="201">
        <f>'Result do Turno'!EM59</f>
        <v>4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>
        <f>IF(VLOOKUP('Result do Turno'!D59,Historia!$A$2:$I$527,7,0)=0,"",VLOOKUP('Result do Turno'!D59,Historia!$A$2:$I$527,7,0))</f>
        <v>25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Turno'!EN59</f>
        <v>4</v>
      </c>
      <c r="U35" s="233"/>
    </row>
    <row r="36" spans="2:21" ht="15.75" x14ac:dyDescent="0.5">
      <c r="B36" s="226"/>
      <c r="C36" s="254"/>
      <c r="D36">
        <f>Historia!$F$1</f>
        <v>2018</v>
      </c>
      <c r="E36" s="30">
        <f>IF(VLOOKUP('Result do Turno'!D59,Historia!$A$2:$I$527,6,0)=0,"",VLOOKUP('Result do Turno'!D59,Historia!$A$2:$I$527,6,0))</f>
        <v>22</v>
      </c>
      <c r="G36" s="242" t="str">
        <f>G18</f>
        <v>3a</v>
      </c>
      <c r="H36" s="256" t="str">
        <f>H18</f>
        <v>04 a 10 Mar</v>
      </c>
      <c r="I36" s="244" t="str">
        <f>IF(L36=0,"",IF(Jogos!BK59=0,"x","ѵ"))</f>
        <v>ѵ</v>
      </c>
      <c r="J36" s="243" t="str">
        <f>Jogos!CD59</f>
        <v>EDSON BELLO venceu JOSÉ LUIS por 6x3 6x4</v>
      </c>
      <c r="K36" s="243" t="str">
        <f>Jogos!G59</f>
        <v/>
      </c>
      <c r="L36" s="245">
        <f>IF(Jogos!BL59="x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str">
        <f>IF(VLOOKUP('Result do Turno'!D59,Historia!$A$2:$I$527,5,0)=0,"",VLOOKUP('Result do Turno'!D59,Historia!$A$2:$I$527,5,0))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Turno'!EO59</f>
        <v>73</v>
      </c>
      <c r="U37" s="233"/>
    </row>
    <row r="38" spans="2:21" ht="15.75" x14ac:dyDescent="0.5">
      <c r="B38" s="226"/>
      <c r="C38" s="254"/>
      <c r="D38">
        <f>Historia!$D$1</f>
        <v>2016</v>
      </c>
      <c r="E38" s="30" t="str">
        <f>IF(VLOOKUP('Result do Turno'!D59,Historia!$A$2:$I$527,4,0)=0,"",VLOOKUP('Result do Turno'!D59,Historia!$A$2:$I$527,4,0))</f>
        <v/>
      </c>
      <c r="G38" s="242" t="str">
        <f>G20</f>
        <v>4a</v>
      </c>
      <c r="H38" s="256" t="str">
        <f>H20</f>
        <v>11 a 17 Mar</v>
      </c>
      <c r="I38" s="244" t="str">
        <f>IF(L38=0,"",IF(Jogos!BM59=0,"x","ѵ"))</f>
        <v>x</v>
      </c>
      <c r="J38" s="243" t="str">
        <f>Jogos!CE59</f>
        <v>EDSON BELLO perdeu para CÉSAR MARRA por 6x7 6x0 5x10</v>
      </c>
      <c r="K38" s="243" t="str">
        <f>Jogos!I59</f>
        <v/>
      </c>
      <c r="L38" s="245">
        <f>IF(Jogos!BN59="x x",0,1)</f>
        <v>1</v>
      </c>
      <c r="O38" s="226"/>
      <c r="P38" s="331"/>
      <c r="Q38" t="s">
        <v>292</v>
      </c>
      <c r="R38" s="201">
        <f>'Result do Turno'!EP59</f>
        <v>49</v>
      </c>
      <c r="U38" s="233"/>
    </row>
    <row r="39" spans="2:21" ht="15.75" x14ac:dyDescent="0.5">
      <c r="B39" s="226"/>
      <c r="C39" s="254"/>
      <c r="D39">
        <f>Historia!$C$1</f>
        <v>2015</v>
      </c>
      <c r="E39" s="30">
        <f>IF(VLOOKUP('Result do Turno'!D59,Historia!$A$2:$I$527,3,0)=0,"",VLOOKUP('Result do Turno'!D59,Historia!$A$2:$I$527,3,0))</f>
        <v>18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Turno'!EQ59</f>
        <v>24</v>
      </c>
      <c r="U39" s="233"/>
    </row>
    <row r="40" spans="2:21" ht="15.75" x14ac:dyDescent="0.5">
      <c r="B40" s="226"/>
      <c r="C40" s="254"/>
      <c r="D40">
        <f>Historia!$B$1</f>
        <v>2014</v>
      </c>
      <c r="E40" s="30">
        <f>IF(VLOOKUP('Result do Turno'!D59,Historia!$A$2:$I$527,2,0)=0,"",VLOOKUP('Result do Turno'!D59,Historia!$A$2:$I$527,2,0))</f>
        <v>17</v>
      </c>
      <c r="G40" s="242" t="str">
        <f>G22</f>
        <v>5a</v>
      </c>
      <c r="H40" s="256" t="str">
        <f>H22</f>
        <v>18 a 24 Mar</v>
      </c>
      <c r="I40" s="244" t="str">
        <f>IF(L40=0,"",IF(Jogos!BO59=0,"x","ѵ"))</f>
        <v>ѵ</v>
      </c>
      <c r="J40" s="243" t="str">
        <f>Jogos!CF59</f>
        <v>EDSON BELLO venceu CARLOS MAMEDE por WxO</v>
      </c>
      <c r="K40" s="243" t="str">
        <f>Jogos!K59</f>
        <v/>
      </c>
      <c r="L40" s="245">
        <f>IF(Jogos!BP59="x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Turno'!D60</f>
        <v>JOSÉ LUIS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JOSÉ LUIS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1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Turno'!EJ60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Turno'!C60</f>
        <v>39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Turno'!C60,'Result do Turno'!FY58:FZ63,2,0)</f>
        <v>37</v>
      </c>
      <c r="K49" s="190"/>
      <c r="L49" s="233"/>
      <c r="O49" s="226"/>
      <c r="P49" s="330" t="s">
        <v>287</v>
      </c>
      <c r="Q49" s="330"/>
      <c r="R49" s="241">
        <f>'Result do Turno'!EK60</f>
        <v>4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Turno'!D60,Historia!$A$2:$J$527,10,0)=0,"",VLOOKUP('Result do Turno'!D60,Historia!$A$2:$J$527,10,0))</f>
        <v>#N/A</v>
      </c>
      <c r="G50" s="242" t="str">
        <f>G32</f>
        <v>1a</v>
      </c>
      <c r="H50" s="256" t="str">
        <f>H32</f>
        <v>19 a 25 Fev</v>
      </c>
      <c r="I50" s="244" t="str">
        <f>IF(L50=0,"",IF(Jogos!BG60=0,"x","ѵ"))</f>
        <v>ѵ</v>
      </c>
      <c r="J50" s="243" t="str">
        <f>Jogos!CB60</f>
        <v>JOSÉ LUIS venceu ÁRIO TOLEDO por WxO</v>
      </c>
      <c r="K50" s="243" t="str">
        <f>Jogos!C60</f>
        <v/>
      </c>
      <c r="L50" s="245">
        <f>IF(Jogos!BH60="x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Turno'!D60,Historia!$A$2:$I$527,9,0)=0,"",VLOOKUP('Result do Turno'!D60,Historia!$A$2:$I$527,9,0))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Turno'!EL60</f>
        <v>8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Turno'!D60,Historia!$A$2:$I$527,8,0)=0,"",VLOOKUP('Result do Turno'!D60,Historia!$A$2:$I$527,8,0))</f>
        <v>#N/A</v>
      </c>
      <c r="G52" s="242" t="str">
        <f>G34</f>
        <v>2a</v>
      </c>
      <c r="H52" s="256" t="str">
        <f>H34</f>
        <v>26 Fev a 03 Mar</v>
      </c>
      <c r="I52" s="244" t="str">
        <f>IF(L52=0,"",IF(Jogos!BI60=0,"x","ѵ"))</f>
        <v>ѵ</v>
      </c>
      <c r="J52" s="243" t="str">
        <f>Jogos!CC60</f>
        <v>JOSÉ LUIS venceu CÉSAR MARRA por 7x5 6x3</v>
      </c>
      <c r="K52" s="243" t="str">
        <f>Jogos!E60</f>
        <v/>
      </c>
      <c r="L52" s="245">
        <f>IF(Jogos!BJ60="x x",0,1)</f>
        <v>1</v>
      </c>
      <c r="O52" s="226"/>
      <c r="P52" s="331"/>
      <c r="Q52" t="s">
        <v>292</v>
      </c>
      <c r="R52" s="201">
        <f>'Result do Turno'!EM60</f>
        <v>2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Turno'!D60,Historia!$A$2:$I$527,7,0)=0,"",VLOOKUP('Result do Turno'!D60,Historia!$A$2:$I$527,7,0))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Turno'!EN60</f>
        <v>6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Turno'!D60,Historia!$A$2:$I$527,6,0)=0,"",VLOOKUP('Result do Turno'!D60,Historia!$A$2:$I$527,6,0))</f>
        <v>#N/A</v>
      </c>
      <c r="G54" s="242" t="str">
        <f>G36</f>
        <v>3a</v>
      </c>
      <c r="H54" s="256" t="str">
        <f>H36</f>
        <v>04 a 10 Mar</v>
      </c>
      <c r="I54" s="244" t="str">
        <f>IF(L54=0,"",IF(Jogos!BK60=0,"x","ѵ"))</f>
        <v>x</v>
      </c>
      <c r="J54" s="243" t="str">
        <f>Jogos!CD60</f>
        <v>JOSÉ LUIS perdeu para EDSON BELLO por 3x6 4x6</v>
      </c>
      <c r="K54" s="243" t="str">
        <f>Jogos!G60</f>
        <v/>
      </c>
      <c r="L54" s="245">
        <f>IF(Jogos!BL60="x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Turno'!D60,Historia!$A$2:$I$527,5,0)=0,"",VLOOKUP('Result do Turno'!D60,Historia!$A$2:$I$527,5,0))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Turno'!EO60</f>
        <v>56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Turno'!D60,Historia!$A$2:$I$527,4,0)=0,"",VLOOKUP('Result do Turno'!D60,Historia!$A$2:$I$527,4,0))</f>
        <v>#N/A</v>
      </c>
      <c r="G56" s="242" t="str">
        <f>G38</f>
        <v>4a</v>
      </c>
      <c r="H56" s="256" t="str">
        <f>H38</f>
        <v>11 a 17 Mar</v>
      </c>
      <c r="I56" s="244" t="str">
        <f>IF(L56=0,"",IF(Jogos!BM60=0,"x","ѵ"))</f>
        <v>ѵ</v>
      </c>
      <c r="J56" s="243" t="str">
        <f>Jogos!CE60</f>
        <v>JOSÉ LUIS venceu CARLOS MAMEDE por 6x1 6x2</v>
      </c>
      <c r="K56" s="243" t="str">
        <f>Jogos!I60</f>
        <v/>
      </c>
      <c r="L56" s="245">
        <f>IF(Jogos!BN60="x x",0,1)</f>
        <v>1</v>
      </c>
      <c r="O56" s="226"/>
      <c r="P56" s="331"/>
      <c r="Q56" t="s">
        <v>292</v>
      </c>
      <c r="R56" s="201">
        <f>'Result do Turno'!EP60</f>
        <v>27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Turno'!D60,Historia!$A$2:$I$527,3,0)=0,"",VLOOKUP('Result do Turno'!D60,Historia!$A$2:$I$527,3,0))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Turno'!EQ60</f>
        <v>29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Turno'!D60,Historia!$A$2:$I$527,2,0)=0,"",VLOOKUP('Result do Turno'!D60,Historia!$A$2:$I$527,2,0))</f>
        <v>#N/A</v>
      </c>
      <c r="G58" s="242" t="str">
        <f>G40</f>
        <v>5a</v>
      </c>
      <c r="H58" s="256" t="str">
        <f>H40</f>
        <v>18 a 24 Mar</v>
      </c>
      <c r="I58" s="244" t="str">
        <f>IF(L58=0,"",IF(Jogos!BO60=0,"x","ѵ"))</f>
        <v>ѵ</v>
      </c>
      <c r="J58" s="243" t="str">
        <f>Jogos!CF60</f>
        <v>JOSÉ LUIS venceu RAFAEL BICALHO por 6x1 6x3</v>
      </c>
      <c r="K58" s="243" t="str">
        <f>Jogos!K60</f>
        <v/>
      </c>
      <c r="L58" s="245">
        <f>IF(Jogos!BP60="x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Turno'!D61</f>
        <v>ÁRIO TOLEDO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ÁRIO TOLEDO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6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Turno'!EJ61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Turno'!C61</f>
        <v>40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Turno'!C61,'Result do Turno'!FY58:FZ63,2,0)</f>
        <v>42</v>
      </c>
      <c r="K67" s="190"/>
      <c r="L67" s="240"/>
      <c r="O67" s="226"/>
      <c r="P67" s="330" t="s">
        <v>287</v>
      </c>
      <c r="Q67" s="330"/>
      <c r="R67" s="241">
        <f>'Result do Turno'!EK61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Turno'!D61,Historia!$A$2:$J$527,10,0)=0,"",VLOOKUP('Result do Turno'!D61,Historia!$A$2:$J$527,10,0))</f>
        <v>#N/A</v>
      </c>
      <c r="G68" s="242" t="str">
        <f>G50</f>
        <v>1a</v>
      </c>
      <c r="H68" s="256" t="str">
        <f>H50</f>
        <v>19 a 25 Fev</v>
      </c>
      <c r="I68" s="244" t="str">
        <f>IF(L68=0,"",IF(Jogos!BG61=0,"x","ѵ"))</f>
        <v>x</v>
      </c>
      <c r="J68" s="243" t="str">
        <f>Jogos!CB61</f>
        <v>ÁRIO TOLEDO perdeu para JOSÉ LUIS por WxO</v>
      </c>
      <c r="K68" s="243" t="str">
        <f>Jogos!C61</f>
        <v/>
      </c>
      <c r="L68" s="245">
        <f>IF(Jogos!BH61="x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Turno'!D61,Historia!$A$2:$I$527,9,0)=0,"",VLOOKUP('Result do Turno'!D61,Historia!$A$2:$I$527,9,0))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Turno'!EL61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Turno'!D61,Historia!$A$2:$I$527,8,0)=0,"",VLOOKUP('Result do Turno'!D61,Historia!$A$2:$I$527,8,0))</f>
        <v>#N/A</v>
      </c>
      <c r="G70" s="242" t="str">
        <f>G52</f>
        <v>2a</v>
      </c>
      <c r="H70" s="256" t="str">
        <f>H52</f>
        <v>26 Fev a 03 Mar</v>
      </c>
      <c r="I70" s="244" t="str">
        <f>IF(L70=0,"",IF(Jogos!BI61=0,"x","ѵ"))</f>
        <v>x</v>
      </c>
      <c r="J70" s="243" t="str">
        <f>Jogos!CC61</f>
        <v>ÁRIO TOLEDO perdeu para EDSON BELLO por WxO</v>
      </c>
      <c r="K70" s="243" t="str">
        <f>Jogos!E61</f>
        <v/>
      </c>
      <c r="L70" s="245">
        <f>IF(Jogos!BJ61="x x",0,1)</f>
        <v>1</v>
      </c>
      <c r="O70" s="226"/>
      <c r="P70" s="331"/>
      <c r="Q70" t="s">
        <v>292</v>
      </c>
      <c r="R70" s="201">
        <f>'Result do Turno'!EM61</f>
        <v>10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Turno'!D61,Historia!$A$2:$I$527,7,0)=0,"",VLOOKUP('Result do Turno'!D61,Historia!$A$2:$I$527,7,0))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Turno'!EN61</f>
        <v>-10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Turno'!D61,Historia!$A$2:$I$527,6,0)=0,"",VLOOKUP('Result do Turno'!D61,Historia!$A$2:$I$527,6,0))</f>
        <v>#N/A</v>
      </c>
      <c r="G72" s="242" t="str">
        <f>G54</f>
        <v>3a</v>
      </c>
      <c r="H72" s="256" t="str">
        <f>H54</f>
        <v>04 a 10 Mar</v>
      </c>
      <c r="I72" s="244" t="str">
        <f>IF(L72=0,"",IF(Jogos!BK61=0,"x","ѵ"))</f>
        <v>x</v>
      </c>
      <c r="J72" s="243" t="str">
        <f>Jogos!CD61</f>
        <v>ÁRIO TOLEDO perdeu para CARLOS MAMEDE por WxO</v>
      </c>
      <c r="K72" s="243" t="str">
        <f>Jogos!G61</f>
        <v/>
      </c>
      <c r="L72" s="245">
        <f>IF(Jogos!BL61="x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Turno'!D61,Historia!$A$2:$I$527,5,0)=0,"",VLOOKUP('Result do Turno'!D61,Historia!$A$2:$I$527,5,0))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Turno'!EO61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Turno'!D61,Historia!$A$2:$I$527,4,0)=0,"",VLOOKUP('Result do Turno'!D61,Historia!$A$2:$I$527,4,0))</f>
        <v>#N/A</v>
      </c>
      <c r="G74" s="242" t="str">
        <f>G56</f>
        <v>4a</v>
      </c>
      <c r="H74" s="256" t="str">
        <f>H56</f>
        <v>11 a 17 Mar</v>
      </c>
      <c r="I74" s="244" t="str">
        <f>IF(L74=0,"",IF(Jogos!BM61=0,"x","ѵ"))</f>
        <v>x</v>
      </c>
      <c r="J74" s="243" t="str">
        <f>Jogos!CE61</f>
        <v>ÁRIO TOLEDO perdeu para RAFAEL BICALHO por WxO</v>
      </c>
      <c r="K74" s="243" t="str">
        <f>Jogos!I61</f>
        <v/>
      </c>
      <c r="L74" s="245">
        <f>IF(Jogos!BN61="x x",0,1)</f>
        <v>1</v>
      </c>
      <c r="O74" s="226"/>
      <c r="P74" s="331"/>
      <c r="Q74" t="s">
        <v>292</v>
      </c>
      <c r="R74" s="201">
        <f>'Result do Turno'!EP61</f>
        <v>60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Turno'!D61,Historia!$A$2:$I$527,3,0)=0,"",VLOOKUP('Result do Turno'!D61,Historia!$A$2:$I$527,3,0))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Turno'!EQ61</f>
        <v>-60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Turno'!D61,Historia!$A$2:$I$527,2,0)=0,"",VLOOKUP('Result do Turno'!D61,Historia!$A$2:$I$527,2,0))</f>
        <v>#N/A</v>
      </c>
      <c r="G76" s="242" t="str">
        <f>G58</f>
        <v>5a</v>
      </c>
      <c r="H76" s="256" t="str">
        <f>H58</f>
        <v>18 a 24 Mar</v>
      </c>
      <c r="I76" s="244" t="str">
        <f>IF(L76=0,"",IF(Jogos!BN61=0,"x","ѵ"))</f>
        <v>ѵ</v>
      </c>
      <c r="J76" s="243" t="str">
        <f>Jogos!CF61</f>
        <v>ÁRIO TOLEDO perdeu para CÉSAR MARRA por WxO</v>
      </c>
      <c r="K76" s="243" t="str">
        <f>Jogos!K61</f>
        <v/>
      </c>
      <c r="L76" s="245">
        <f>IF(Jogos!BP61="x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Turno'!D62</f>
        <v>RAFAEL BICALHO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RAFAEL BICALHO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2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Turno'!EJ62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Turno'!C62</f>
        <v>41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Turno'!C62,'Result do Turno'!FY58:FZ63,2,0)</f>
        <v>38</v>
      </c>
      <c r="K85" s="190"/>
      <c r="L85" s="233"/>
      <c r="O85" s="226"/>
      <c r="P85" s="330" t="s">
        <v>287</v>
      </c>
      <c r="Q85" s="330"/>
      <c r="R85" s="241">
        <f>'Result do Turno'!EK62</f>
        <v>4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Turno'!D62,Historia!$A$2:$J$527,10,0)=0,"",VLOOKUP('Result do Turno'!D62,Historia!$A$2:$J$527,10,0))</f>
        <v>#N/A</v>
      </c>
      <c r="G86" s="242" t="str">
        <f>G68</f>
        <v>1a</v>
      </c>
      <c r="H86" s="256" t="str">
        <f>H68</f>
        <v>19 a 25 Fev</v>
      </c>
      <c r="I86" s="244" t="str">
        <f>IF(L86=0,"",IF(Jogos!BG62=0,"x","ѵ"))</f>
        <v>ѵ</v>
      </c>
      <c r="J86" s="243" t="str">
        <f>Jogos!CB62</f>
        <v>RAFAEL BICALHO venceu EDSON BELLO por 4x6 6x1 15x13</v>
      </c>
      <c r="K86" s="243" t="str">
        <f>Jogos!C62</f>
        <v/>
      </c>
      <c r="L86" s="245">
        <f>IF(Jogos!BH62="x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Turno'!D62,Historia!$A$2:$I$527,9,0)=0,"",VLOOKUP('Result do Turno'!D62,Historia!$A$2:$I$527,9,0))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Turno'!EL62</f>
        <v>8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Turno'!D62,Historia!$A$2:$I$527,8,0)=0,"",VLOOKUP('Result do Turno'!D62,Historia!$A$2:$I$527,8,0))</f>
        <v>#N/A</v>
      </c>
      <c r="G88" s="242" t="str">
        <f>G70</f>
        <v>2a</v>
      </c>
      <c r="H88" s="256" t="str">
        <f>H70</f>
        <v>26 Fev a 03 Mar</v>
      </c>
      <c r="I88" s="244" t="str">
        <f>IF(L88=0,"",IF(Jogos!BI62=0,"x","ѵ"))</f>
        <v>ѵ</v>
      </c>
      <c r="J88" s="243" t="str">
        <f>Jogos!CC62</f>
        <v>RAFAEL BICALHO venceu CARLOS MAMEDE por 6x0 x</v>
      </c>
      <c r="K88" s="243" t="str">
        <f>Jogos!E62</f>
        <v/>
      </c>
      <c r="L88" s="245">
        <f>IF(Jogos!BJ62="x x",0,1)</f>
        <v>1</v>
      </c>
      <c r="O88" s="226"/>
      <c r="P88" s="331"/>
      <c r="Q88" t="s">
        <v>292</v>
      </c>
      <c r="R88" s="201">
        <f>'Result do Turno'!EM62</f>
        <v>4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Turno'!D62,Historia!$A$2:$I$527,7,0)=0,"",VLOOKUP('Result do Turno'!D62,Historia!$A$2:$I$527,7,0))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Turno'!EN62</f>
        <v>4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Turno'!D62,Historia!$A$2:$I$527,6,0)=0,"",VLOOKUP('Result do Turno'!D62,Historia!$A$2:$I$527,6,0))</f>
        <v>#N/A</v>
      </c>
      <c r="G90" s="242" t="str">
        <f>G72</f>
        <v>3a</v>
      </c>
      <c r="H90" s="256" t="str">
        <f>H72</f>
        <v>04 a 10 Mar</v>
      </c>
      <c r="I90" s="244" t="str">
        <f>IF(L90=0,"",IF(Jogos!BK62=0,"x","ѵ"))</f>
        <v>ѵ</v>
      </c>
      <c r="J90" s="243" t="str">
        <f>Jogos!CD62</f>
        <v>RAFAEL BICALHO venceu CÉSAR MARRA por 4x6 6x2 10x5</v>
      </c>
      <c r="K90" s="243" t="str">
        <f>Jogos!G62</f>
        <v/>
      </c>
      <c r="L90" s="245">
        <f>IF(Jogos!BL62="x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Turno'!D62,Historia!$A$2:$I$527,5,0)=0,"",VLOOKUP('Result do Turno'!D62,Historia!$A$2:$I$527,5,0))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Turno'!EO62</f>
        <v>73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Turno'!D62,Historia!$A$2:$I$527,4,0)=0,"",VLOOKUP('Result do Turno'!D62,Historia!$A$2:$I$527,4,0))</f>
        <v>#N/A</v>
      </c>
      <c r="G92" s="242" t="str">
        <f>G74</f>
        <v>4a</v>
      </c>
      <c r="H92" s="256" t="str">
        <f>H74</f>
        <v>11 a 17 Mar</v>
      </c>
      <c r="I92" s="244" t="str">
        <f>IF(L92=0,"",IF(Jogos!BM62=0,"x","ѵ"))</f>
        <v>ѵ</v>
      </c>
      <c r="J92" s="243" t="str">
        <f>Jogos!CE62</f>
        <v>RAFAEL BICALHO venceu ÁRIO TOLEDO por WxO</v>
      </c>
      <c r="K92" s="243" t="str">
        <f>Jogos!I62</f>
        <v/>
      </c>
      <c r="L92" s="245">
        <f>IF(Jogos!BN62="x x",0,1)</f>
        <v>1</v>
      </c>
      <c r="O92" s="226"/>
      <c r="P92" s="331"/>
      <c r="Q92" t="s">
        <v>292</v>
      </c>
      <c r="R92" s="201">
        <f>'Result do Turno'!EP62</f>
        <v>45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Turno'!D62,Historia!$A$2:$I$527,3,0)=0,"",VLOOKUP('Result do Turno'!D62,Historia!$A$2:$I$527,3,0))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Turno'!EQ62</f>
        <v>28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Turno'!D62,Historia!$A$2:$I$527,2,0)=0,"",VLOOKUP('Result do Turno'!D62,Historia!$A$2:$I$527,2,0))</f>
        <v>#N/A</v>
      </c>
      <c r="G94" s="242" t="str">
        <f>G76</f>
        <v>5a</v>
      </c>
      <c r="H94" s="256" t="str">
        <f>H76</f>
        <v>18 a 24 Mar</v>
      </c>
      <c r="I94" s="244" t="str">
        <f>IF(L94=0,"",IF(Jogos!BO62=0,"x","ѵ"))</f>
        <v>x</v>
      </c>
      <c r="J94" s="243" t="str">
        <f>Jogos!CF62</f>
        <v>RAFAEL BICALHO perdeu para JOSÉ LUIS por 1x6 3x6</v>
      </c>
      <c r="K94" s="243" t="str">
        <f>Jogos!K62</f>
        <v/>
      </c>
      <c r="L94" s="245">
        <f>IF(Jogos!BP62="x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Turno'!D63</f>
        <v>CÉSAR MARRA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CÉSAR MARRA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4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Turno'!EJ63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Turno'!C63</f>
        <v>42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Turno'!C63,'Result do Turno'!FY58:FZ63,2,0)</f>
        <v>40</v>
      </c>
      <c r="K103" s="190"/>
      <c r="L103" s="233"/>
      <c r="O103" s="226"/>
      <c r="P103" s="330" t="s">
        <v>287</v>
      </c>
      <c r="Q103" s="330"/>
      <c r="R103" s="241">
        <f>'Result do Turno'!EK63</f>
        <v>3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Turno'!D63,Historia!$A$2:$J$527,10,0)=0,"",VLOOKUP('Result do Turno'!D63,Historia!$A$2:$J$527,10,0))</f>
        <v>#N/A</v>
      </c>
      <c r="G104" s="242" t="str">
        <f>G86</f>
        <v>1a</v>
      </c>
      <c r="H104" s="256" t="str">
        <f>H86</f>
        <v>19 a 25 Fev</v>
      </c>
      <c r="I104" s="244" t="str">
        <f>IF(L104=0,"",IF(Jogos!BG63=0,"x","ѵ"))</f>
        <v>ѵ</v>
      </c>
      <c r="J104" s="243" t="str">
        <f>Jogos!CB63</f>
        <v>CÉSAR MARRA venceu CARLOS MAMEDE por 6x2 2x</v>
      </c>
      <c r="K104" s="243" t="str">
        <f>Jogos!C63</f>
        <v/>
      </c>
      <c r="L104" s="245">
        <f>IF(Jogos!BH63="x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Turno'!D63,Historia!$A$2:$I$527,9,0)=0,"",VLOOKUP('Result do Turno'!D63,Historia!$A$2:$I$527,9,0))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Turno'!EL63</f>
        <v>7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Turno'!D63,Historia!$A$2:$I$527,8,0)=0,"",VLOOKUP('Result do Turno'!D63,Historia!$A$2:$I$527,8,0))</f>
        <v>#N/A</v>
      </c>
      <c r="G106" s="242" t="str">
        <f>G88</f>
        <v>2a</v>
      </c>
      <c r="H106" s="256" t="str">
        <f>H88</f>
        <v>26 Fev a 03 Mar</v>
      </c>
      <c r="I106" s="244" t="str">
        <f>IF(L106=0,"",IF(Jogos!BI63=0,"x","ѵ"))</f>
        <v>x</v>
      </c>
      <c r="J106" s="243" t="str">
        <f>Jogos!CC63</f>
        <v>CÉSAR MARRA perdeu para JOSÉ LUIS por 5x7 3x6</v>
      </c>
      <c r="K106" s="243" t="str">
        <f>Jogos!E63</f>
        <v/>
      </c>
      <c r="L106" s="245">
        <f>IF(Jogos!BJ63="x x",0,1)</f>
        <v>1</v>
      </c>
      <c r="O106" s="226"/>
      <c r="P106" s="331"/>
      <c r="Q106" t="s">
        <v>292</v>
      </c>
      <c r="R106" s="201">
        <f>'Result do Turno'!EM63</f>
        <v>5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Turno'!D63,Historia!$A$2:$I$527,7,0)=0,"",VLOOKUP('Result do Turno'!D63,Historia!$A$2:$I$527,7,0))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Turno'!EN63</f>
        <v>2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Turno'!D63,Historia!$A$2:$I$527,6,0)=0,"",VLOOKUP('Result do Turno'!D63,Historia!$A$2:$I$527,6,0))</f>
        <v>#N/A</v>
      </c>
      <c r="G108" s="242" t="str">
        <f>G90</f>
        <v>3a</v>
      </c>
      <c r="H108" s="256" t="str">
        <f>H90</f>
        <v>04 a 10 Mar</v>
      </c>
      <c r="I108" s="244" t="str">
        <f>IF(L108=0,"",IF(Jogos!BK63=0,"x","ѵ"))</f>
        <v>x</v>
      </c>
      <c r="J108" s="243" t="str">
        <f>Jogos!CD63</f>
        <v>CÉSAR MARRA perdeu para RAFAEL BICALHO por 6x4 2x6 5x10</v>
      </c>
      <c r="K108" s="243" t="str">
        <f>Jogos!G63</f>
        <v/>
      </c>
      <c r="L108" s="245">
        <f>IF(Jogos!BL63="x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Turno'!D63,Historia!$A$2:$I$527,5,0)=0,"",VLOOKUP('Result do Turno'!D63,Historia!$A$2:$I$527,5,0))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Turno'!EO63</f>
        <v>62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Turno'!D63,Historia!$A$2:$I$527,4,0)=0,"",VLOOKUP('Result do Turno'!D63,Historia!$A$2:$I$527,4,0))</f>
        <v>#N/A</v>
      </c>
      <c r="G110" s="242" t="str">
        <f>G92</f>
        <v>4a</v>
      </c>
      <c r="H110" s="256" t="str">
        <f>H92</f>
        <v>11 a 17 Mar</v>
      </c>
      <c r="I110" s="244" t="str">
        <f>IF(L110=0,"",IF(Jogos!BM63=0,"x","ѵ"))</f>
        <v>ѵ</v>
      </c>
      <c r="J110" s="243" t="str">
        <f>Jogos!CE63</f>
        <v>CÉSAR MARRA venceu EDSON BELLO por 7x6 0x6 10x5</v>
      </c>
      <c r="K110" s="243" t="str">
        <f>Jogos!I63</f>
        <v/>
      </c>
      <c r="L110" s="245">
        <f>IF(Jogos!BN63="x x",0,1)</f>
        <v>1</v>
      </c>
      <c r="O110" s="226"/>
      <c r="P110" s="331"/>
      <c r="Q110" t="s">
        <v>292</v>
      </c>
      <c r="R110" s="201">
        <f>'Result do Turno'!EP63</f>
        <v>52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Turno'!D63,Historia!$A$2:$I$527,3,0)=0,"",VLOOKUP('Result do Turno'!D63,Historia!$A$2:$I$527,3,0))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Turno'!EQ63</f>
        <v>10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Turno'!D63,Historia!$A$2:$I$527,2,0)=0,"",VLOOKUP('Result do Turno'!D63,Historia!$A$2:$I$527,2,0))</f>
        <v>#N/A</v>
      </c>
      <c r="G112" s="242" t="str">
        <f>G94</f>
        <v>5a</v>
      </c>
      <c r="H112" s="256" t="str">
        <f>H94</f>
        <v>18 a 24 Mar</v>
      </c>
      <c r="I112" s="244" t="str">
        <f>IF(L112=0,"",IF(Jogos!BO63=0,"x","ѵ"))</f>
        <v>ѵ</v>
      </c>
      <c r="J112" s="243" t="str">
        <f>Jogos!CF63</f>
        <v>CÉSAR MARRA venceu ÁRIO TOLEDO por WxO</v>
      </c>
      <c r="K112" s="243" t="str">
        <f>Jogos!K63</f>
        <v/>
      </c>
      <c r="L112" s="245">
        <f>IF(Jogos!BP63="x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995" priority="2">
      <formula>E6=0</formula>
    </cfRule>
    <cfRule type="expression" dxfId="994" priority="3">
      <formula>E6=1</formula>
    </cfRule>
  </conditionalFormatting>
  <conditionalFormatting sqref="I14">
    <cfRule type="cellIs" dxfId="993" priority="4" operator="equal">
      <formula>"ѵ"</formula>
    </cfRule>
    <cfRule type="cellIs" dxfId="992" priority="5" operator="equal">
      <formula>"x"</formula>
    </cfRule>
  </conditionalFormatting>
  <conditionalFormatting sqref="I16">
    <cfRule type="cellIs" dxfId="991" priority="6" operator="equal">
      <formula>"ѵ"</formula>
    </cfRule>
    <cfRule type="cellIs" dxfId="990" priority="7" operator="equal">
      <formula>"x"</formula>
    </cfRule>
  </conditionalFormatting>
  <conditionalFormatting sqref="I18">
    <cfRule type="cellIs" dxfId="989" priority="8" operator="equal">
      <formula>"ѵ"</formula>
    </cfRule>
    <cfRule type="cellIs" dxfId="988" priority="9" operator="equal">
      <formula>"x"</formula>
    </cfRule>
  </conditionalFormatting>
  <conditionalFormatting sqref="I20">
    <cfRule type="cellIs" dxfId="987" priority="10" operator="equal">
      <formula>"ѵ"</formula>
    </cfRule>
    <cfRule type="cellIs" dxfId="986" priority="11" operator="equal">
      <formula>"x"</formula>
    </cfRule>
  </conditionalFormatting>
  <conditionalFormatting sqref="I22">
    <cfRule type="cellIs" dxfId="985" priority="12" operator="equal">
      <formula>"ѵ"</formula>
    </cfRule>
    <cfRule type="cellIs" dxfId="984" priority="13" operator="equal">
      <formula>"x"</formula>
    </cfRule>
  </conditionalFormatting>
  <conditionalFormatting sqref="I32">
    <cfRule type="cellIs" dxfId="983" priority="14" operator="equal">
      <formula>"ѵ"</formula>
    </cfRule>
    <cfRule type="cellIs" dxfId="982" priority="15" operator="equal">
      <formula>"x"</formula>
    </cfRule>
  </conditionalFormatting>
  <conditionalFormatting sqref="I34">
    <cfRule type="cellIs" dxfId="981" priority="16" operator="equal">
      <formula>"ѵ"</formula>
    </cfRule>
    <cfRule type="cellIs" dxfId="980" priority="17" operator="equal">
      <formula>"x"</formula>
    </cfRule>
  </conditionalFormatting>
  <conditionalFormatting sqref="I36">
    <cfRule type="cellIs" dxfId="979" priority="18" operator="equal">
      <formula>"ѵ"</formula>
    </cfRule>
    <cfRule type="cellIs" dxfId="978" priority="19" operator="equal">
      <formula>"x"</formula>
    </cfRule>
  </conditionalFormatting>
  <conditionalFormatting sqref="I38">
    <cfRule type="cellIs" dxfId="977" priority="20" operator="equal">
      <formula>"ѵ"</formula>
    </cfRule>
    <cfRule type="cellIs" dxfId="976" priority="21" operator="equal">
      <formula>"x"</formula>
    </cfRule>
  </conditionalFormatting>
  <conditionalFormatting sqref="I40">
    <cfRule type="cellIs" dxfId="975" priority="22" operator="equal">
      <formula>"ѵ"</formula>
    </cfRule>
    <cfRule type="cellIs" dxfId="974" priority="23" operator="equal">
      <formula>"x"</formula>
    </cfRule>
  </conditionalFormatting>
  <conditionalFormatting sqref="I50">
    <cfRule type="cellIs" dxfId="973" priority="24" operator="equal">
      <formula>"ѵ"</formula>
    </cfRule>
    <cfRule type="cellIs" dxfId="972" priority="25" operator="equal">
      <formula>"x"</formula>
    </cfRule>
  </conditionalFormatting>
  <conditionalFormatting sqref="I52">
    <cfRule type="cellIs" dxfId="971" priority="26" operator="equal">
      <formula>"ѵ"</formula>
    </cfRule>
    <cfRule type="cellIs" dxfId="970" priority="27" operator="equal">
      <formula>"x"</formula>
    </cfRule>
  </conditionalFormatting>
  <conditionalFormatting sqref="I54">
    <cfRule type="cellIs" dxfId="969" priority="28" operator="equal">
      <formula>"ѵ"</formula>
    </cfRule>
    <cfRule type="cellIs" dxfId="968" priority="29" operator="equal">
      <formula>"x"</formula>
    </cfRule>
  </conditionalFormatting>
  <conditionalFormatting sqref="I56">
    <cfRule type="cellIs" dxfId="967" priority="30" operator="equal">
      <formula>"ѵ"</formula>
    </cfRule>
    <cfRule type="cellIs" dxfId="966" priority="31" operator="equal">
      <formula>"x"</formula>
    </cfRule>
  </conditionalFormatting>
  <conditionalFormatting sqref="I58">
    <cfRule type="cellIs" dxfId="965" priority="32" operator="equal">
      <formula>"ѵ"</formula>
    </cfRule>
    <cfRule type="cellIs" dxfId="964" priority="33" operator="equal">
      <formula>"x"</formula>
    </cfRule>
  </conditionalFormatting>
  <conditionalFormatting sqref="I68">
    <cfRule type="cellIs" dxfId="963" priority="34" operator="equal">
      <formula>"ѵ"</formula>
    </cfRule>
    <cfRule type="cellIs" dxfId="962" priority="35" operator="equal">
      <formula>"x"</formula>
    </cfRule>
  </conditionalFormatting>
  <conditionalFormatting sqref="I70">
    <cfRule type="cellIs" dxfId="961" priority="36" operator="equal">
      <formula>"ѵ"</formula>
    </cfRule>
    <cfRule type="cellIs" dxfId="960" priority="37" operator="equal">
      <formula>"x"</formula>
    </cfRule>
  </conditionalFormatting>
  <conditionalFormatting sqref="I72">
    <cfRule type="cellIs" dxfId="959" priority="38" operator="equal">
      <formula>"ѵ"</formula>
    </cfRule>
    <cfRule type="cellIs" dxfId="958" priority="39" operator="equal">
      <formula>"x"</formula>
    </cfRule>
  </conditionalFormatting>
  <conditionalFormatting sqref="I74">
    <cfRule type="cellIs" dxfId="957" priority="40" operator="equal">
      <formula>"ѵ"</formula>
    </cfRule>
    <cfRule type="cellIs" dxfId="956" priority="41" operator="equal">
      <formula>"x"</formula>
    </cfRule>
  </conditionalFormatting>
  <conditionalFormatting sqref="I76">
    <cfRule type="cellIs" dxfId="955" priority="42" operator="equal">
      <formula>"ѵ"</formula>
    </cfRule>
    <cfRule type="cellIs" dxfId="954" priority="43" operator="equal">
      <formula>"x"</formula>
    </cfRule>
  </conditionalFormatting>
  <conditionalFormatting sqref="I86">
    <cfRule type="cellIs" dxfId="953" priority="44" operator="equal">
      <formula>"ѵ"</formula>
    </cfRule>
    <cfRule type="cellIs" dxfId="952" priority="45" operator="equal">
      <formula>"x"</formula>
    </cfRule>
  </conditionalFormatting>
  <conditionalFormatting sqref="I88">
    <cfRule type="cellIs" dxfId="951" priority="46" operator="equal">
      <formula>"ѵ"</formula>
    </cfRule>
    <cfRule type="cellIs" dxfId="950" priority="47" operator="equal">
      <formula>"x"</formula>
    </cfRule>
  </conditionalFormatting>
  <conditionalFormatting sqref="I90">
    <cfRule type="cellIs" dxfId="949" priority="48" operator="equal">
      <formula>"ѵ"</formula>
    </cfRule>
    <cfRule type="cellIs" dxfId="948" priority="49" operator="equal">
      <formula>"x"</formula>
    </cfRule>
  </conditionalFormatting>
  <conditionalFormatting sqref="I92">
    <cfRule type="cellIs" dxfId="947" priority="50" operator="equal">
      <formula>"ѵ"</formula>
    </cfRule>
    <cfRule type="cellIs" dxfId="946" priority="51" operator="equal">
      <formula>"x"</formula>
    </cfRule>
  </conditionalFormatting>
  <conditionalFormatting sqref="I94">
    <cfRule type="cellIs" dxfId="945" priority="52" operator="equal">
      <formula>"ѵ"</formula>
    </cfRule>
    <cfRule type="cellIs" dxfId="944" priority="53" operator="equal">
      <formula>"x"</formula>
    </cfRule>
  </conditionalFormatting>
  <conditionalFormatting sqref="I104">
    <cfRule type="cellIs" dxfId="943" priority="54" operator="equal">
      <formula>"ѵ"</formula>
    </cfRule>
    <cfRule type="cellIs" dxfId="942" priority="55" operator="equal">
      <formula>"x"</formula>
    </cfRule>
  </conditionalFormatting>
  <conditionalFormatting sqref="I106">
    <cfRule type="cellIs" dxfId="941" priority="56" operator="equal">
      <formula>"ѵ"</formula>
    </cfRule>
    <cfRule type="cellIs" dxfId="940" priority="57" operator="equal">
      <formula>"x"</formula>
    </cfRule>
  </conditionalFormatting>
  <conditionalFormatting sqref="I108">
    <cfRule type="cellIs" dxfId="939" priority="58" operator="equal">
      <formula>"ѵ"</formula>
    </cfRule>
    <cfRule type="cellIs" dxfId="938" priority="59" operator="equal">
      <formula>"x"</formula>
    </cfRule>
  </conditionalFormatting>
  <conditionalFormatting sqref="I110">
    <cfRule type="cellIs" dxfId="937" priority="60" operator="equal">
      <formula>"ѵ"</formula>
    </cfRule>
    <cfRule type="cellIs" dxfId="936" priority="61" operator="equal">
      <formula>"x"</formula>
    </cfRule>
  </conditionalFormatting>
  <conditionalFormatting sqref="I112">
    <cfRule type="cellIs" dxfId="935" priority="62" operator="equal">
      <formula>"ѵ"</formula>
    </cfRule>
    <cfRule type="cellIs" dxfId="934" priority="63" operator="equal">
      <formula>"x"</formula>
    </cfRule>
  </conditionalFormatting>
  <conditionalFormatting sqref="K14">
    <cfRule type="expression" dxfId="933" priority="64">
      <formula>$D$9=K14</formula>
    </cfRule>
  </conditionalFormatting>
  <conditionalFormatting sqref="K16">
    <cfRule type="expression" dxfId="932" priority="65">
      <formula>$D$9=K16</formula>
    </cfRule>
  </conditionalFormatting>
  <conditionalFormatting sqref="K18">
    <cfRule type="expression" dxfId="931" priority="66">
      <formula>$D$9=K18</formula>
    </cfRule>
  </conditionalFormatting>
  <conditionalFormatting sqref="K20">
    <cfRule type="expression" dxfId="930" priority="67">
      <formula>$D$9=K20</formula>
    </cfRule>
  </conditionalFormatting>
  <conditionalFormatting sqref="K22">
    <cfRule type="expression" dxfId="929" priority="68">
      <formula>$D$9=K22</formula>
    </cfRule>
  </conditionalFormatting>
  <conditionalFormatting sqref="K32 K34 K36 K38 K40">
    <cfRule type="expression" dxfId="928" priority="69">
      <formula>$D$27=K32</formula>
    </cfRule>
    <cfRule type="expression" dxfId="927" priority="70">
      <formula>$D$9</formula>
    </cfRule>
  </conditionalFormatting>
  <conditionalFormatting sqref="K50">
    <cfRule type="expression" dxfId="926" priority="71">
      <formula>$D$45=K50</formula>
    </cfRule>
  </conditionalFormatting>
  <conditionalFormatting sqref="K52">
    <cfRule type="expression" dxfId="925" priority="72">
      <formula>$D$45=K52</formula>
    </cfRule>
  </conditionalFormatting>
  <conditionalFormatting sqref="K54">
    <cfRule type="expression" dxfId="924" priority="73">
      <formula>$D$45=K54</formula>
    </cfRule>
  </conditionalFormatting>
  <conditionalFormatting sqref="K56">
    <cfRule type="expression" dxfId="923" priority="74">
      <formula>$D$45=K56</formula>
    </cfRule>
  </conditionalFormatting>
  <conditionalFormatting sqref="K58">
    <cfRule type="expression" dxfId="922" priority="75">
      <formula>$D$45=K58</formula>
    </cfRule>
  </conditionalFormatting>
  <conditionalFormatting sqref="K68 K70 K72 K74 K76">
    <cfRule type="expression" dxfId="921" priority="76">
      <formula>$D$63=K68</formula>
    </cfRule>
    <cfRule type="expression" dxfId="920" priority="77">
      <formula>$D$9</formula>
    </cfRule>
  </conditionalFormatting>
  <conditionalFormatting sqref="K86 K88 K90 K92 K94">
    <cfRule type="expression" dxfId="919" priority="78">
      <formula>$D$81=K86</formula>
    </cfRule>
    <cfRule type="expression" dxfId="918" priority="79">
      <formula>$D$9</formula>
    </cfRule>
  </conditionalFormatting>
  <conditionalFormatting sqref="K104">
    <cfRule type="expression" dxfId="917" priority="80">
      <formula>$D$99=K104</formula>
    </cfRule>
  </conditionalFormatting>
  <conditionalFormatting sqref="K106">
    <cfRule type="expression" dxfId="916" priority="81">
      <formula>$D$99=K106</formula>
    </cfRule>
  </conditionalFormatting>
  <conditionalFormatting sqref="K108">
    <cfRule type="expression" dxfId="915" priority="82">
      <formula>$D$99=K108</formula>
    </cfRule>
  </conditionalFormatting>
  <conditionalFormatting sqref="K110">
    <cfRule type="expression" dxfId="914" priority="83">
      <formula>$D$99=K110</formula>
    </cfRule>
  </conditionalFormatting>
  <conditionalFormatting sqref="K112">
    <cfRule type="expression" dxfId="913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Turno'!C65</f>
        <v>GRUPO H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Turno'!D67</f>
        <v>EDUARDO CUNHA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EDUARDO CUNHA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2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Turno'!EJ67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Turno'!C67</f>
        <v>43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Turno'!C67,'Result do Turno'!FY67:FZ72,2,0)</f>
        <v>44</v>
      </c>
      <c r="K13" s="190"/>
      <c r="L13" s="233"/>
      <c r="O13" s="226"/>
      <c r="P13" s="330" t="s">
        <v>287</v>
      </c>
      <c r="Q13" s="330"/>
      <c r="R13" s="241">
        <f>'Result do Turno'!EK67</f>
        <v>4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Turno'!D67,Historia!$A$2:$J$527,10,0)=0,"",VLOOKUP('Result do Turno'!D67,Historia!$A$2:$J$527,10,0))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IF(L14=0,"",IF(Jogos!BG67=0,"x","ѵ"))</f>
        <v>ѵ</v>
      </c>
      <c r="J14" s="243" t="str">
        <f>Jogos!CB67</f>
        <v>EDUARDO CUNHA venceu CARLOS PEREIRA por 6x7 6x3 13x11</v>
      </c>
      <c r="K14" s="243" t="str">
        <f>Jogos!C67</f>
        <v/>
      </c>
      <c r="L14" s="245">
        <f>IF(Jogos!BH67="x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Turno'!D67,Historia!$A$2:$I$527,9,0)=0,"",VLOOKUP('Result do Turno'!D67,Historia!$A$2:$I$527,9,0))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Turno'!EL67</f>
        <v>9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Turno'!D67,Historia!$A$2:$I$527,8,0)=0,"",VLOOKUP('Result do Turno'!D67,Historia!$A$2:$I$527,8,0))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IF(L16=0,"",IF(Jogos!BI67=0,"x","ѵ"))</f>
        <v>x</v>
      </c>
      <c r="J16" s="243" t="str">
        <f>Jogos!CC67</f>
        <v>EDUARDO CUNHA perdeu para RICARDO VILLELA por 7x5 2x6 11x13</v>
      </c>
      <c r="K16" s="243" t="str">
        <f>Jogos!E67</f>
        <v/>
      </c>
      <c r="L16" s="245">
        <f>IF(Jogos!BJ67="x x",0,1)</f>
        <v>1</v>
      </c>
      <c r="O16" s="226"/>
      <c r="P16" s="331"/>
      <c r="Q16" t="s">
        <v>292</v>
      </c>
      <c r="R16" s="201">
        <f>'Result do Turno'!EM67</f>
        <v>5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Turno'!D67,Historia!$A$2:$I$527,7,0)=0,"",VLOOKUP('Result do Turno'!D67,Historia!$A$2:$I$527,7,0))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Turno'!EN67</f>
        <v>4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Turno'!D67,Historia!$A$2:$I$527,6,0)=0,"",VLOOKUP('Result do Turno'!D67,Historia!$A$2:$I$527,6,0))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IF(L18=0,"",IF(Jogos!BK67=0,"x","ѵ"))</f>
        <v>ѵ</v>
      </c>
      <c r="J18" s="243" t="str">
        <f>Jogos!CD67</f>
        <v>EDUARDO CUNHA venceu NELSON ELEUTÉRIO por 4x6 6x4 10x7</v>
      </c>
      <c r="K18" s="243" t="str">
        <f>Jogos!G67</f>
        <v/>
      </c>
      <c r="L18" s="245">
        <f>IF(Jogos!BL67="x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Turno'!D67,Historia!$A$2:$I$527,5,0)=0,"",VLOOKUP('Result do Turno'!D67,Historia!$A$2:$I$527,5,0))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Turno'!EO67</f>
        <v>97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Turno'!D67,Historia!$A$2:$I$527,4,0)=0,"",VLOOKUP('Result do Turno'!D67,Historia!$A$2:$I$527,4,0))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IF(L20=0,"",IF(Jogos!BM67=0,"x","ѵ"))</f>
        <v>ѵ</v>
      </c>
      <c r="J20" s="243" t="str">
        <f>Jogos!CE67</f>
        <v>EDUARDO CUNHA venceu MÁRCIA MORATO por 6x4 7x6</v>
      </c>
      <c r="K20" s="243" t="str">
        <f>Jogos!I67</f>
        <v/>
      </c>
      <c r="L20" s="245">
        <f>IF(Jogos!BN67="x x",0,1)</f>
        <v>1</v>
      </c>
      <c r="O20" s="226"/>
      <c r="P20" s="331"/>
      <c r="Q20" t="s">
        <v>292</v>
      </c>
      <c r="R20" s="201">
        <f>'Result do Turno'!EP67</f>
        <v>91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Turno'!D67,Historia!$A$2:$I$527,3,0)=0,"",VLOOKUP('Result do Turno'!D67,Historia!$A$2:$I$527,3,0))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Turno'!EQ67</f>
        <v>6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Turno'!D67,Historia!$A$2:$I$527,2,0)=0,"",VLOOKUP('Result do Turno'!D67,Historia!$A$2:$I$527,2,0))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IF(L22=0,"",IF(Jogos!BO67=0,"x","ѵ"))</f>
        <v>ѵ</v>
      </c>
      <c r="J22" s="243" t="str">
        <f>Jogos!CF67</f>
        <v>EDUARDO CUNHA venceu CARLOS COELHO por 2x6 7x5 10x8</v>
      </c>
      <c r="K22" s="243" t="str">
        <f>Jogos!K67</f>
        <v/>
      </c>
      <c r="L22" s="245">
        <f>IF(Jogos!BP67="x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Turno'!D68</f>
        <v>CARLOS COELHO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CARLOS COELHO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3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Turno'!EJ68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Turno'!C68</f>
        <v>44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Turno'!C68,'Result do Turno'!FY67:FZ72,2,0)</f>
        <v>45</v>
      </c>
      <c r="K31" s="190"/>
      <c r="L31" s="233"/>
      <c r="O31" s="226"/>
      <c r="P31" s="330" t="s">
        <v>287</v>
      </c>
      <c r="Q31" s="330"/>
      <c r="R31" s="241">
        <f>'Result do Turno'!EK68</f>
        <v>3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Turno'!D68,Historia!$A$2:$J$527,10,0)=0,"",VLOOKUP('Result do Turno'!D68,Historia!$A$2:$J$527,10,0))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IF(L32=0,"",IF(Jogos!BG68=0,"x","ѵ"))</f>
        <v>ѵ</v>
      </c>
      <c r="J32" s="243" t="str">
        <f>Jogos!CB68</f>
        <v>CARLOS COELHO venceu RICARDO VILLELA por 6x2 6x3</v>
      </c>
      <c r="K32" s="243" t="str">
        <f>Jogos!C68</f>
        <v/>
      </c>
      <c r="L32" s="245">
        <f>IF(Jogos!BH68="x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Turno'!D68,Historia!$A$2:$I$527,9,0)=0,"",VLOOKUP('Result do Turno'!D68,Historia!$A$2:$I$527,9,0))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Turno'!EL68</f>
        <v>8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Turno'!D68,Historia!$A$2:$I$527,8,0)=0,"",VLOOKUP('Result do Turno'!D68,Historia!$A$2:$I$527,8,0))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IF(L34=0,"",IF(Jogos!BI68=0,"x","ѵ"))</f>
        <v>x</v>
      </c>
      <c r="J34" s="243" t="str">
        <f>Jogos!CC68</f>
        <v>CARLOS COELHO perdeu para NELSON ELEUTÉRIO por 6x4 4x6 5x10</v>
      </c>
      <c r="K34" s="243" t="str">
        <f>Jogos!E68</f>
        <v/>
      </c>
      <c r="L34" s="245">
        <f>IF(Jogos!BJ68="x x",0,1)</f>
        <v>1</v>
      </c>
      <c r="O34" s="226"/>
      <c r="P34" s="331"/>
      <c r="Q34" t="s">
        <v>292</v>
      </c>
      <c r="R34" s="201">
        <f>'Result do Turno'!EM68</f>
        <v>4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Turno'!D68,Historia!$A$2:$I$527,7,0)=0,"",VLOOKUP('Result do Turno'!D68,Historia!$A$2:$I$527,7,0))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Turno'!EN68</f>
        <v>4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Turno'!D68,Historia!$A$2:$I$527,6,0)=0,"",VLOOKUP('Result do Turno'!D68,Historia!$A$2:$I$527,6,0))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IF(L36=0,"",IF(Jogos!BK68=0,"x","ѵ"))</f>
        <v>ѵ</v>
      </c>
      <c r="J36" s="243" t="str">
        <f>Jogos!CD68</f>
        <v>CARLOS COELHO venceu MÁRCIA MORATO por 6x3 6x3</v>
      </c>
      <c r="K36" s="243" t="str">
        <f>Jogos!G68</f>
        <v/>
      </c>
      <c r="L36" s="245">
        <f>IF(Jogos!BL68="x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Turno'!D68,Historia!$A$2:$I$527,5,0)=0,"",VLOOKUP('Result do Turno'!D68,Historia!$A$2:$I$527,5,0))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Turno'!EO68</f>
        <v>70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Turno'!D68,Historia!$A$2:$I$527,4,0)=0,"",VLOOKUP('Result do Turno'!D68,Historia!$A$2:$I$527,4,0))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IF(L38=0,"",IF(Jogos!BM68=0,"x","ѵ"))</f>
        <v>ѵ</v>
      </c>
      <c r="J38" s="243" t="str">
        <f>Jogos!CE68</f>
        <v>CARLOS COELHO venceu CARLOS PEREIRA por 6x1 6x4</v>
      </c>
      <c r="K38" s="243" t="str">
        <f>Jogos!I68</f>
        <v/>
      </c>
      <c r="L38" s="245">
        <f>IF(Jogos!BN68="x x",0,1)</f>
        <v>1</v>
      </c>
      <c r="O38" s="226"/>
      <c r="P38" s="331"/>
      <c r="Q38" t="s">
        <v>292</v>
      </c>
      <c r="R38" s="201">
        <f>'Result do Turno'!EP68</f>
        <v>55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Turno'!D68,Historia!$A$2:$I$527,3,0)=0,"",VLOOKUP('Result do Turno'!D68,Historia!$A$2:$I$527,3,0))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Turno'!EQ68</f>
        <v>15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Turno'!D68,Historia!$A$2:$I$527,2,0)=0,"",VLOOKUP('Result do Turno'!D68,Historia!$A$2:$I$527,2,0))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IF(L40=0,"",IF(Jogos!BO68=0,"x","ѵ"))</f>
        <v>x</v>
      </c>
      <c r="J40" s="243" t="str">
        <f>Jogos!CF68</f>
        <v>CARLOS COELHO perdeu para EDUARDO CUNHA por 6x2 5x7 8x10</v>
      </c>
      <c r="K40" s="243" t="str">
        <f>Jogos!K68</f>
        <v/>
      </c>
      <c r="L40" s="245">
        <f>IF(Jogos!BP68="x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Turno'!D69</f>
        <v>MÁRCIA MORATO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MÁRCIA MORATO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6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Turno'!EJ69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Turno'!C69</f>
        <v>45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Turno'!C69,'Result do Turno'!FY67:FZ72,2,0)</f>
        <v>48</v>
      </c>
      <c r="K49" s="190"/>
      <c r="L49" s="233"/>
      <c r="O49" s="226"/>
      <c r="P49" s="330" t="s">
        <v>287</v>
      </c>
      <c r="Q49" s="330"/>
      <c r="R49" s="241">
        <f>'Result do Turno'!EK69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Turno'!D69,Historia!$A$2:$J$527,10,0)=0,"",VLOOKUP('Result do Turno'!D69,Historia!$A$2:$J$527,10,0))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IF(L50=0,"",IF(Jogos!BG69=0,"x","ѵ"))</f>
        <v>x</v>
      </c>
      <c r="J50" s="243" t="str">
        <f>Jogos!CB69</f>
        <v>MÁRCIA MORATO perdeu para NELSON ELEUTÉRIO por 3x6 3x6</v>
      </c>
      <c r="K50" s="243" t="str">
        <f>Jogos!C69</f>
        <v/>
      </c>
      <c r="L50" s="245">
        <f>IF(Jogos!BH69="x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Turno'!D69,Historia!$A$2:$I$527,9,0)=0,"",VLOOKUP('Result do Turno'!D69,Historia!$A$2:$I$527,9,0))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Turno'!EL69</f>
        <v>1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Turno'!D69,Historia!$A$2:$I$527,8,0)=0,"",VLOOKUP('Result do Turno'!D69,Historia!$A$2:$I$527,8,0))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IF(L52=0,"",IF(Jogos!BI69=0,"x","ѵ"))</f>
        <v>x</v>
      </c>
      <c r="J52" s="243" t="str">
        <f>Jogos!CC69</f>
        <v>MÁRCIA MORATO perdeu para CARLOS PEREIRA por 5x7 2x6</v>
      </c>
      <c r="K52" s="243" t="str">
        <f>Jogos!E69</f>
        <v/>
      </c>
      <c r="L52" s="245">
        <f>IF(Jogos!BJ69="x x",0,1)</f>
        <v>1</v>
      </c>
      <c r="O52" s="226"/>
      <c r="P52" s="331"/>
      <c r="Q52" t="s">
        <v>292</v>
      </c>
      <c r="R52" s="201">
        <f>'Result do Turno'!EM69</f>
        <v>10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Turno'!D69,Historia!$A$2:$I$527,7,0)=0,"",VLOOKUP('Result do Turno'!D69,Historia!$A$2:$I$527,7,0))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Turno'!EN69</f>
        <v>-9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Turno'!D69,Historia!$A$2:$I$527,6,0)=0,"",VLOOKUP('Result do Turno'!D69,Historia!$A$2:$I$527,6,0))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IF(L54=0,"",IF(Jogos!BK69=0,"x","ѵ"))</f>
        <v>x</v>
      </c>
      <c r="J54" s="243" t="str">
        <f>Jogos!CD69</f>
        <v>MÁRCIA MORATO perdeu para CARLOS COELHO por 3x6 3x6</v>
      </c>
      <c r="K54" s="243" t="str">
        <f>Jogos!G69</f>
        <v/>
      </c>
      <c r="L54" s="245">
        <f>IF(Jogos!BL69="x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Turno'!D69,Historia!$A$2:$I$527,5,0)=0,"",VLOOKUP('Result do Turno'!D69,Historia!$A$2:$I$527,5,0))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Turno'!EO69</f>
        <v>47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Turno'!D69,Historia!$A$2:$I$527,4,0)=0,"",VLOOKUP('Result do Turno'!D69,Historia!$A$2:$I$527,4,0))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IF(L56=0,"",IF(Jogos!BM69=0,"x","ѵ"))</f>
        <v>x</v>
      </c>
      <c r="J56" s="243" t="str">
        <f>Jogos!CE69</f>
        <v>MÁRCIA MORATO perdeu para EDUARDO CUNHA por 4x6 6x7</v>
      </c>
      <c r="K56" s="243" t="str">
        <f>Jogos!I69</f>
        <v/>
      </c>
      <c r="L56" s="245">
        <f>IF(Jogos!BN69="x x",0,1)</f>
        <v>1</v>
      </c>
      <c r="O56" s="226"/>
      <c r="P56" s="331"/>
      <c r="Q56" t="s">
        <v>292</v>
      </c>
      <c r="R56" s="201">
        <f>'Result do Turno'!EP69</f>
        <v>71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Turno'!D69,Historia!$A$2:$I$527,3,0)=0,"",VLOOKUP('Result do Turno'!D69,Historia!$A$2:$I$527,3,0))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Turno'!EQ69</f>
        <v>-24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Turno'!D69,Historia!$A$2:$I$527,2,0)=0,"",VLOOKUP('Result do Turno'!D69,Historia!$A$2:$I$527,2,0))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IF(L58=0,"",IF(Jogos!BO69=0,"x","ѵ"))</f>
        <v>x</v>
      </c>
      <c r="J58" s="243" t="str">
        <f>Jogos!CF69</f>
        <v>MÁRCIA MORATO perdeu para RICARDO VILLELA por 3x6 6x4 9x11</v>
      </c>
      <c r="K58" s="243" t="str">
        <f>Jogos!K69</f>
        <v/>
      </c>
      <c r="L58" s="245">
        <f>IF(Jogos!BP69="x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Turno'!D70</f>
        <v>NELSON ELEUTÉRIO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NELSON ELEUTÉRIO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1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Turno'!EJ70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Turno'!C70</f>
        <v>46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Turno'!C70,'Result do Turno'!FY67:FZ72,2,0)</f>
        <v>43</v>
      </c>
      <c r="K67" s="190"/>
      <c r="L67" s="233"/>
      <c r="O67" s="226"/>
      <c r="P67" s="330" t="s">
        <v>287</v>
      </c>
      <c r="Q67" s="330"/>
      <c r="R67" s="241">
        <f>'Result do Turno'!EK70</f>
        <v>4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Turno'!D70,Historia!$A$2:$J$527,10,0)=0,"",VLOOKUP('Result do Turno'!D70,Historia!$A$2:$J$527,10,0))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IF(L68=0,"",IF(Jogos!BG70=0,"x","ѵ"))</f>
        <v>ѵ</v>
      </c>
      <c r="J68" s="243" t="str">
        <f>Jogos!CB70</f>
        <v>NELSON ELEUTÉRIO venceu MÁRCIA MORATO por 6x3 6x3</v>
      </c>
      <c r="K68" s="243" t="str">
        <f>Jogos!C70</f>
        <v/>
      </c>
      <c r="L68" s="245">
        <f>IF(Jogos!BH70="x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Turno'!D70,Historia!$A$2:$I$527,9,0)=0,"",VLOOKUP('Result do Turno'!D70,Historia!$A$2:$I$527,9,0))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Turno'!EL70</f>
        <v>9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Turno'!D70,Historia!$A$2:$I$527,8,0)=0,"",VLOOKUP('Result do Turno'!D70,Historia!$A$2:$I$527,8,0))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IF(L70=0,"",IF(Jogos!BI70=0,"x","ѵ"))</f>
        <v>ѵ</v>
      </c>
      <c r="J70" s="243" t="str">
        <f>Jogos!CC70</f>
        <v>NELSON ELEUTÉRIO venceu CARLOS COELHO por 4x6 6x4 10x5</v>
      </c>
      <c r="K70" s="243" t="str">
        <f>Jogos!E70</f>
        <v/>
      </c>
      <c r="L70" s="245">
        <f>IF(Jogos!BJ70="x x",0,1)</f>
        <v>1</v>
      </c>
      <c r="O70" s="226"/>
      <c r="P70" s="331"/>
      <c r="Q70" t="s">
        <v>292</v>
      </c>
      <c r="R70" s="201">
        <f>'Result do Turno'!EM70</f>
        <v>3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Turno'!D70,Historia!$A$2:$I$527,7,0)=0,"",VLOOKUP('Result do Turno'!D70,Historia!$A$2:$I$527,7,0))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Turno'!EN70</f>
        <v>6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Turno'!D70,Historia!$A$2:$I$527,6,0)=0,"",VLOOKUP('Result do Turno'!D70,Historia!$A$2:$I$527,6,0))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IF(L72=0,"",IF(Jogos!BK70=0,"x","ѵ"))</f>
        <v>x</v>
      </c>
      <c r="J72" s="243" t="str">
        <f>Jogos!CD70</f>
        <v>NELSON ELEUTÉRIO perdeu para EDUARDO CUNHA por 6x4 4x6 7x10</v>
      </c>
      <c r="K72" s="243" t="str">
        <f>Jogos!G70</f>
        <v/>
      </c>
      <c r="L72" s="245">
        <f>IF(Jogos!BL70="x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Turno'!D70,Historia!$A$2:$I$527,5,0)=0,"",VLOOKUP('Result do Turno'!D70,Historia!$A$2:$I$527,5,0))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Turno'!EO70</f>
        <v>73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Turno'!D70,Historia!$A$2:$I$527,4,0)=0,"",VLOOKUP('Result do Turno'!D70,Historia!$A$2:$I$527,4,0))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IF(L74=0,"",IF(Jogos!BM70=0,"x","ѵ"))</f>
        <v>ѵ</v>
      </c>
      <c r="J74" s="243" t="str">
        <f>Jogos!CE70</f>
        <v>NELSON ELEUTÉRIO venceu RICARDO VILLELA por 6x2 6x3</v>
      </c>
      <c r="K74" s="243" t="str">
        <f>Jogos!I70</f>
        <v/>
      </c>
      <c r="L74" s="245">
        <f>IF(Jogos!BN70="x x",0,1)</f>
        <v>1</v>
      </c>
      <c r="O74" s="226"/>
      <c r="P74" s="331"/>
      <c r="Q74" t="s">
        <v>292</v>
      </c>
      <c r="R74" s="201">
        <f>'Result do Turno'!EP70</f>
        <v>49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Turno'!D70,Historia!$A$2:$I$527,3,0)=0,"",VLOOKUP('Result do Turno'!D70,Historia!$A$2:$I$527,3,0))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Turno'!EQ70</f>
        <v>24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Turno'!D70,Historia!$A$2:$I$527,2,0)=0,"",VLOOKUP('Result do Turno'!D70,Historia!$A$2:$I$527,2,0))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IF(L76=0,"",IF(Jogos!BO70=0,"x","ѵ"))</f>
        <v>ѵ</v>
      </c>
      <c r="J76" s="243" t="str">
        <f>Jogos!CF70</f>
        <v>NELSON ELEUTÉRIO venceu CARLOS PEREIRA por 6x0 6x3</v>
      </c>
      <c r="K76" s="243" t="str">
        <f>Jogos!K70</f>
        <v/>
      </c>
      <c r="L76" s="245">
        <f>IF(Jogos!BP70="x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Turno'!D71</f>
        <v>RICARDO VILLELA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RICARDO VILLELA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4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Turno'!EJ71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Turno'!C71</f>
        <v>47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Turno'!C71,'Result do Turno'!FY67:FZ72,2,0)</f>
        <v>46</v>
      </c>
      <c r="K85" s="190"/>
      <c r="L85" s="233"/>
      <c r="O85" s="226"/>
      <c r="P85" s="330" t="s">
        <v>287</v>
      </c>
      <c r="Q85" s="330"/>
      <c r="R85" s="241">
        <f>'Result do Turno'!EK71</f>
        <v>3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Turno'!D71,Historia!$A$2:$J$527,10,0)=0,"",VLOOKUP('Result do Turno'!D71,Historia!$A$2:$J$527,10,0))</f>
        <v/>
      </c>
      <c r="G86" s="242" t="str">
        <f>G14</f>
        <v>1a</v>
      </c>
      <c r="H86" s="242" t="str">
        <f>H14</f>
        <v>19 a 25 Fev</v>
      </c>
      <c r="I86" s="244" t="str">
        <f>IF(L86=0,"",IF(Jogos!BG71=0,"x","ѵ"))</f>
        <v>x</v>
      </c>
      <c r="J86" s="243" t="str">
        <f>Jogos!CB71</f>
        <v>RICARDO VILLELA perdeu para CARLOS COELHO por 2x6 3x6</v>
      </c>
      <c r="K86" s="243" t="str">
        <f>Jogos!C71</f>
        <v/>
      </c>
      <c r="L86" s="245">
        <f>IF(Jogos!BH71="x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Turno'!D71,Historia!$A$2:$I$527,9,0)=0,"",VLOOKUP('Result do Turno'!D71,Historia!$A$2:$I$527,9,0))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Turno'!EL71</f>
        <v>6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>
        <f>IF(VLOOKUP('Result do Turno'!D71,Historia!$A$2:$I$527,8,0)=0,"",VLOOKUP('Result do Turno'!D71,Historia!$A$2:$I$527,8,0))</f>
        <v>45</v>
      </c>
      <c r="G88" s="242" t="str">
        <f>G16</f>
        <v>2a</v>
      </c>
      <c r="H88" s="242" t="str">
        <f>H16</f>
        <v>26 Fev a 03 Mar</v>
      </c>
      <c r="I88" s="244" t="str">
        <f>IF(L88=0,"",IF(Jogos!BI71=0,"x","ѵ"))</f>
        <v>ѵ</v>
      </c>
      <c r="J88" s="243" t="str">
        <f>Jogos!CC71</f>
        <v>RICARDO VILLELA venceu EDUARDO CUNHA por 5x7 6x2 13x11</v>
      </c>
      <c r="K88" s="243" t="str">
        <f>Jogos!E71</f>
        <v/>
      </c>
      <c r="L88" s="245">
        <f>IF(Jogos!BJ71="x x",0,1)</f>
        <v>1</v>
      </c>
      <c r="O88" s="226"/>
      <c r="P88" s="331"/>
      <c r="Q88" t="s">
        <v>292</v>
      </c>
      <c r="R88" s="201">
        <f>'Result do Turno'!EM71</f>
        <v>6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>
        <f>IF(VLOOKUP('Result do Turno'!D71,Historia!$A$2:$I$527,7,0)=0,"",VLOOKUP('Result do Turno'!D71,Historia!$A$2:$I$527,7,0))</f>
        <v>45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Turno'!EN71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0">
        <f>IF(VLOOKUP('Result do Turno'!D71,Historia!$A$2:$I$527,6,0)=0,"",VLOOKUP('Result do Turno'!D71,Historia!$A$2:$I$527,6,0))</f>
        <v>42</v>
      </c>
      <c r="G90" s="242" t="str">
        <f>G18</f>
        <v>3a</v>
      </c>
      <c r="H90" s="242" t="str">
        <f>H18</f>
        <v>04 a 10 Mar</v>
      </c>
      <c r="I90" s="244" t="str">
        <f>IF(L90=0,"",IF(Jogos!BK71=0,"x","ѵ"))</f>
        <v>ѵ</v>
      </c>
      <c r="J90" s="243" t="str">
        <f>Jogos!CD71</f>
        <v>RICARDO VILLELA venceu CARLOS PEREIRA por 6x1 6x2</v>
      </c>
      <c r="K90" s="243" t="str">
        <f>Jogos!G71</f>
        <v/>
      </c>
      <c r="L90" s="245">
        <f>IF(Jogos!BL71="x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>
        <f>IF(VLOOKUP('Result do Turno'!D71,Historia!$A$2:$I$527,5,0)=0,"",VLOOKUP('Result do Turno'!D71,Historia!$A$2:$I$527,5,0))</f>
        <v>44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Turno'!EO71</f>
        <v>67</v>
      </c>
      <c r="U91" s="233"/>
    </row>
    <row r="92" spans="2:21" ht="15.75" x14ac:dyDescent="0.5">
      <c r="B92" s="226"/>
      <c r="C92" s="254"/>
      <c r="D92">
        <f>Historia!$D$1</f>
        <v>2016</v>
      </c>
      <c r="E92" s="30">
        <f>IF(VLOOKUP('Result do Turno'!D71,Historia!$A$2:$I$527,4,0)=0,"",VLOOKUP('Result do Turno'!D71,Historia!$A$2:$I$527,4,0))</f>
        <v>43</v>
      </c>
      <c r="G92" s="242" t="str">
        <f>G20</f>
        <v>4a</v>
      </c>
      <c r="H92" s="242" t="str">
        <f>H20</f>
        <v>11 a 17 Mar</v>
      </c>
      <c r="I92" s="244" t="str">
        <f>IF(L92=0,"",IF(Jogos!BM71=0,"x","ѵ"))</f>
        <v>x</v>
      </c>
      <c r="J92" s="243" t="str">
        <f>Jogos!CE71</f>
        <v>RICARDO VILLELA perdeu para NELSON ELEUTÉRIO por 2x6 3x6</v>
      </c>
      <c r="K92" s="243" t="str">
        <f>Jogos!I71</f>
        <v/>
      </c>
      <c r="L92" s="245">
        <f>IF(Jogos!BN71="x x",0,1)</f>
        <v>1</v>
      </c>
      <c r="O92" s="226"/>
      <c r="P92" s="331"/>
      <c r="Q92" t="s">
        <v>292</v>
      </c>
      <c r="R92" s="201">
        <f>'Result do Turno'!EP71</f>
        <v>65</v>
      </c>
      <c r="U92" s="233"/>
    </row>
    <row r="93" spans="2:21" ht="15.75" x14ac:dyDescent="0.5">
      <c r="B93" s="226"/>
      <c r="C93" s="254"/>
      <c r="D93">
        <f>Historia!$C$1</f>
        <v>2015</v>
      </c>
      <c r="E93" s="30">
        <f>IF(VLOOKUP('Result do Turno'!D71,Historia!$A$2:$I$527,3,0)=0,"",VLOOKUP('Result do Turno'!D71,Historia!$A$2:$I$527,3,0))</f>
        <v>49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Turno'!EQ71</f>
        <v>2</v>
      </c>
      <c r="U93" s="233"/>
    </row>
    <row r="94" spans="2:21" ht="15.75" x14ac:dyDescent="0.5">
      <c r="B94" s="226"/>
      <c r="C94" s="254"/>
      <c r="D94">
        <f>Historia!$B$1</f>
        <v>2014</v>
      </c>
      <c r="E94" s="30">
        <f>IF(VLOOKUP('Result do Turno'!D71,Historia!$A$2:$I$527,2,0)=0,"",VLOOKUP('Result do Turno'!D71,Historia!$A$2:$I$527,2,0))</f>
        <v>44</v>
      </c>
      <c r="G94" s="242" t="str">
        <f>G22</f>
        <v>5a</v>
      </c>
      <c r="H94" s="242" t="str">
        <f>H22</f>
        <v>18 a 24 Mar</v>
      </c>
      <c r="I94" s="244" t="str">
        <f>IF(L94=0,"",IF(Jogos!BO71=0,"x","ѵ"))</f>
        <v>ѵ</v>
      </c>
      <c r="J94" s="243" t="str">
        <f>Jogos!CF71</f>
        <v>RICARDO VILLELA venceu MÁRCIA MORATO por 6x3 4x6 11x9</v>
      </c>
      <c r="K94" s="243" t="str">
        <f>Jogos!K71</f>
        <v/>
      </c>
      <c r="L94" s="245">
        <f>IF(Jogos!BP71="x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Turno'!D72</f>
        <v>CARLOS PEREIRA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CARLOS PEREIRA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5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Turno'!EJ72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Turno'!C72</f>
        <v>48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Turno'!C72,'Result do Turno'!FY67:FZ72,2,0)</f>
        <v>47</v>
      </c>
      <c r="K103" s="190"/>
      <c r="L103" s="233"/>
      <c r="O103" s="226"/>
      <c r="P103" s="330" t="s">
        <v>287</v>
      </c>
      <c r="Q103" s="330"/>
      <c r="R103" s="241">
        <f>'Result do Turno'!EK72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Turno'!D72,Historia!$A$2:$J$527,10,0)=0,"",VLOOKUP('Result do Turno'!D72,Historia!$A$2:$J$527,10,0))</f>
        <v>#N/A</v>
      </c>
      <c r="G104" s="242" t="str">
        <f>G14</f>
        <v>1a</v>
      </c>
      <c r="H104" s="242" t="str">
        <f>H14</f>
        <v>19 a 25 Fev</v>
      </c>
      <c r="I104" s="244" t="str">
        <f>IF(L104=0,"",IF(Jogos!BG72=0,"x","ѵ"))</f>
        <v>x</v>
      </c>
      <c r="J104" s="243" t="str">
        <f>Jogos!CB72</f>
        <v>CARLOS PEREIRA perdeu para EDUARDO CUNHA por 7x6 3x6 11x13</v>
      </c>
      <c r="K104" s="243" t="str">
        <f>Jogos!C72</f>
        <v/>
      </c>
      <c r="L104" s="245">
        <f>IF(Jogos!BH72="x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Turno'!D72,Historia!$A$2:$I$527,9,0)=0,"",VLOOKUP('Result do Turno'!D72,Historia!$A$2:$I$527,9,0))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Turno'!EL72</f>
        <v>3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Turno'!D72,Historia!$A$2:$I$527,8,0)=0,"",VLOOKUP('Result do Turno'!D72,Historia!$A$2:$I$527,8,0))</f>
        <v>#N/A</v>
      </c>
      <c r="G106" s="242" t="str">
        <f>G16</f>
        <v>2a</v>
      </c>
      <c r="H106" s="242" t="str">
        <f>H16</f>
        <v>26 Fev a 03 Mar</v>
      </c>
      <c r="I106" s="244" t="str">
        <f>IF(L106=0,"",IF(Jogos!BI72=0,"x","ѵ"))</f>
        <v>ѵ</v>
      </c>
      <c r="J106" s="243" t="str">
        <f>Jogos!CC72</f>
        <v>CARLOS PEREIRA venceu MÁRCIA MORATO por 7x5 6x2</v>
      </c>
      <c r="K106" s="243" t="str">
        <f>Jogos!E72</f>
        <v/>
      </c>
      <c r="L106" s="245">
        <f>IF(Jogos!BJ72="x x",0,1)</f>
        <v>1</v>
      </c>
      <c r="O106" s="226"/>
      <c r="P106" s="331"/>
      <c r="Q106" t="s">
        <v>292</v>
      </c>
      <c r="R106" s="201">
        <f>'Result do Turno'!EM72</f>
        <v>8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Turno'!D72,Historia!$A$2:$I$527,7,0)=0,"",VLOOKUP('Result do Turno'!D72,Historia!$A$2:$I$527,7,0))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Turno'!EN72</f>
        <v>-5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Turno'!D72,Historia!$A$2:$I$527,6,0)=0,"",VLOOKUP('Result do Turno'!D72,Historia!$A$2:$I$527,6,0))</f>
        <v>#N/A</v>
      </c>
      <c r="G108" s="242" t="str">
        <f>G18</f>
        <v>3a</v>
      </c>
      <c r="H108" s="242" t="str">
        <f>H18</f>
        <v>04 a 10 Mar</v>
      </c>
      <c r="I108" s="244" t="str">
        <f>IF(L108=0,"",IF(Jogos!BK72=0,"x","ѵ"))</f>
        <v>x</v>
      </c>
      <c r="J108" s="243" t="str">
        <f>Jogos!CD72</f>
        <v>CARLOS PEREIRA perdeu para RICARDO VILLELA por 1x6 2x6</v>
      </c>
      <c r="K108" s="243" t="str">
        <f>Jogos!G72</f>
        <v/>
      </c>
      <c r="L108" s="245">
        <f>IF(Jogos!BL72="x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Turno'!D72,Historia!$A$2:$I$527,5,0)=0,"",VLOOKUP('Result do Turno'!D72,Historia!$A$2:$I$527,5,0))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Turno'!EO72</f>
        <v>45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Turno'!D72,Historia!$A$2:$I$527,4,0)=0,"",VLOOKUP('Result do Turno'!D72,Historia!$A$2:$I$527,4,0))</f>
        <v>#N/A</v>
      </c>
      <c r="G110" s="242" t="str">
        <f>G20</f>
        <v>4a</v>
      </c>
      <c r="H110" s="242" t="str">
        <f>H20</f>
        <v>11 a 17 Mar</v>
      </c>
      <c r="I110" s="244" t="str">
        <f>IF(L110=0,"",IF(Jogos!BM72=0,"x","ѵ"))</f>
        <v>x</v>
      </c>
      <c r="J110" s="243" t="str">
        <f>Jogos!CE72</f>
        <v>CARLOS PEREIRA perdeu para CARLOS COELHO por 1x6 4x6</v>
      </c>
      <c r="K110" s="243" t="str">
        <f>Jogos!I72</f>
        <v/>
      </c>
      <c r="L110" s="245">
        <f>IF(Jogos!BN72="x x",0,1)</f>
        <v>1</v>
      </c>
      <c r="O110" s="226"/>
      <c r="P110" s="331"/>
      <c r="Q110" t="s">
        <v>292</v>
      </c>
      <c r="R110" s="201">
        <f>'Result do Turno'!EP72</f>
        <v>68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Turno'!D72,Historia!$A$2:$I$527,3,0)=0,"",VLOOKUP('Result do Turno'!D72,Historia!$A$2:$I$527,3,0))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Turno'!EQ72</f>
        <v>-23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Turno'!D72,Historia!$A$2:$I$527,2,0)=0,"",VLOOKUP('Result do Turno'!D72,Historia!$A$2:$I$527,2,0))</f>
        <v>#N/A</v>
      </c>
      <c r="G112" s="242" t="str">
        <f>G22</f>
        <v>5a</v>
      </c>
      <c r="H112" s="242" t="str">
        <f>H22</f>
        <v>18 a 24 Mar</v>
      </c>
      <c r="I112" s="244" t="str">
        <f>IF(L112=0,"",IF(Jogos!BO72=0,"x","ѵ"))</f>
        <v>x</v>
      </c>
      <c r="J112" s="243" t="str">
        <f>Jogos!CF72</f>
        <v>CARLOS PEREIRA perdeu para NELSON ELEUTÉRIO por 0x6 3x6</v>
      </c>
      <c r="K112" s="243" t="str">
        <f>Jogos!K72</f>
        <v/>
      </c>
      <c r="L112" s="245">
        <f>IF(Jogos!BP72="x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912" priority="2">
      <formula>E6=0</formula>
    </cfRule>
    <cfRule type="expression" dxfId="911" priority="3">
      <formula>E6=1</formula>
    </cfRule>
  </conditionalFormatting>
  <conditionalFormatting sqref="I14">
    <cfRule type="cellIs" dxfId="910" priority="4" operator="equal">
      <formula>"ѵ"</formula>
    </cfRule>
    <cfRule type="cellIs" dxfId="909" priority="5" operator="equal">
      <formula>"x"</formula>
    </cfRule>
  </conditionalFormatting>
  <conditionalFormatting sqref="I16">
    <cfRule type="cellIs" dxfId="908" priority="6" operator="equal">
      <formula>"ѵ"</formula>
    </cfRule>
    <cfRule type="cellIs" dxfId="907" priority="7" operator="equal">
      <formula>"x"</formula>
    </cfRule>
  </conditionalFormatting>
  <conditionalFormatting sqref="I18">
    <cfRule type="cellIs" dxfId="906" priority="8" operator="equal">
      <formula>"ѵ"</formula>
    </cfRule>
    <cfRule type="cellIs" dxfId="905" priority="9" operator="equal">
      <formula>"x"</formula>
    </cfRule>
  </conditionalFormatting>
  <conditionalFormatting sqref="I20">
    <cfRule type="cellIs" dxfId="904" priority="10" operator="equal">
      <formula>"ѵ"</formula>
    </cfRule>
    <cfRule type="cellIs" dxfId="903" priority="11" operator="equal">
      <formula>"x"</formula>
    </cfRule>
  </conditionalFormatting>
  <conditionalFormatting sqref="I22">
    <cfRule type="cellIs" dxfId="902" priority="12" operator="equal">
      <formula>"ѵ"</formula>
    </cfRule>
    <cfRule type="cellIs" dxfId="901" priority="13" operator="equal">
      <formula>"x"</formula>
    </cfRule>
  </conditionalFormatting>
  <conditionalFormatting sqref="I32">
    <cfRule type="cellIs" dxfId="900" priority="14" operator="equal">
      <formula>"ѵ"</formula>
    </cfRule>
    <cfRule type="cellIs" dxfId="899" priority="15" operator="equal">
      <formula>"x"</formula>
    </cfRule>
  </conditionalFormatting>
  <conditionalFormatting sqref="I34">
    <cfRule type="cellIs" dxfId="898" priority="16" operator="equal">
      <formula>"ѵ"</formula>
    </cfRule>
    <cfRule type="cellIs" dxfId="897" priority="17" operator="equal">
      <formula>"x"</formula>
    </cfRule>
  </conditionalFormatting>
  <conditionalFormatting sqref="I36">
    <cfRule type="cellIs" dxfId="896" priority="18" operator="equal">
      <formula>"ѵ"</formula>
    </cfRule>
    <cfRule type="cellIs" dxfId="895" priority="19" operator="equal">
      <formula>"x"</formula>
    </cfRule>
  </conditionalFormatting>
  <conditionalFormatting sqref="I38">
    <cfRule type="cellIs" dxfId="894" priority="20" operator="equal">
      <formula>"ѵ"</formula>
    </cfRule>
    <cfRule type="cellIs" dxfId="893" priority="21" operator="equal">
      <formula>"x"</formula>
    </cfRule>
  </conditionalFormatting>
  <conditionalFormatting sqref="I40">
    <cfRule type="cellIs" dxfId="892" priority="22" operator="equal">
      <formula>"ѵ"</formula>
    </cfRule>
    <cfRule type="cellIs" dxfId="891" priority="23" operator="equal">
      <formula>"x"</formula>
    </cfRule>
  </conditionalFormatting>
  <conditionalFormatting sqref="I50">
    <cfRule type="cellIs" dxfId="890" priority="24" operator="equal">
      <formula>"ѵ"</formula>
    </cfRule>
    <cfRule type="cellIs" dxfId="889" priority="25" operator="equal">
      <formula>"x"</formula>
    </cfRule>
  </conditionalFormatting>
  <conditionalFormatting sqref="I52">
    <cfRule type="cellIs" dxfId="888" priority="26" operator="equal">
      <formula>"ѵ"</formula>
    </cfRule>
    <cfRule type="cellIs" dxfId="887" priority="27" operator="equal">
      <formula>"x"</formula>
    </cfRule>
  </conditionalFormatting>
  <conditionalFormatting sqref="I54">
    <cfRule type="cellIs" dxfId="886" priority="28" operator="equal">
      <formula>"ѵ"</formula>
    </cfRule>
    <cfRule type="cellIs" dxfId="885" priority="29" operator="equal">
      <formula>"x"</formula>
    </cfRule>
  </conditionalFormatting>
  <conditionalFormatting sqref="I56">
    <cfRule type="cellIs" dxfId="884" priority="30" operator="equal">
      <formula>"ѵ"</formula>
    </cfRule>
    <cfRule type="cellIs" dxfId="883" priority="31" operator="equal">
      <formula>"x"</formula>
    </cfRule>
  </conditionalFormatting>
  <conditionalFormatting sqref="I58">
    <cfRule type="cellIs" dxfId="882" priority="32" operator="equal">
      <formula>"ѵ"</formula>
    </cfRule>
    <cfRule type="cellIs" dxfId="881" priority="33" operator="equal">
      <formula>"x"</formula>
    </cfRule>
  </conditionalFormatting>
  <conditionalFormatting sqref="I68">
    <cfRule type="cellIs" dxfId="880" priority="34" operator="equal">
      <formula>"ѵ"</formula>
    </cfRule>
    <cfRule type="cellIs" dxfId="879" priority="35" operator="equal">
      <formula>"x"</formula>
    </cfRule>
  </conditionalFormatting>
  <conditionalFormatting sqref="I70">
    <cfRule type="cellIs" dxfId="878" priority="36" operator="equal">
      <formula>"ѵ"</formula>
    </cfRule>
    <cfRule type="cellIs" dxfId="877" priority="37" operator="equal">
      <formula>"x"</formula>
    </cfRule>
  </conditionalFormatting>
  <conditionalFormatting sqref="I72">
    <cfRule type="cellIs" dxfId="876" priority="38" operator="equal">
      <formula>"ѵ"</formula>
    </cfRule>
    <cfRule type="cellIs" dxfId="875" priority="39" operator="equal">
      <formula>"x"</formula>
    </cfRule>
  </conditionalFormatting>
  <conditionalFormatting sqref="I74">
    <cfRule type="cellIs" dxfId="874" priority="40" operator="equal">
      <formula>"ѵ"</formula>
    </cfRule>
    <cfRule type="cellIs" dxfId="873" priority="41" operator="equal">
      <formula>"x"</formula>
    </cfRule>
  </conditionalFormatting>
  <conditionalFormatting sqref="I76">
    <cfRule type="cellIs" dxfId="872" priority="42" operator="equal">
      <formula>"ѵ"</formula>
    </cfRule>
    <cfRule type="cellIs" dxfId="871" priority="43" operator="equal">
      <formula>"x"</formula>
    </cfRule>
  </conditionalFormatting>
  <conditionalFormatting sqref="I86">
    <cfRule type="cellIs" dxfId="870" priority="44" operator="equal">
      <formula>"ѵ"</formula>
    </cfRule>
    <cfRule type="cellIs" dxfId="869" priority="45" operator="equal">
      <formula>"x"</formula>
    </cfRule>
  </conditionalFormatting>
  <conditionalFormatting sqref="I88">
    <cfRule type="cellIs" dxfId="868" priority="46" operator="equal">
      <formula>"ѵ"</formula>
    </cfRule>
    <cfRule type="cellIs" dxfId="867" priority="47" operator="equal">
      <formula>"x"</formula>
    </cfRule>
  </conditionalFormatting>
  <conditionalFormatting sqref="I90">
    <cfRule type="cellIs" dxfId="866" priority="48" operator="equal">
      <formula>"ѵ"</formula>
    </cfRule>
    <cfRule type="cellIs" dxfId="865" priority="49" operator="equal">
      <formula>"x"</formula>
    </cfRule>
  </conditionalFormatting>
  <conditionalFormatting sqref="I92">
    <cfRule type="cellIs" dxfId="864" priority="50" operator="equal">
      <formula>"ѵ"</formula>
    </cfRule>
    <cfRule type="cellIs" dxfId="863" priority="51" operator="equal">
      <formula>"x"</formula>
    </cfRule>
  </conditionalFormatting>
  <conditionalFormatting sqref="I94">
    <cfRule type="cellIs" dxfId="862" priority="52" operator="equal">
      <formula>"ѵ"</formula>
    </cfRule>
    <cfRule type="cellIs" dxfId="861" priority="53" operator="equal">
      <formula>"x"</formula>
    </cfRule>
  </conditionalFormatting>
  <conditionalFormatting sqref="I104">
    <cfRule type="cellIs" dxfId="860" priority="54" operator="equal">
      <formula>"ѵ"</formula>
    </cfRule>
    <cfRule type="cellIs" dxfId="859" priority="55" operator="equal">
      <formula>"x"</formula>
    </cfRule>
  </conditionalFormatting>
  <conditionalFormatting sqref="I106">
    <cfRule type="cellIs" dxfId="858" priority="56" operator="equal">
      <formula>"ѵ"</formula>
    </cfRule>
    <cfRule type="cellIs" dxfId="857" priority="57" operator="equal">
      <formula>"x"</formula>
    </cfRule>
  </conditionalFormatting>
  <conditionalFormatting sqref="I108">
    <cfRule type="cellIs" dxfId="856" priority="58" operator="equal">
      <formula>"ѵ"</formula>
    </cfRule>
    <cfRule type="cellIs" dxfId="855" priority="59" operator="equal">
      <formula>"x"</formula>
    </cfRule>
  </conditionalFormatting>
  <conditionalFormatting sqref="I110">
    <cfRule type="cellIs" dxfId="854" priority="60" operator="equal">
      <formula>"ѵ"</formula>
    </cfRule>
    <cfRule type="cellIs" dxfId="853" priority="61" operator="equal">
      <formula>"x"</formula>
    </cfRule>
  </conditionalFormatting>
  <conditionalFormatting sqref="I112">
    <cfRule type="cellIs" dxfId="852" priority="62" operator="equal">
      <formula>"ѵ"</formula>
    </cfRule>
    <cfRule type="cellIs" dxfId="851" priority="63" operator="equal">
      <formula>"x"</formula>
    </cfRule>
  </conditionalFormatting>
  <conditionalFormatting sqref="K14">
    <cfRule type="expression" dxfId="850" priority="64">
      <formula>$D$9=K14</formula>
    </cfRule>
  </conditionalFormatting>
  <conditionalFormatting sqref="K16">
    <cfRule type="expression" dxfId="849" priority="65">
      <formula>$D$9=K16</formula>
    </cfRule>
  </conditionalFormatting>
  <conditionalFormatting sqref="K18">
    <cfRule type="expression" dxfId="848" priority="66">
      <formula>$D$9=K18</formula>
    </cfRule>
  </conditionalFormatting>
  <conditionalFormatting sqref="K20">
    <cfRule type="expression" dxfId="847" priority="67">
      <formula>$D$9=K20</formula>
    </cfRule>
  </conditionalFormatting>
  <conditionalFormatting sqref="K22">
    <cfRule type="expression" dxfId="846" priority="68">
      <formula>$D$9=K22</formula>
    </cfRule>
  </conditionalFormatting>
  <conditionalFormatting sqref="K32 K34 K36 K38 K40">
    <cfRule type="expression" dxfId="845" priority="69">
      <formula>$D$27=K32</formula>
    </cfRule>
    <cfRule type="expression" dxfId="844" priority="70">
      <formula>$D$9</formula>
    </cfRule>
  </conditionalFormatting>
  <conditionalFormatting sqref="K50">
    <cfRule type="expression" dxfId="843" priority="71">
      <formula>$D$45=K50</formula>
    </cfRule>
  </conditionalFormatting>
  <conditionalFormatting sqref="K52">
    <cfRule type="expression" dxfId="842" priority="72">
      <formula>$D$45=K52</formula>
    </cfRule>
  </conditionalFormatting>
  <conditionalFormatting sqref="K54">
    <cfRule type="expression" dxfId="841" priority="73">
      <formula>$D$45=K54</formula>
    </cfRule>
  </conditionalFormatting>
  <conditionalFormatting sqref="K56">
    <cfRule type="expression" dxfId="840" priority="74">
      <formula>$D$45=K56</formula>
    </cfRule>
  </conditionalFormatting>
  <conditionalFormatting sqref="K58">
    <cfRule type="expression" dxfId="839" priority="75">
      <formula>$D$45=K58</formula>
    </cfRule>
  </conditionalFormatting>
  <conditionalFormatting sqref="K68 K70 K72 K74 K76">
    <cfRule type="expression" dxfId="838" priority="76">
      <formula>$D$63=K68</formula>
    </cfRule>
    <cfRule type="expression" dxfId="837" priority="77">
      <formula>$D$9</formula>
    </cfRule>
  </conditionalFormatting>
  <conditionalFormatting sqref="K86 K88 K90 K92 K94">
    <cfRule type="expression" dxfId="836" priority="78">
      <formula>$D$81=K86</formula>
    </cfRule>
    <cfRule type="expression" dxfId="835" priority="79">
      <formula>$D$9</formula>
    </cfRule>
  </conditionalFormatting>
  <conditionalFormatting sqref="K104">
    <cfRule type="expression" dxfId="834" priority="80">
      <formula>$D$99=K104</formula>
    </cfRule>
  </conditionalFormatting>
  <conditionalFormatting sqref="K106">
    <cfRule type="expression" dxfId="833" priority="81">
      <formula>$D$99=K106</formula>
    </cfRule>
  </conditionalFormatting>
  <conditionalFormatting sqref="K108">
    <cfRule type="expression" dxfId="832" priority="82">
      <formula>$D$99=K108</formula>
    </cfRule>
  </conditionalFormatting>
  <conditionalFormatting sqref="K110">
    <cfRule type="expression" dxfId="831" priority="83">
      <formula>$D$99=K110</formula>
    </cfRule>
  </conditionalFormatting>
  <conditionalFormatting sqref="K112">
    <cfRule type="expression" dxfId="830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Turno'!C65</f>
        <v>GRUPO H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Turno'!D76</f>
        <v>ELISA PRATA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ELISA PRATA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5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Turno'!EJ76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Turno'!C76</f>
        <v>49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Turno'!C76,'Result do Turno'!FY76:FZ81,2,0)</f>
        <v>53</v>
      </c>
      <c r="K13" s="190"/>
      <c r="L13" s="233"/>
      <c r="O13" s="226"/>
      <c r="P13" s="330" t="s">
        <v>287</v>
      </c>
      <c r="Q13" s="330"/>
      <c r="R13" s="241">
        <f>'Result do Turno'!EK76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str">
        <f>IF(VLOOKUP('Result do Turno'!D76,Historia!$A$2:$J$527,10,0)=0,"",VLOOKUP('Result do Turno'!D76,Historia!$A$2:$J$527,10,0))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IF(L14=0,"",IF(Jogos!BG76=0,"x","ѵ"))</f>
        <v>x</v>
      </c>
      <c r="J14" s="243" t="str">
        <f>Jogos!CB76</f>
        <v>ELISA PRATA perdeu para REGINALDO MACHADO por 7x6 6x7 6x10</v>
      </c>
      <c r="K14" s="243" t="str">
        <f>Jogos!C76</f>
        <v/>
      </c>
      <c r="L14" s="245">
        <f>IF(Jogos!BH76="x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str">
        <f>IF(VLOOKUP('Result do Turno'!D76,Historia!$A$2:$I$527,9,0)=0,"",VLOOKUP('Result do Turno'!D76,Historia!$A$2:$I$527,9,0))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Turno'!EL76</f>
        <v>3</v>
      </c>
      <c r="U15" s="233"/>
    </row>
    <row r="16" spans="2:23" ht="15.75" x14ac:dyDescent="0.5">
      <c r="B16" s="226"/>
      <c r="D16" s="235">
        <f>Historia!$H$1</f>
        <v>2020</v>
      </c>
      <c r="E16" s="30">
        <f>IF(VLOOKUP('Result do Turno'!D76,Historia!$A$2:$I$527,8,0)=0,"",VLOOKUP('Result do Turno'!D76,Historia!$A$2:$I$527,8,0))</f>
        <v>38</v>
      </c>
      <c r="G16" s="242" t="s">
        <v>291</v>
      </c>
      <c r="H16" s="243" t="str">
        <f>PARAMETROS!H5</f>
        <v>26 Fev a 03 Mar</v>
      </c>
      <c r="I16" s="244" t="str">
        <f>IF(L16=0,"",IF(Jogos!BI76=0,"x","ѵ"))</f>
        <v>ѵ</v>
      </c>
      <c r="J16" s="243" t="str">
        <f>Jogos!CC76</f>
        <v>ELISA PRATA venceu VALNEI PIAZZA por 7x6 6x7 10x6</v>
      </c>
      <c r="K16" s="243" t="str">
        <f>Jogos!E76</f>
        <v/>
      </c>
      <c r="L16" s="245">
        <f>IF(Jogos!BJ76="x x",0,1)</f>
        <v>1</v>
      </c>
      <c r="O16" s="226"/>
      <c r="P16" s="331"/>
      <c r="Q16" t="s">
        <v>292</v>
      </c>
      <c r="R16" s="201">
        <f>'Result do Turno'!EM76</f>
        <v>9</v>
      </c>
      <c r="U16" s="233"/>
    </row>
    <row r="17" spans="2:23" ht="15.75" x14ac:dyDescent="0.5">
      <c r="B17" s="226"/>
      <c r="D17" s="235">
        <f>Historia!$G$1</f>
        <v>2019</v>
      </c>
      <c r="E17" s="30">
        <f>IF(VLOOKUP('Result do Turno'!D76,Historia!$A$2:$I$527,7,0)=0,"",VLOOKUP('Result do Turno'!D76,Historia!$A$2:$I$527,7,0))</f>
        <v>46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Turno'!EN76</f>
        <v>-6</v>
      </c>
      <c r="U17" s="233"/>
    </row>
    <row r="18" spans="2:23" ht="15.75" x14ac:dyDescent="0.5">
      <c r="B18" s="226"/>
      <c r="D18">
        <f>Historia!$F$1</f>
        <v>2018</v>
      </c>
      <c r="E18" s="30">
        <f>IF(VLOOKUP('Result do Turno'!D76,Historia!$A$2:$I$527,6,0)=0,"",VLOOKUP('Result do Turno'!D76,Historia!$A$2:$I$527,6,0))</f>
        <v>50</v>
      </c>
      <c r="G18" s="242" t="s">
        <v>294</v>
      </c>
      <c r="H18" s="243" t="str">
        <f>PARAMETROS!H6</f>
        <v>04 a 10 Mar</v>
      </c>
      <c r="I18" s="244" t="str">
        <f>IF(L18=0,"",IF(Jogos!BK76=0,"x","ѵ"))</f>
        <v>x</v>
      </c>
      <c r="J18" s="243" t="str">
        <f>Jogos!CD76</f>
        <v>ELISA PRATA perdeu para RENATO SOUZA por 2x6 1x6</v>
      </c>
      <c r="K18" s="243" t="str">
        <f>Jogos!G76</f>
        <v/>
      </c>
      <c r="L18" s="245">
        <f>IF(Jogos!BL76="x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>
        <f>IF(VLOOKUP('Result do Turno'!D76,Historia!$A$2:$I$527,5,0)=0,"",VLOOKUP('Result do Turno'!D76,Historia!$A$2:$I$527,5,0))</f>
        <v>51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Turno'!EO76</f>
        <v>56</v>
      </c>
      <c r="U19" s="233"/>
    </row>
    <row r="20" spans="2:23" ht="15.75" x14ac:dyDescent="0.5">
      <c r="B20" s="226"/>
      <c r="D20">
        <f>Historia!$D$1</f>
        <v>2016</v>
      </c>
      <c r="E20" s="30">
        <f>IF(VLOOKUP('Result do Turno'!D76,Historia!$A$2:$I$527,4,0)=0,"",VLOOKUP('Result do Turno'!D76,Historia!$A$2:$I$527,4,0))</f>
        <v>51</v>
      </c>
      <c r="G20" s="242" t="s">
        <v>296</v>
      </c>
      <c r="H20" s="243" t="str">
        <f>PARAMETROS!H7</f>
        <v>11 a 17 Mar</v>
      </c>
      <c r="I20" s="244" t="str">
        <f>IF(L20=0,"",IF(Jogos!BM76=0,"x","ѵ"))</f>
        <v>x</v>
      </c>
      <c r="J20" s="243" t="str">
        <f>Jogos!CE76</f>
        <v>ELISA PRATA perdeu para MARIO ALLE por 4x6 3x6</v>
      </c>
      <c r="K20" s="243" t="str">
        <f>Jogos!I76</f>
        <v/>
      </c>
      <c r="L20" s="245">
        <f>IF(Jogos!BN76="x x",0,1)</f>
        <v>1</v>
      </c>
      <c r="O20" s="226"/>
      <c r="P20" s="331"/>
      <c r="Q20" t="s">
        <v>292</v>
      </c>
      <c r="R20" s="201">
        <f>'Result do Turno'!EP76</f>
        <v>78</v>
      </c>
      <c r="U20" s="233"/>
      <c r="W20" s="26"/>
    </row>
    <row r="21" spans="2:23" ht="15.75" x14ac:dyDescent="0.5">
      <c r="B21" s="226"/>
      <c r="D21">
        <f>Historia!$C$1</f>
        <v>2015</v>
      </c>
      <c r="E21" s="30">
        <f>IF(VLOOKUP('Result do Turno'!D76,Historia!$A$2:$I$527,3,0)=0,"",VLOOKUP('Result do Turno'!D76,Historia!$A$2:$I$527,3,0))</f>
        <v>44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Turno'!EQ76</f>
        <v>-22</v>
      </c>
      <c r="U21" s="233"/>
      <c r="W21" s="19"/>
    </row>
    <row r="22" spans="2:23" ht="15.75" x14ac:dyDescent="0.5">
      <c r="B22" s="226"/>
      <c r="D22">
        <f>Historia!$B$1</f>
        <v>2014</v>
      </c>
      <c r="E22" s="30">
        <f>IF(VLOOKUP('Result do Turno'!D76,Historia!$A$2:$I$527,2,0)=0,"",VLOOKUP('Result do Turno'!D76,Historia!$A$2:$I$527,2,0))</f>
        <v>41</v>
      </c>
      <c r="G22" s="242" t="s">
        <v>297</v>
      </c>
      <c r="H22" s="243" t="str">
        <f>PARAMETROS!H8</f>
        <v>18 a 24 Mar</v>
      </c>
      <c r="I22" s="244" t="str">
        <f>IF(L22=0,"",IF(Jogos!BO76=0,"x","ѵ"))</f>
        <v>x</v>
      </c>
      <c r="J22" s="243" t="str">
        <f>Jogos!CF76</f>
        <v>ELISA PRATA perdeu para LUCAS FERREIRA por 4x6 0x6</v>
      </c>
      <c r="K22" s="243" t="str">
        <f>Jogos!K76</f>
        <v/>
      </c>
      <c r="L22" s="245">
        <f>IF(Jogos!BP76="x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Turno'!D77</f>
        <v>LUCAS FERREIRA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LUCAS FERREIRA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1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Turno'!EJ77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Turno'!C77</f>
        <v>50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Turno'!C77,'Result do Turno'!FY76:FZ81,2,0)</f>
        <v>49</v>
      </c>
      <c r="K31" s="190"/>
      <c r="L31" s="233"/>
      <c r="O31" s="226"/>
      <c r="P31" s="330" t="s">
        <v>287</v>
      </c>
      <c r="Q31" s="330"/>
      <c r="R31" s="241">
        <f>'Result do Turno'!EK77</f>
        <v>4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Turno'!D77,Historia!$A$2:$J$527,10,0)=0,"",VLOOKUP('Result do Turno'!D77,Historia!$A$2:$J$527,10,0))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IF(L32=0,"",IF(Jogos!BG77=0,"x","ѵ"))</f>
        <v>ѵ</v>
      </c>
      <c r="J32" s="243" t="str">
        <f>Jogos!CB77</f>
        <v>LUCAS FERREIRA venceu VALNEI PIAZZA por 6x4 6x3</v>
      </c>
      <c r="K32" s="243" t="str">
        <f>Jogos!C77</f>
        <v/>
      </c>
      <c r="L32" s="245">
        <f>IF(Jogos!BH77="x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Turno'!D77,Historia!$A$2:$I$527,9,0)=0,"",VLOOKUP('Result do Turno'!D77,Historia!$A$2:$I$527,9,0))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Turno'!EL77</f>
        <v>8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Turno'!D77,Historia!$A$2:$I$527,8,0)=0,"",VLOOKUP('Result do Turno'!D77,Historia!$A$2:$I$527,8,0))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IF(L34=0,"",IF(Jogos!BI77=0,"x","ѵ"))</f>
        <v>ѵ</v>
      </c>
      <c r="J34" s="243" t="str">
        <f>Jogos!CC77</f>
        <v>LUCAS FERREIRA venceu RENATO SOUZA por 7x6 6x2</v>
      </c>
      <c r="K34" s="243" t="str">
        <f>Jogos!E77</f>
        <v/>
      </c>
      <c r="L34" s="245">
        <f>IF(Jogos!BJ77="x x",0,1)</f>
        <v>1</v>
      </c>
      <c r="O34" s="226"/>
      <c r="P34" s="331"/>
      <c r="Q34" t="s">
        <v>292</v>
      </c>
      <c r="R34" s="201">
        <f>'Result do Turno'!EM77</f>
        <v>2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Turno'!D77,Historia!$A$2:$I$527,7,0)=0,"",VLOOKUP('Result do Turno'!D77,Historia!$A$2:$I$527,7,0))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Turno'!EN77</f>
        <v>6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Turno'!D77,Historia!$A$2:$I$527,6,0)=0,"",VLOOKUP('Result do Turno'!D77,Historia!$A$2:$I$527,6,0))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IF(L36=0,"",IF(Jogos!BK77=0,"x","ѵ"))</f>
        <v>ѵ</v>
      </c>
      <c r="J36" s="243" t="str">
        <f>Jogos!CD77</f>
        <v>LUCAS FERREIRA venceu MARIO ALLE por 6x3 6x1</v>
      </c>
      <c r="K36" s="243" t="str">
        <f>Jogos!G77</f>
        <v/>
      </c>
      <c r="L36" s="245">
        <f>IF(Jogos!BL77="x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Turno'!D77,Historia!$A$2:$I$527,5,0)=0,"",VLOOKUP('Result do Turno'!D77,Historia!$A$2:$I$527,5,0))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Turno'!EO77</f>
        <v>58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Turno'!D77,Historia!$A$2:$I$527,4,0)=0,"",VLOOKUP('Result do Turno'!D77,Historia!$A$2:$I$527,4,0))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IF(L38=0,"",IF(Jogos!BM77=0,"x","ѵ"))</f>
        <v>x</v>
      </c>
      <c r="J38" s="243" t="str">
        <f>Jogos!CE77</f>
        <v>LUCAS FERREIRA perdeu para REGINALDO MACHADO por 6x7 3x6</v>
      </c>
      <c r="K38" s="243" t="str">
        <f>Jogos!I77</f>
        <v/>
      </c>
      <c r="L38" s="245">
        <f>IF(Jogos!BN77="x x",0,1)</f>
        <v>1</v>
      </c>
      <c r="O38" s="226"/>
      <c r="P38" s="331"/>
      <c r="Q38" t="s">
        <v>292</v>
      </c>
      <c r="R38" s="201">
        <f>'Result do Turno'!EP77</f>
        <v>36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Turno'!D77,Historia!$A$2:$I$527,3,0)=0,"",VLOOKUP('Result do Turno'!D77,Historia!$A$2:$I$527,3,0))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Turno'!EQ77</f>
        <v>22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Turno'!D77,Historia!$A$2:$I$527,2,0)=0,"",VLOOKUP('Result do Turno'!D77,Historia!$A$2:$I$527,2,0))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IF(L40=0,"",IF(Jogos!BO77=0,"x","ѵ"))</f>
        <v>ѵ</v>
      </c>
      <c r="J40" s="243" t="str">
        <f>Jogos!CF77</f>
        <v>LUCAS FERREIRA venceu ELISA PRATA por 6x4 6x0</v>
      </c>
      <c r="K40" s="243" t="str">
        <f>Jogos!K77</f>
        <v/>
      </c>
      <c r="L40" s="245">
        <f>IF(Jogos!BP77="x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Turno'!D78</f>
        <v>MARIO ALLE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MARIO ALLE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4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Turno'!EJ78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Turno'!C78</f>
        <v>51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Turno'!C78,'Result do Turno'!FY76:FZ81,2,0)</f>
        <v>52</v>
      </c>
      <c r="K49" s="190"/>
      <c r="L49" s="233"/>
      <c r="O49" s="226"/>
      <c r="P49" s="330" t="s">
        <v>287</v>
      </c>
      <c r="Q49" s="330"/>
      <c r="R49" s="241">
        <f>'Result do Turno'!EK78</f>
        <v>3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Turno'!D78,Historia!$A$2:$J$527,10,0)=0,"",VLOOKUP('Result do Turno'!D78,Historia!$A$2:$J$527,10,0))</f>
        <v>#N/A</v>
      </c>
      <c r="G50" s="242" t="str">
        <f>G32</f>
        <v>1a</v>
      </c>
      <c r="H50" s="256" t="str">
        <f>H32</f>
        <v>19 a 25 Fev</v>
      </c>
      <c r="I50" s="244" t="str">
        <f>IF(L50=0,"",IF(Jogos!BG78=0,"x","ѵ"))</f>
        <v>ѵ</v>
      </c>
      <c r="J50" s="243" t="str">
        <f>Jogos!CB78</f>
        <v>MARIO ALLE venceu RENATO SOUZA por 7x6 6x7 10x5</v>
      </c>
      <c r="K50" s="243" t="str">
        <f>Jogos!C78</f>
        <v/>
      </c>
      <c r="L50" s="245">
        <f>IF(Jogos!BH78="x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Turno'!D78,Historia!$A$2:$I$527,9,0)=0,"",VLOOKUP('Result do Turno'!D78,Historia!$A$2:$I$527,9,0))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Turno'!EL78</f>
        <v>6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Turno'!D78,Historia!$A$2:$I$527,8,0)=0,"",VLOOKUP('Result do Turno'!D78,Historia!$A$2:$I$527,8,0))</f>
        <v>#N/A</v>
      </c>
      <c r="G52" s="242" t="str">
        <f>G34</f>
        <v>2a</v>
      </c>
      <c r="H52" s="256" t="str">
        <f>H34</f>
        <v>26 Fev a 03 Mar</v>
      </c>
      <c r="I52" s="244" t="str">
        <f>IF(L52=0,"",IF(Jogos!BI78=0,"x","ѵ"))</f>
        <v>x</v>
      </c>
      <c r="J52" s="243" t="str">
        <f>Jogos!CC78</f>
        <v>MARIO ALLE perdeu para REGINALDO MACHADO por WxO</v>
      </c>
      <c r="K52" s="243" t="str">
        <f>Jogos!E78</f>
        <v/>
      </c>
      <c r="L52" s="245">
        <f>IF(Jogos!BJ78="x x",0,1)</f>
        <v>1</v>
      </c>
      <c r="O52" s="226"/>
      <c r="P52" s="331"/>
      <c r="Q52" t="s">
        <v>292</v>
      </c>
      <c r="R52" s="201">
        <f>'Result do Turno'!EM78</f>
        <v>5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Turno'!D78,Historia!$A$2:$I$527,7,0)=0,"",VLOOKUP('Result do Turno'!D78,Historia!$A$2:$I$527,7,0))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Turno'!EN78</f>
        <v>1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Turno'!D78,Historia!$A$2:$I$527,6,0)=0,"",VLOOKUP('Result do Turno'!D78,Historia!$A$2:$I$527,6,0))</f>
        <v>#N/A</v>
      </c>
      <c r="G54" s="242" t="str">
        <f>G36</f>
        <v>3a</v>
      </c>
      <c r="H54" s="256" t="str">
        <f>H36</f>
        <v>04 a 10 Mar</v>
      </c>
      <c r="I54" s="244" t="str">
        <f>IF(L54=0,"",IF(Jogos!BK78=0,"x","ѵ"))</f>
        <v>x</v>
      </c>
      <c r="J54" s="243" t="str">
        <f>Jogos!CD78</f>
        <v>MARIO ALLE perdeu para LUCAS FERREIRA por 3x6 1x6</v>
      </c>
      <c r="K54" s="243" t="str">
        <f>Jogos!G78</f>
        <v/>
      </c>
      <c r="L54" s="245">
        <f>IF(Jogos!BL78="x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Turno'!D78,Historia!$A$2:$I$527,5,0)=0,"",VLOOKUP('Result do Turno'!D78,Historia!$A$2:$I$527,5,0))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Turno'!EO78</f>
        <v>52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Turno'!D78,Historia!$A$2:$I$527,4,0)=0,"",VLOOKUP('Result do Turno'!D78,Historia!$A$2:$I$527,4,0))</f>
        <v>#N/A</v>
      </c>
      <c r="G56" s="242" t="str">
        <f>G38</f>
        <v>4a</v>
      </c>
      <c r="H56" s="256" t="str">
        <f>H38</f>
        <v>11 a 17 Mar</v>
      </c>
      <c r="I56" s="244" t="str">
        <f>IF(L56=0,"",IF(Jogos!BM78=0,"x","ѵ"))</f>
        <v>ѵ</v>
      </c>
      <c r="J56" s="243" t="str">
        <f>Jogos!CE78</f>
        <v>MARIO ALLE venceu ELISA PRATA por 6x4 6x3</v>
      </c>
      <c r="K56" s="243" t="str">
        <f>Jogos!I78</f>
        <v/>
      </c>
      <c r="L56" s="245">
        <f>IF(Jogos!BN78="x x",0,1)</f>
        <v>1</v>
      </c>
      <c r="O56" s="226"/>
      <c r="P56" s="331"/>
      <c r="Q56" t="s">
        <v>292</v>
      </c>
      <c r="R56" s="201">
        <f>'Result do Turno'!EP78</f>
        <v>58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Turno'!D78,Historia!$A$2:$I$527,3,0)=0,"",VLOOKUP('Result do Turno'!D78,Historia!$A$2:$I$527,3,0))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Turno'!EQ78</f>
        <v>-6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Turno'!D78,Historia!$A$2:$I$527,2,0)=0,"",VLOOKUP('Result do Turno'!D78,Historia!$A$2:$I$527,2,0))</f>
        <v>#N/A</v>
      </c>
      <c r="G58" s="242" t="str">
        <f>G40</f>
        <v>5a</v>
      </c>
      <c r="H58" s="256" t="str">
        <f>H40</f>
        <v>18 a 24 Mar</v>
      </c>
      <c r="I58" s="244" t="str">
        <f>IF(L58=0,"",IF(Jogos!BO78=0,"x","ѵ"))</f>
        <v>ѵ</v>
      </c>
      <c r="J58" s="243" t="str">
        <f>Jogos!CF78</f>
        <v>MARIO ALLE venceu VALNEI PIAZZA por 7x5 6x4</v>
      </c>
      <c r="K58" s="243" t="str">
        <f>Jogos!K78</f>
        <v/>
      </c>
      <c r="L58" s="245">
        <f>IF(Jogos!BP78="x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Turno'!D79</f>
        <v>RENATO SOUZA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RENATO SOUZA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3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Turno'!EJ79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Turno'!C79</f>
        <v>52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Turno'!C79,'Result do Turno'!FY76:FZ81,2,0)</f>
        <v>51</v>
      </c>
      <c r="K67" s="190"/>
      <c r="L67" s="233"/>
      <c r="O67" s="226"/>
      <c r="P67" s="330" t="s">
        <v>287</v>
      </c>
      <c r="Q67" s="330"/>
      <c r="R67" s="241">
        <f>'Result do Turno'!EK79</f>
        <v>3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str">
        <f>IF(VLOOKUP('Result do Turno'!D79,Historia!$A$2:$J$527,10,0)=0,"",VLOOKUP('Result do Turno'!D79,Historia!$A$2:$J$527,10,0))</f>
        <v/>
      </c>
      <c r="G68" s="242" t="str">
        <f>G50</f>
        <v>1a</v>
      </c>
      <c r="H68" s="256" t="str">
        <f>H50</f>
        <v>19 a 25 Fev</v>
      </c>
      <c r="I68" s="244" t="str">
        <f>IF(L68=0,"",IF(Jogos!BG79=0,"x","ѵ"))</f>
        <v>x</v>
      </c>
      <c r="J68" s="243" t="str">
        <f>Jogos!CB79</f>
        <v>RENATO SOUZA perdeu para MARIO ALLE por 6x7 7x6 5x10</v>
      </c>
      <c r="K68" s="243" t="str">
        <f>Jogos!C79</f>
        <v/>
      </c>
      <c r="L68" s="245">
        <f>IF(Jogos!BH79="x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str">
        <f>IF(VLOOKUP('Result do Turno'!D79,Historia!$A$2:$I$527,9,0)=0,"",VLOOKUP('Result do Turno'!D79,Historia!$A$2:$I$527,9,0))</f>
        <v/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Turno'!EL79</f>
        <v>7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>
        <f>IF(VLOOKUP('Result do Turno'!D79,Historia!$A$2:$I$527,8,0)=0,"",VLOOKUP('Result do Turno'!D79,Historia!$A$2:$I$527,8,0))</f>
        <v>57</v>
      </c>
      <c r="G70" s="242" t="str">
        <f>G52</f>
        <v>2a</v>
      </c>
      <c r="H70" s="256" t="str">
        <f>H52</f>
        <v>26 Fev a 03 Mar</v>
      </c>
      <c r="I70" s="244" t="str">
        <f>IF(L70=0,"",IF(Jogos!BI79=0,"x","ѵ"))</f>
        <v>x</v>
      </c>
      <c r="J70" s="243" t="str">
        <f>Jogos!CC79</f>
        <v>RENATO SOUZA perdeu para LUCAS FERREIRA por 6x7 2x6</v>
      </c>
      <c r="K70" s="243" t="str">
        <f>Jogos!E79</f>
        <v/>
      </c>
      <c r="L70" s="245">
        <f>IF(Jogos!BJ79="x x",0,1)</f>
        <v>1</v>
      </c>
      <c r="O70" s="226"/>
      <c r="P70" s="331"/>
      <c r="Q70" t="s">
        <v>292</v>
      </c>
      <c r="R70" s="201">
        <f>'Result do Turno'!EM79</f>
        <v>4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str">
        <f>IF(VLOOKUP('Result do Turno'!D79,Historia!$A$2:$I$527,7,0)=0,"",VLOOKUP('Result do Turno'!D79,Historia!$A$2:$I$527,7,0))</f>
        <v/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Turno'!EN79</f>
        <v>3</v>
      </c>
      <c r="U71" s="233"/>
    </row>
    <row r="72" spans="2:21" ht="15.75" x14ac:dyDescent="0.5">
      <c r="B72" s="226"/>
      <c r="C72" s="254"/>
      <c r="D72">
        <f>Historia!$F$1</f>
        <v>2018</v>
      </c>
      <c r="E72" s="30" t="str">
        <f>IF(VLOOKUP('Result do Turno'!D79,Historia!$A$2:$I$527,6,0)=0,"",VLOOKUP('Result do Turno'!D79,Historia!$A$2:$I$527,6,0))</f>
        <v/>
      </c>
      <c r="G72" s="242" t="str">
        <f>G54</f>
        <v>3a</v>
      </c>
      <c r="H72" s="256" t="str">
        <f>H54</f>
        <v>04 a 10 Mar</v>
      </c>
      <c r="I72" s="244" t="str">
        <f>IF(L72=0,"",IF(Jogos!BK79=0,"x","ѵ"))</f>
        <v>ѵ</v>
      </c>
      <c r="J72" s="243" t="str">
        <f>Jogos!CD79</f>
        <v>RENATO SOUZA venceu ELISA PRATA por 6x2 6x1</v>
      </c>
      <c r="K72" s="243" t="str">
        <f>Jogos!G79</f>
        <v/>
      </c>
      <c r="L72" s="245">
        <f>IF(Jogos!BL79="x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str">
        <f>IF(VLOOKUP('Result do Turno'!D79,Historia!$A$2:$I$527,5,0)=0,"",VLOOKUP('Result do Turno'!D79,Historia!$A$2:$I$527,5,0))</f>
        <v/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Turno'!EO79</f>
        <v>62</v>
      </c>
      <c r="U73" s="233"/>
    </row>
    <row r="74" spans="2:21" ht="15.75" x14ac:dyDescent="0.5">
      <c r="B74" s="226"/>
      <c r="C74" s="254"/>
      <c r="D74">
        <f>Historia!$D$1</f>
        <v>2016</v>
      </c>
      <c r="E74" s="30" t="str">
        <f>IF(VLOOKUP('Result do Turno'!D79,Historia!$A$2:$I$527,4,0)=0,"",VLOOKUP('Result do Turno'!D79,Historia!$A$2:$I$527,4,0))</f>
        <v/>
      </c>
      <c r="G74" s="242" t="str">
        <f>G56</f>
        <v>4a</v>
      </c>
      <c r="H74" s="256" t="str">
        <f>H56</f>
        <v>11 a 17 Mar</v>
      </c>
      <c r="I74" s="244" t="str">
        <f>IF(L74=0,"",IF(Jogos!BM79=0,"x","ѵ"))</f>
        <v>ѵ</v>
      </c>
      <c r="J74" s="243" t="str">
        <f>Jogos!CE79</f>
        <v>RENATO SOUZA venceu VALNEI PIAZZA por 6x4 6x3</v>
      </c>
      <c r="K74" s="243" t="str">
        <f>Jogos!I79</f>
        <v/>
      </c>
      <c r="L74" s="245">
        <f>IF(Jogos!BN79="x x",0,1)</f>
        <v>1</v>
      </c>
      <c r="O74" s="226"/>
      <c r="P74" s="331"/>
      <c r="Q74" t="s">
        <v>292</v>
      </c>
      <c r="R74" s="201">
        <f>'Result do Turno'!EP79</f>
        <v>46</v>
      </c>
      <c r="U74" s="233"/>
    </row>
    <row r="75" spans="2:21" ht="15.75" x14ac:dyDescent="0.5">
      <c r="B75" s="226"/>
      <c r="C75" s="254"/>
      <c r="D75">
        <f>Historia!$C$1</f>
        <v>2015</v>
      </c>
      <c r="E75" s="30" t="str">
        <f>IF(VLOOKUP('Result do Turno'!D79,Historia!$A$2:$I$527,3,0)=0,"",VLOOKUP('Result do Turno'!D79,Historia!$A$2:$I$527,3,0))</f>
        <v/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Turno'!EQ79</f>
        <v>16</v>
      </c>
      <c r="U75" s="233"/>
    </row>
    <row r="76" spans="2:21" ht="15.75" x14ac:dyDescent="0.5">
      <c r="B76" s="226"/>
      <c r="C76" s="254"/>
      <c r="D76">
        <f>Historia!$B$1</f>
        <v>2014</v>
      </c>
      <c r="E76" s="30" t="str">
        <f>IF(VLOOKUP('Result do Turno'!D79,Historia!$A$2:$I$527,2,0)=0,"",VLOOKUP('Result do Turno'!D79,Historia!$A$2:$I$527,2,0))</f>
        <v/>
      </c>
      <c r="G76" s="242" t="str">
        <f>G58</f>
        <v>5a</v>
      </c>
      <c r="H76" s="256" t="str">
        <f>H58</f>
        <v>18 a 24 Mar</v>
      </c>
      <c r="I76" s="244" t="str">
        <f>IF(L76=0,"",IF(Jogos!BO79=0,"x","ѵ"))</f>
        <v>ѵ</v>
      </c>
      <c r="J76" s="243" t="str">
        <f>Jogos!CF79</f>
        <v>RENATO SOUZA venceu REGINALDO MACHADO por WxO</v>
      </c>
      <c r="K76" s="243" t="str">
        <f>Jogos!K79</f>
        <v/>
      </c>
      <c r="L76" s="245">
        <f>IF(Jogos!BP79="x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Turno'!D80</f>
        <v>VALNEI PIAZZA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VALNEI PIAZZA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6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Turno'!EJ80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Turno'!C80</f>
        <v>53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Turno'!C80,'Result do Turno'!FY76:FZ81,2,0)</f>
        <v>54</v>
      </c>
      <c r="K85" s="190"/>
      <c r="L85" s="233"/>
      <c r="O85" s="226"/>
      <c r="P85" s="330" t="s">
        <v>287</v>
      </c>
      <c r="Q85" s="330"/>
      <c r="R85" s="241">
        <f>'Result do Turno'!EK80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Turno'!D80,Historia!$A$2:$J$527,10,0)=0,"",VLOOKUP('Result do Turno'!D80,Historia!$A$2:$J$527,10,0))</f>
        <v/>
      </c>
      <c r="G86" s="242" t="str">
        <f>G68</f>
        <v>1a</v>
      </c>
      <c r="H86" s="256" t="str">
        <f>H68</f>
        <v>19 a 25 Fev</v>
      </c>
      <c r="I86" s="244" t="str">
        <f>IF(L86=0,"",IF(Jogos!BG80=0,"x","ѵ"))</f>
        <v>x</v>
      </c>
      <c r="J86" s="243" t="str">
        <f>Jogos!CB80</f>
        <v>VALNEI PIAZZA perdeu para LUCAS FERREIRA por 4x6 3x6</v>
      </c>
      <c r="K86" s="243" t="str">
        <f>Jogos!C80</f>
        <v/>
      </c>
      <c r="L86" s="245">
        <f>IF(Jogos!BH80="x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Turno'!D80,Historia!$A$2:$I$527,9,0)=0,"",VLOOKUP('Result do Turno'!D80,Historia!$A$2:$I$527,9,0))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Turno'!EL80</f>
        <v>1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str">
        <f>IF(VLOOKUP('Result do Turno'!D80,Historia!$A$2:$I$527,8,0)=0,"",VLOOKUP('Result do Turno'!D80,Historia!$A$2:$I$527,8,0))</f>
        <v/>
      </c>
      <c r="G88" s="242" t="str">
        <f>G70</f>
        <v>2a</v>
      </c>
      <c r="H88" s="256" t="str">
        <f>H70</f>
        <v>26 Fev a 03 Mar</v>
      </c>
      <c r="I88" s="244" t="str">
        <f>IF(L88=0,"",IF(Jogos!BI80=0,"x","ѵ"))</f>
        <v>x</v>
      </c>
      <c r="J88" s="243" t="str">
        <f>Jogos!CC80</f>
        <v>VALNEI PIAZZA perdeu para ELISA PRATA por 6x7 7x6 6x10</v>
      </c>
      <c r="K88" s="243" t="str">
        <f>Jogos!E80</f>
        <v/>
      </c>
      <c r="L88" s="245">
        <f>IF(Jogos!BJ80="x x",0,1)</f>
        <v>1</v>
      </c>
      <c r="O88" s="226"/>
      <c r="P88" s="331"/>
      <c r="Q88" t="s">
        <v>292</v>
      </c>
      <c r="R88" s="201">
        <f>'Result do Turno'!EM80</f>
        <v>10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>
        <f>IF(VLOOKUP('Result do Turno'!D80,Historia!$A$2:$I$527,7,0)=0,"",VLOOKUP('Result do Turno'!D80,Historia!$A$2:$I$527,7,0))</f>
        <v>40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Turno'!EN80</f>
        <v>-9</v>
      </c>
      <c r="U89" s="233"/>
    </row>
    <row r="90" spans="2:21" ht="15.75" x14ac:dyDescent="0.5">
      <c r="B90" s="226"/>
      <c r="C90" s="254"/>
      <c r="D90">
        <f>Historia!$F$1</f>
        <v>2018</v>
      </c>
      <c r="E90" s="30">
        <f>IF(VLOOKUP('Result do Turno'!D80,Historia!$A$2:$I$527,6,0)=0,"",VLOOKUP('Result do Turno'!D80,Historia!$A$2:$I$527,6,0))</f>
        <v>45</v>
      </c>
      <c r="G90" s="242" t="str">
        <f>G72</f>
        <v>3a</v>
      </c>
      <c r="H90" s="256" t="str">
        <f>H72</f>
        <v>04 a 10 Mar</v>
      </c>
      <c r="I90" s="244" t="str">
        <f>IF(L90=0,"",IF(Jogos!BK80=0,"x","ѵ"))</f>
        <v>x</v>
      </c>
      <c r="J90" s="243" t="str">
        <f>Jogos!CD80</f>
        <v>VALNEI PIAZZA perdeu para REGINALDO MACHADO por 6x7 0x6</v>
      </c>
      <c r="K90" s="243" t="str">
        <f>Jogos!G80</f>
        <v/>
      </c>
      <c r="L90" s="245">
        <f>IF(Jogos!BL80="x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>
        <f>IF(VLOOKUP('Result do Turno'!D80,Historia!$A$2:$I$527,5,0)=0,"",VLOOKUP('Result do Turno'!D80,Historia!$A$2:$I$527,5,0))</f>
        <v>47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Turno'!EO80</f>
        <v>48</v>
      </c>
      <c r="U91" s="233"/>
    </row>
    <row r="92" spans="2:21" ht="15.75" x14ac:dyDescent="0.5">
      <c r="B92" s="226"/>
      <c r="C92" s="254"/>
      <c r="D92">
        <f>Historia!$D$1</f>
        <v>2016</v>
      </c>
      <c r="E92" s="30" t="str">
        <f>IF(VLOOKUP('Result do Turno'!D80,Historia!$A$2:$I$527,4,0)=0,"",VLOOKUP('Result do Turno'!D80,Historia!$A$2:$I$527,4,0))</f>
        <v/>
      </c>
      <c r="G92" s="242" t="str">
        <f>G74</f>
        <v>4a</v>
      </c>
      <c r="H92" s="256" t="str">
        <f>H74</f>
        <v>11 a 17 Mar</v>
      </c>
      <c r="I92" s="244" t="str">
        <f>IF(L92=0,"",IF(Jogos!BM80=0,"x","ѵ"))</f>
        <v>x</v>
      </c>
      <c r="J92" s="243" t="str">
        <f>Jogos!CE80</f>
        <v>VALNEI PIAZZA perdeu para RENATO SOUZA por 4x6 3x6</v>
      </c>
      <c r="K92" s="243" t="str">
        <f>Jogos!I80</f>
        <v/>
      </c>
      <c r="L92" s="245">
        <f>IF(Jogos!BN80="x x",0,1)</f>
        <v>1</v>
      </c>
      <c r="O92" s="226"/>
      <c r="P92" s="331"/>
      <c r="Q92" t="s">
        <v>292</v>
      </c>
      <c r="R92" s="201">
        <f>'Result do Turno'!EP80</f>
        <v>73</v>
      </c>
      <c r="U92" s="233"/>
    </row>
    <row r="93" spans="2:21" ht="15.75" x14ac:dyDescent="0.5">
      <c r="B93" s="226"/>
      <c r="C93" s="254"/>
      <c r="D93">
        <f>Historia!$C$1</f>
        <v>2015</v>
      </c>
      <c r="E93" s="30" t="str">
        <f>IF(VLOOKUP('Result do Turno'!D80,Historia!$A$2:$I$527,3,0)=0,"",VLOOKUP('Result do Turno'!D80,Historia!$A$2:$I$527,3,0))</f>
        <v/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Turno'!EQ80</f>
        <v>-25</v>
      </c>
      <c r="U93" s="233"/>
    </row>
    <row r="94" spans="2:21" ht="15.75" x14ac:dyDescent="0.5">
      <c r="B94" s="226"/>
      <c r="C94" s="254"/>
      <c r="D94">
        <f>Historia!$B$1</f>
        <v>2014</v>
      </c>
      <c r="E94" s="30" t="str">
        <f>IF(VLOOKUP('Result do Turno'!D80,Historia!$A$2:$I$527,2,0)=0,"",VLOOKUP('Result do Turno'!D80,Historia!$A$2:$I$527,2,0))</f>
        <v/>
      </c>
      <c r="G94" s="242" t="str">
        <f>G76</f>
        <v>5a</v>
      </c>
      <c r="H94" s="256" t="str">
        <f>H76</f>
        <v>18 a 24 Mar</v>
      </c>
      <c r="I94" s="244" t="str">
        <f>IF(L94=0,"",IF(Jogos!BO80=0,"x","ѵ"))</f>
        <v>x</v>
      </c>
      <c r="J94" s="243" t="str">
        <f>Jogos!CF80</f>
        <v>VALNEI PIAZZA perdeu para MARIO ALLE por 5x7 4x6</v>
      </c>
      <c r="K94" s="243" t="str">
        <f>Jogos!K80</f>
        <v/>
      </c>
      <c r="L94" s="245">
        <f>IF(Jogos!BP80="x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Turno'!D81</f>
        <v>REGINALDO MACHADO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REGINALDO MACHADO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2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Turno'!EJ81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Turno'!C81</f>
        <v>54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Turno'!C81,'Result do Turno'!FY76:FZ81,2,0)</f>
        <v>50</v>
      </c>
      <c r="K103" s="190"/>
      <c r="L103" s="233"/>
      <c r="O103" s="226"/>
      <c r="P103" s="330" t="s">
        <v>287</v>
      </c>
      <c r="Q103" s="330"/>
      <c r="R103" s="241">
        <f>'Result do Turno'!EK81</f>
        <v>4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str">
        <f>IF(VLOOKUP('Result do Turno'!D81,Historia!$A$2:$J$527,10,0)=0,"",VLOOKUP('Result do Turno'!D81,Historia!$A$2:$J$527,10,0))</f>
        <v/>
      </c>
      <c r="G104" s="242" t="str">
        <f>G86</f>
        <v>1a</v>
      </c>
      <c r="H104" s="256" t="str">
        <f>H86</f>
        <v>19 a 25 Fev</v>
      </c>
      <c r="I104" s="244" t="str">
        <f>IF(L104=0,"",IF(Jogos!BG81=0,"x","ѵ"))</f>
        <v>ѵ</v>
      </c>
      <c r="J104" s="243" t="str">
        <f>Jogos!CB81</f>
        <v>REGINALDO MACHADO venceu ELISA PRATA por 6x7 7x6 10x6</v>
      </c>
      <c r="K104" s="243" t="str">
        <f>Jogos!C81</f>
        <v/>
      </c>
      <c r="L104" s="245">
        <f>IF(Jogos!BH81="x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str">
        <f>IF(VLOOKUP('Result do Turno'!D81,Historia!$A$2:$I$527,9,0)=0,"",VLOOKUP('Result do Turno'!D81,Historia!$A$2:$I$527,9,0))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Turno'!EL81</f>
        <v>8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>
        <f>IF(VLOOKUP('Result do Turno'!D81,Historia!$A$2:$I$527,8,0)=0,"",VLOOKUP('Result do Turno'!D81,Historia!$A$2:$I$527,8,0))</f>
        <v>91</v>
      </c>
      <c r="G106" s="242" t="str">
        <f>G88</f>
        <v>2a</v>
      </c>
      <c r="H106" s="256" t="str">
        <f>H88</f>
        <v>26 Fev a 03 Mar</v>
      </c>
      <c r="I106" s="244" t="str">
        <f>IF(L106=0,"",IF(Jogos!BI81=0,"x","ѵ"))</f>
        <v>ѵ</v>
      </c>
      <c r="J106" s="243" t="str">
        <f>Jogos!CC81</f>
        <v>REGINALDO MACHADO venceu MARIO ALLE por WxO</v>
      </c>
      <c r="K106" s="243" t="str">
        <f>Jogos!E81</f>
        <v/>
      </c>
      <c r="L106" s="245">
        <f>IF(Jogos!BJ81="x x",0,1)</f>
        <v>1</v>
      </c>
      <c r="O106" s="226"/>
      <c r="P106" s="331"/>
      <c r="Q106" t="s">
        <v>292</v>
      </c>
      <c r="R106" s="201">
        <f>'Result do Turno'!EM81</f>
        <v>3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str">
        <f>IF(VLOOKUP('Result do Turno'!D81,Historia!$A$2:$I$527,7,0)=0,"",VLOOKUP('Result do Turno'!D81,Historia!$A$2:$I$527,7,0))</f>
        <v/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Turno'!EN81</f>
        <v>5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str">
        <f>IF(VLOOKUP('Result do Turno'!D81,Historia!$A$2:$I$527,6,0)=0,"",VLOOKUP('Result do Turno'!D81,Historia!$A$2:$I$527,6,0))</f>
        <v/>
      </c>
      <c r="G108" s="242" t="str">
        <f>G90</f>
        <v>3a</v>
      </c>
      <c r="H108" s="256" t="str">
        <f>H90</f>
        <v>04 a 10 Mar</v>
      </c>
      <c r="I108" s="244" t="str">
        <f>IF(L108=0,"",IF(Jogos!BK81=0,"x","ѵ"))</f>
        <v>ѵ</v>
      </c>
      <c r="J108" s="243" t="str">
        <f>Jogos!CD81</f>
        <v>REGINALDO MACHADO venceu VALNEI PIAZZA por 7x6 6x0</v>
      </c>
      <c r="K108" s="243" t="str">
        <f>Jogos!G81</f>
        <v/>
      </c>
      <c r="L108" s="245">
        <f>IF(Jogos!BL81="x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str">
        <f>IF(VLOOKUP('Result do Turno'!D81,Historia!$A$2:$I$527,5,0)=0,"",VLOOKUP('Result do Turno'!D81,Historia!$A$2:$I$527,5,0))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Turno'!EO81</f>
        <v>61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str">
        <f>IF(VLOOKUP('Result do Turno'!D81,Historia!$A$2:$I$527,4,0)=0,"",VLOOKUP('Result do Turno'!D81,Historia!$A$2:$I$527,4,0))</f>
        <v/>
      </c>
      <c r="G110" s="242" t="str">
        <f>G92</f>
        <v>4a</v>
      </c>
      <c r="H110" s="256" t="str">
        <f>H92</f>
        <v>11 a 17 Mar</v>
      </c>
      <c r="I110" s="244" t="str">
        <f>IF(L110=0,"",IF(Jogos!BM81=0,"x","ѵ"))</f>
        <v>ѵ</v>
      </c>
      <c r="J110" s="243" t="str">
        <f>Jogos!CE81</f>
        <v>REGINALDO MACHADO venceu LUCAS FERREIRA por 7x6 6x3</v>
      </c>
      <c r="K110" s="243" t="str">
        <f>Jogos!I81</f>
        <v/>
      </c>
      <c r="L110" s="245">
        <f>IF(Jogos!BN81="x x",0,1)</f>
        <v>1</v>
      </c>
      <c r="O110" s="226"/>
      <c r="P110" s="331"/>
      <c r="Q110" t="s">
        <v>292</v>
      </c>
      <c r="R110" s="201">
        <f>'Result do Turno'!EP81</f>
        <v>46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str">
        <f>IF(VLOOKUP('Result do Turno'!D81,Historia!$A$2:$I$527,3,0)=0,"",VLOOKUP('Result do Turno'!D81,Historia!$A$2:$I$527,3,0))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Turno'!EQ81</f>
        <v>15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str">
        <f>IF(VLOOKUP('Result do Turno'!D81,Historia!$A$2:$I$527,2,0)=0,"",VLOOKUP('Result do Turno'!D81,Historia!$A$2:$I$527,2,0))</f>
        <v/>
      </c>
      <c r="G112" s="242" t="str">
        <f>G94</f>
        <v>5a</v>
      </c>
      <c r="H112" s="256" t="str">
        <f>H94</f>
        <v>18 a 24 Mar</v>
      </c>
      <c r="I112" s="244" t="str">
        <f>IF(L112=0,"",IF(Jogos!BO81=0,"x","ѵ"))</f>
        <v>x</v>
      </c>
      <c r="J112" s="243" t="str">
        <f>Jogos!CF81</f>
        <v>REGINALDO MACHADO perdeu para RENATO SOUZA por WxO</v>
      </c>
      <c r="K112" s="243" t="str">
        <f>Jogos!K81</f>
        <v/>
      </c>
      <c r="L112" s="245">
        <f>IF(Jogos!BP81="x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829" priority="2">
      <formula>E6=0</formula>
    </cfRule>
    <cfRule type="expression" dxfId="828" priority="3">
      <formula>E6=1</formula>
    </cfRule>
  </conditionalFormatting>
  <conditionalFormatting sqref="I14">
    <cfRule type="cellIs" dxfId="827" priority="4" operator="equal">
      <formula>"ѵ"</formula>
    </cfRule>
    <cfRule type="cellIs" dxfId="826" priority="5" operator="equal">
      <formula>"x"</formula>
    </cfRule>
  </conditionalFormatting>
  <conditionalFormatting sqref="I16">
    <cfRule type="cellIs" dxfId="825" priority="6" operator="equal">
      <formula>"ѵ"</formula>
    </cfRule>
    <cfRule type="cellIs" dxfId="824" priority="7" operator="equal">
      <formula>"x"</formula>
    </cfRule>
  </conditionalFormatting>
  <conditionalFormatting sqref="I18">
    <cfRule type="cellIs" dxfId="823" priority="8" operator="equal">
      <formula>"ѵ"</formula>
    </cfRule>
    <cfRule type="cellIs" dxfId="822" priority="9" operator="equal">
      <formula>"x"</formula>
    </cfRule>
  </conditionalFormatting>
  <conditionalFormatting sqref="I20">
    <cfRule type="cellIs" dxfId="821" priority="10" operator="equal">
      <formula>"ѵ"</formula>
    </cfRule>
    <cfRule type="cellIs" dxfId="820" priority="11" operator="equal">
      <formula>"x"</formula>
    </cfRule>
  </conditionalFormatting>
  <conditionalFormatting sqref="I22">
    <cfRule type="cellIs" dxfId="819" priority="12" operator="equal">
      <formula>"ѵ"</formula>
    </cfRule>
    <cfRule type="cellIs" dxfId="818" priority="13" operator="equal">
      <formula>"x"</formula>
    </cfRule>
  </conditionalFormatting>
  <conditionalFormatting sqref="I32">
    <cfRule type="cellIs" dxfId="817" priority="14" operator="equal">
      <formula>"ѵ"</formula>
    </cfRule>
    <cfRule type="cellIs" dxfId="816" priority="15" operator="equal">
      <formula>"x"</formula>
    </cfRule>
  </conditionalFormatting>
  <conditionalFormatting sqref="I34">
    <cfRule type="cellIs" dxfId="815" priority="16" operator="equal">
      <formula>"ѵ"</formula>
    </cfRule>
    <cfRule type="cellIs" dxfId="814" priority="17" operator="equal">
      <formula>"x"</formula>
    </cfRule>
  </conditionalFormatting>
  <conditionalFormatting sqref="I36">
    <cfRule type="cellIs" dxfId="813" priority="18" operator="equal">
      <formula>"ѵ"</formula>
    </cfRule>
    <cfRule type="cellIs" dxfId="812" priority="19" operator="equal">
      <formula>"x"</formula>
    </cfRule>
  </conditionalFormatting>
  <conditionalFormatting sqref="I38">
    <cfRule type="cellIs" dxfId="811" priority="20" operator="equal">
      <formula>"ѵ"</formula>
    </cfRule>
    <cfRule type="cellIs" dxfId="810" priority="21" operator="equal">
      <formula>"x"</formula>
    </cfRule>
  </conditionalFormatting>
  <conditionalFormatting sqref="I40">
    <cfRule type="cellIs" dxfId="809" priority="22" operator="equal">
      <formula>"ѵ"</formula>
    </cfRule>
    <cfRule type="cellIs" dxfId="808" priority="23" operator="equal">
      <formula>"x"</formula>
    </cfRule>
  </conditionalFormatting>
  <conditionalFormatting sqref="I50">
    <cfRule type="cellIs" dxfId="807" priority="24" operator="equal">
      <formula>"ѵ"</formula>
    </cfRule>
    <cfRule type="cellIs" dxfId="806" priority="25" operator="equal">
      <formula>"x"</formula>
    </cfRule>
  </conditionalFormatting>
  <conditionalFormatting sqref="I52">
    <cfRule type="cellIs" dxfId="805" priority="26" operator="equal">
      <formula>"ѵ"</formula>
    </cfRule>
    <cfRule type="cellIs" dxfId="804" priority="27" operator="equal">
      <formula>"x"</formula>
    </cfRule>
  </conditionalFormatting>
  <conditionalFormatting sqref="I54">
    <cfRule type="cellIs" dxfId="803" priority="28" operator="equal">
      <formula>"ѵ"</formula>
    </cfRule>
    <cfRule type="cellIs" dxfId="802" priority="29" operator="equal">
      <formula>"x"</formula>
    </cfRule>
  </conditionalFormatting>
  <conditionalFormatting sqref="I56">
    <cfRule type="cellIs" dxfId="801" priority="30" operator="equal">
      <formula>"ѵ"</formula>
    </cfRule>
    <cfRule type="cellIs" dxfId="800" priority="31" operator="equal">
      <formula>"x"</formula>
    </cfRule>
  </conditionalFormatting>
  <conditionalFormatting sqref="I58">
    <cfRule type="cellIs" dxfId="799" priority="32" operator="equal">
      <formula>"ѵ"</formula>
    </cfRule>
    <cfRule type="cellIs" dxfId="798" priority="33" operator="equal">
      <formula>"x"</formula>
    </cfRule>
  </conditionalFormatting>
  <conditionalFormatting sqref="I68">
    <cfRule type="cellIs" dxfId="797" priority="34" operator="equal">
      <formula>"ѵ"</formula>
    </cfRule>
    <cfRule type="cellIs" dxfId="796" priority="35" operator="equal">
      <formula>"x"</formula>
    </cfRule>
  </conditionalFormatting>
  <conditionalFormatting sqref="I70">
    <cfRule type="cellIs" dxfId="795" priority="36" operator="equal">
      <formula>"ѵ"</formula>
    </cfRule>
    <cfRule type="cellIs" dxfId="794" priority="37" operator="equal">
      <formula>"x"</formula>
    </cfRule>
  </conditionalFormatting>
  <conditionalFormatting sqref="I72">
    <cfRule type="cellIs" dxfId="793" priority="38" operator="equal">
      <formula>"ѵ"</formula>
    </cfRule>
    <cfRule type="cellIs" dxfId="792" priority="39" operator="equal">
      <formula>"x"</formula>
    </cfRule>
  </conditionalFormatting>
  <conditionalFormatting sqref="I74">
    <cfRule type="cellIs" dxfId="791" priority="40" operator="equal">
      <formula>"ѵ"</formula>
    </cfRule>
    <cfRule type="cellIs" dxfId="790" priority="41" operator="equal">
      <formula>"x"</formula>
    </cfRule>
  </conditionalFormatting>
  <conditionalFormatting sqref="I76">
    <cfRule type="cellIs" dxfId="789" priority="42" operator="equal">
      <formula>"ѵ"</formula>
    </cfRule>
    <cfRule type="cellIs" dxfId="788" priority="43" operator="equal">
      <formula>"x"</formula>
    </cfRule>
  </conditionalFormatting>
  <conditionalFormatting sqref="I86">
    <cfRule type="cellIs" dxfId="787" priority="44" operator="equal">
      <formula>"ѵ"</formula>
    </cfRule>
    <cfRule type="cellIs" dxfId="786" priority="45" operator="equal">
      <formula>"x"</formula>
    </cfRule>
  </conditionalFormatting>
  <conditionalFormatting sqref="I88">
    <cfRule type="cellIs" dxfId="785" priority="46" operator="equal">
      <formula>"ѵ"</formula>
    </cfRule>
    <cfRule type="cellIs" dxfId="784" priority="47" operator="equal">
      <formula>"x"</formula>
    </cfRule>
  </conditionalFormatting>
  <conditionalFormatting sqref="I90">
    <cfRule type="cellIs" dxfId="783" priority="48" operator="equal">
      <formula>"ѵ"</formula>
    </cfRule>
    <cfRule type="cellIs" dxfId="782" priority="49" operator="equal">
      <formula>"x"</formula>
    </cfRule>
  </conditionalFormatting>
  <conditionalFormatting sqref="I92">
    <cfRule type="cellIs" dxfId="781" priority="50" operator="equal">
      <formula>"ѵ"</formula>
    </cfRule>
    <cfRule type="cellIs" dxfId="780" priority="51" operator="equal">
      <formula>"x"</formula>
    </cfRule>
  </conditionalFormatting>
  <conditionalFormatting sqref="I94">
    <cfRule type="cellIs" dxfId="779" priority="52" operator="equal">
      <formula>"ѵ"</formula>
    </cfRule>
    <cfRule type="cellIs" dxfId="778" priority="53" operator="equal">
      <formula>"x"</formula>
    </cfRule>
  </conditionalFormatting>
  <conditionalFormatting sqref="I104">
    <cfRule type="cellIs" dxfId="777" priority="54" operator="equal">
      <formula>"ѵ"</formula>
    </cfRule>
    <cfRule type="cellIs" dxfId="776" priority="55" operator="equal">
      <formula>"x"</formula>
    </cfRule>
  </conditionalFormatting>
  <conditionalFormatting sqref="I106">
    <cfRule type="cellIs" dxfId="775" priority="56" operator="equal">
      <formula>"ѵ"</formula>
    </cfRule>
    <cfRule type="cellIs" dxfId="774" priority="57" operator="equal">
      <formula>"x"</formula>
    </cfRule>
  </conditionalFormatting>
  <conditionalFormatting sqref="I108">
    <cfRule type="cellIs" dxfId="773" priority="58" operator="equal">
      <formula>"ѵ"</formula>
    </cfRule>
    <cfRule type="cellIs" dxfId="772" priority="59" operator="equal">
      <formula>"x"</formula>
    </cfRule>
  </conditionalFormatting>
  <conditionalFormatting sqref="I110">
    <cfRule type="cellIs" dxfId="771" priority="60" operator="equal">
      <formula>"ѵ"</formula>
    </cfRule>
    <cfRule type="cellIs" dxfId="770" priority="61" operator="equal">
      <formula>"x"</formula>
    </cfRule>
  </conditionalFormatting>
  <conditionalFormatting sqref="I112">
    <cfRule type="cellIs" dxfId="769" priority="62" operator="equal">
      <formula>"ѵ"</formula>
    </cfRule>
    <cfRule type="cellIs" dxfId="768" priority="63" operator="equal">
      <formula>"x"</formula>
    </cfRule>
  </conditionalFormatting>
  <conditionalFormatting sqref="K14">
    <cfRule type="expression" dxfId="767" priority="64">
      <formula>$D$9=K14</formula>
    </cfRule>
  </conditionalFormatting>
  <conditionalFormatting sqref="K16">
    <cfRule type="expression" dxfId="766" priority="65">
      <formula>$D$9=K16</formula>
    </cfRule>
  </conditionalFormatting>
  <conditionalFormatting sqref="K18">
    <cfRule type="expression" dxfId="765" priority="66">
      <formula>$D$9=K18</formula>
    </cfRule>
  </conditionalFormatting>
  <conditionalFormatting sqref="K20">
    <cfRule type="expression" dxfId="764" priority="67">
      <formula>$D$9=K20</formula>
    </cfRule>
  </conditionalFormatting>
  <conditionalFormatting sqref="K22">
    <cfRule type="expression" dxfId="763" priority="68">
      <formula>$D$9=K22</formula>
    </cfRule>
  </conditionalFormatting>
  <conditionalFormatting sqref="K32 K34 K36 K38 K40">
    <cfRule type="expression" dxfId="762" priority="69">
      <formula>$D$27=K32</formula>
    </cfRule>
    <cfRule type="expression" dxfId="761" priority="70">
      <formula>$D$9</formula>
    </cfRule>
  </conditionalFormatting>
  <conditionalFormatting sqref="K50">
    <cfRule type="expression" dxfId="760" priority="71">
      <formula>$D$45=K50</formula>
    </cfRule>
  </conditionalFormatting>
  <conditionalFormatting sqref="K52">
    <cfRule type="expression" dxfId="759" priority="72">
      <formula>$D$45=K52</formula>
    </cfRule>
  </conditionalFormatting>
  <conditionalFormatting sqref="K54">
    <cfRule type="expression" dxfId="758" priority="73">
      <formula>$D$45=K54</formula>
    </cfRule>
  </conditionalFormatting>
  <conditionalFormatting sqref="K56">
    <cfRule type="expression" dxfId="757" priority="74">
      <formula>$D$45=K56</formula>
    </cfRule>
  </conditionalFormatting>
  <conditionalFormatting sqref="K58">
    <cfRule type="expression" dxfId="756" priority="75">
      <formula>$D$45=K58</formula>
    </cfRule>
  </conditionalFormatting>
  <conditionalFormatting sqref="K68 K70 K72 K74 K76">
    <cfRule type="expression" dxfId="755" priority="76">
      <formula>$D$63=K68</formula>
    </cfRule>
    <cfRule type="expression" dxfId="754" priority="77">
      <formula>$D$9</formula>
    </cfRule>
  </conditionalFormatting>
  <conditionalFormatting sqref="K86 K88 K90 K92 K94">
    <cfRule type="expression" dxfId="753" priority="78">
      <formula>$D$81=K86</formula>
    </cfRule>
    <cfRule type="expression" dxfId="752" priority="79">
      <formula>$D$9</formula>
    </cfRule>
  </conditionalFormatting>
  <conditionalFormatting sqref="K104">
    <cfRule type="expression" dxfId="751" priority="80">
      <formula>$D$99=K104</formula>
    </cfRule>
  </conditionalFormatting>
  <conditionalFormatting sqref="K106">
    <cfRule type="expression" dxfId="750" priority="81">
      <formula>$D$99=K106</formula>
    </cfRule>
  </conditionalFormatting>
  <conditionalFormatting sqref="K108">
    <cfRule type="expression" dxfId="749" priority="82">
      <formula>$D$99=K108</formula>
    </cfRule>
  </conditionalFormatting>
  <conditionalFormatting sqref="K110">
    <cfRule type="expression" dxfId="748" priority="83">
      <formula>$D$99=K110</formula>
    </cfRule>
  </conditionalFormatting>
  <conditionalFormatting sqref="K112">
    <cfRule type="expression" dxfId="747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Turno'!C83</f>
        <v>GRUPO J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Turno'!D85</f>
        <v>IZAÍAS CAMILO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IZAÍAS CAMILO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2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Turno'!EJ85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Turno'!C85</f>
        <v>55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Turno'!C85,'Result do Turno'!FY85:FZ90,2,0)</f>
        <v>56</v>
      </c>
      <c r="K13" s="190"/>
      <c r="L13" s="233"/>
      <c r="O13" s="226"/>
      <c r="P13" s="330" t="s">
        <v>287</v>
      </c>
      <c r="Q13" s="330"/>
      <c r="R13" s="241">
        <f>'Result do Turno'!EK85</f>
        <v>4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Turno'!D85,Historia!$A$2:$J$527,10,0)=0,"",VLOOKUP('Result do Turno'!D85,Historia!$A$2:$J$527,10,0))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IF(L14=0,"",IF(Jogos!BG85=0,"x","ѵ"))</f>
        <v>ѵ</v>
      </c>
      <c r="J14" s="243" t="str">
        <f>Jogos!CB85</f>
        <v>IZAÍAS CAMILO venceu SANDSON AZEVEDO por 6x3 6x1</v>
      </c>
      <c r="K14" s="243" t="str">
        <f>Jogos!C85</f>
        <v/>
      </c>
      <c r="L14" s="245">
        <f>IF(Jogos!BH85="x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Turno'!D85,Historia!$A$2:$I$527,9,0)=0,"",VLOOKUP('Result do Turno'!D85,Historia!$A$2:$I$527,9,0))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Turno'!EL85</f>
        <v>8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Turno'!D85,Historia!$A$2:$I$527,8,0)=0,"",VLOOKUP('Result do Turno'!D85,Historia!$A$2:$I$527,8,0))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IF(L16=0,"",IF(Jogos!BI85=0,"x","ѵ"))</f>
        <v>ѵ</v>
      </c>
      <c r="J16" s="243" t="str">
        <f>Jogos!CC85</f>
        <v>IZAÍAS CAMILO venceu SOCORRO OIVANE por 6x0 6x3</v>
      </c>
      <c r="K16" s="243" t="str">
        <f>Jogos!E85</f>
        <v/>
      </c>
      <c r="L16" s="245">
        <f>IF(Jogos!BJ85="x x",0,1)</f>
        <v>1</v>
      </c>
      <c r="O16" s="226"/>
      <c r="P16" s="331"/>
      <c r="Q16" t="s">
        <v>292</v>
      </c>
      <c r="R16" s="201">
        <f>'Result do Turno'!EM85</f>
        <v>2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Turno'!D85,Historia!$A$2:$I$527,7,0)=0,"",VLOOKUP('Result do Turno'!D85,Historia!$A$2:$I$527,7,0))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Turno'!EN85</f>
        <v>6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Turno'!D85,Historia!$A$2:$I$527,6,0)=0,"",VLOOKUP('Result do Turno'!D85,Historia!$A$2:$I$527,6,0))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IF(L18=0,"",IF(Jogos!BK85=0,"x","ѵ"))</f>
        <v>ѵ</v>
      </c>
      <c r="J18" s="243" t="str">
        <f>Jogos!CD85</f>
        <v>IZAÍAS CAMILO venceu NATAN MORELO por 6x1 6x2</v>
      </c>
      <c r="K18" s="243" t="str">
        <f>Jogos!G85</f>
        <v/>
      </c>
      <c r="L18" s="245">
        <f>IF(Jogos!BL85="x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Turno'!D85,Historia!$A$2:$I$527,5,0)=0,"",VLOOKUP('Result do Turno'!D85,Historia!$A$2:$I$527,5,0))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Turno'!EO85</f>
        <v>48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Turno'!D85,Historia!$A$2:$I$527,4,0)=0,"",VLOOKUP('Result do Turno'!D85,Historia!$A$2:$I$527,4,0))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IF(L20=0,"",IF(Jogos!BM85=0,"x","ѵ"))</f>
        <v>x</v>
      </c>
      <c r="J20" s="243" t="str">
        <f>Jogos!CE85</f>
        <v>IZAÍAS CAMILO perdeu para ALFREDO DIAS por WxO</v>
      </c>
      <c r="K20" s="243" t="str">
        <f>Jogos!I85</f>
        <v/>
      </c>
      <c r="L20" s="245">
        <f>IF(Jogos!BN85="x x",0,1)</f>
        <v>1</v>
      </c>
      <c r="O20" s="226"/>
      <c r="P20" s="331"/>
      <c r="Q20" t="s">
        <v>292</v>
      </c>
      <c r="R20" s="201">
        <f>'Result do Turno'!EP85</f>
        <v>24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Turno'!D85,Historia!$A$2:$I$527,3,0)=0,"",VLOOKUP('Result do Turno'!D85,Historia!$A$2:$I$527,3,0))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Turno'!EQ85</f>
        <v>24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Turno'!D85,Historia!$A$2:$I$527,2,0)=0,"",VLOOKUP('Result do Turno'!D85,Historia!$A$2:$I$527,2,0))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IF(L22=0,"",IF(Jogos!BO85=0,"x","ѵ"))</f>
        <v>ѵ</v>
      </c>
      <c r="J22" s="243" t="str">
        <f>Jogos!CF85</f>
        <v>IZAÍAS CAMILO venceu CARLOS SILVEIRA por 6x0 6x2</v>
      </c>
      <c r="K22" s="243" t="str">
        <f>Jogos!K85</f>
        <v/>
      </c>
      <c r="L22" s="245">
        <f>IF(Jogos!BP85="x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Turno'!D86</f>
        <v>CARLOS SILVEIRA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CARLOS SILVEIRA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5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Turno'!EJ86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Turno'!C86</f>
        <v>56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Turno'!C86,'Result do Turno'!FY85:FZ90,2,0)</f>
        <v>59</v>
      </c>
      <c r="K31" s="190"/>
      <c r="L31" s="233"/>
      <c r="O31" s="226"/>
      <c r="P31" s="330" t="s">
        <v>287</v>
      </c>
      <c r="Q31" s="330"/>
      <c r="R31" s="241">
        <f>'Result do Turno'!EK86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Turno'!D86,Historia!$A$2:$J$527,10,0)=0,"",VLOOKUP('Result do Turno'!D86,Historia!$A$2:$J$527,10,0))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IF(L32=0,"",IF(Jogos!BG86=0,"x","ѵ"))</f>
        <v>ѵ</v>
      </c>
      <c r="J32" s="243" t="str">
        <f>Jogos!CB86</f>
        <v>CARLOS SILVEIRA venceu SOCORRO OIVANE por 6x7 6x2 10x3</v>
      </c>
      <c r="K32" s="243" t="str">
        <f>Jogos!C86</f>
        <v/>
      </c>
      <c r="L32" s="245">
        <f>IF(Jogos!BH86="x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Turno'!D86,Historia!$A$2:$I$527,9,0)=0,"",VLOOKUP('Result do Turno'!D86,Historia!$A$2:$I$527,9,0))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Turno'!EL86</f>
        <v>4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Turno'!D86,Historia!$A$2:$I$527,8,0)=0,"",VLOOKUP('Result do Turno'!D86,Historia!$A$2:$I$527,8,0))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IF(L34=0,"",IF(Jogos!BI86=0,"x","ѵ"))</f>
        <v>x</v>
      </c>
      <c r="J34" s="243" t="str">
        <f>Jogos!CC86</f>
        <v>CARLOS SILVEIRA perdeu para NATAN MORELO por 2x6 5x7</v>
      </c>
      <c r="K34" s="243" t="str">
        <f>Jogos!E86</f>
        <v/>
      </c>
      <c r="L34" s="245">
        <f>IF(Jogos!BJ86="x x",0,1)</f>
        <v>1</v>
      </c>
      <c r="O34" s="226"/>
      <c r="P34" s="331"/>
      <c r="Q34" t="s">
        <v>292</v>
      </c>
      <c r="R34" s="201">
        <f>'Result do Turno'!EM86</f>
        <v>7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Turno'!D86,Historia!$A$2:$I$527,7,0)=0,"",VLOOKUP('Result do Turno'!D86,Historia!$A$2:$I$527,7,0))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Turno'!EN86</f>
        <v>-3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Turno'!D86,Historia!$A$2:$I$527,6,0)=0,"",VLOOKUP('Result do Turno'!D86,Historia!$A$2:$I$527,6,0))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IF(L36=0,"",IF(Jogos!BK86=0,"x","ѵ"))</f>
        <v>x</v>
      </c>
      <c r="J36" s="243" t="str">
        <f>Jogos!CD86</f>
        <v>CARLOS SILVEIRA perdeu para ALFREDO DIAS por 1x6 3x6</v>
      </c>
      <c r="K36" s="243" t="str">
        <f>Jogos!G86</f>
        <v/>
      </c>
      <c r="L36" s="245">
        <f>IF(Jogos!BL86="x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Turno'!D86,Historia!$A$2:$I$527,5,0)=0,"",VLOOKUP('Result do Turno'!D86,Historia!$A$2:$I$527,5,0))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Turno'!EO86</f>
        <v>48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Turno'!D86,Historia!$A$2:$I$527,4,0)=0,"",VLOOKUP('Result do Turno'!D86,Historia!$A$2:$I$527,4,0))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IF(L38=0,"",IF(Jogos!BM86=0,"x","ѵ"))</f>
        <v>ѵ</v>
      </c>
      <c r="J38" s="243" t="str">
        <f>Jogos!CE86</f>
        <v>CARLOS SILVEIRA venceu SANDSON AZEVEDO por 7x6 6x3</v>
      </c>
      <c r="K38" s="243" t="str">
        <f>Jogos!I86</f>
        <v/>
      </c>
      <c r="L38" s="245">
        <f>IF(Jogos!BN86="x x",0,1)</f>
        <v>1</v>
      </c>
      <c r="O38" s="226"/>
      <c r="P38" s="331"/>
      <c r="Q38" t="s">
        <v>292</v>
      </c>
      <c r="R38" s="201">
        <f>'Result do Turno'!EP86</f>
        <v>58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Turno'!D86,Historia!$A$2:$I$527,3,0)=0,"",VLOOKUP('Result do Turno'!D86,Historia!$A$2:$I$527,3,0))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Turno'!EQ86</f>
        <v>-10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Turno'!D86,Historia!$A$2:$I$527,2,0)=0,"",VLOOKUP('Result do Turno'!D86,Historia!$A$2:$I$527,2,0))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IF(L40=0,"",IF(Jogos!BO86=0,"x","ѵ"))</f>
        <v>x</v>
      </c>
      <c r="J40" s="243" t="str">
        <f>Jogos!CF86</f>
        <v>CARLOS SILVEIRA perdeu para IZAÍAS CAMILO por 0x6 2x6</v>
      </c>
      <c r="K40" s="243" t="str">
        <f>Jogos!K86</f>
        <v/>
      </c>
      <c r="L40" s="245">
        <f>IF(Jogos!BP86="x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Turno'!D87</f>
        <v>ALFREDO DIAS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ALFREDO DIAS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1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Turno'!EJ87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Turno'!C87</f>
        <v>57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Turno'!C87,'Result do Turno'!FY85:FZ90,2,0)</f>
        <v>55</v>
      </c>
      <c r="K49" s="190"/>
      <c r="L49" s="233"/>
      <c r="O49" s="226"/>
      <c r="P49" s="330" t="s">
        <v>287</v>
      </c>
      <c r="Q49" s="330"/>
      <c r="R49" s="241">
        <f>'Result do Turno'!EK87</f>
        <v>4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str">
        <f>IF(VLOOKUP('Result do Turno'!D87,Historia!$A$2:$J$527,10,0)=0,"",VLOOKUP('Result do Turno'!D87,Historia!$A$2:$J$527,10,0))</f>
        <v/>
      </c>
      <c r="G50" s="242" t="str">
        <f>G32</f>
        <v>1a</v>
      </c>
      <c r="H50" s="256" t="str">
        <f>H32</f>
        <v>19 a 25 Fev</v>
      </c>
      <c r="I50" s="244" t="str">
        <f>IF(L50=0,"",IF(Jogos!BG87=0,"x","ѵ"))</f>
        <v>x</v>
      </c>
      <c r="J50" s="243" t="str">
        <f>Jogos!CB87</f>
        <v>ALFREDO DIAS perdeu para NATAN MORELO por 3x6 6x2 5x10</v>
      </c>
      <c r="K50" s="243" t="str">
        <f>Jogos!C87</f>
        <v/>
      </c>
      <c r="L50" s="245">
        <f>IF(Jogos!BH87="x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str">
        <f>IF(VLOOKUP('Result do Turno'!D87,Historia!$A$2:$I$527,9,0)=0,"",VLOOKUP('Result do Turno'!D87,Historia!$A$2:$I$527,9,0))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Turno'!EL87</f>
        <v>9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str">
        <f>IF(VLOOKUP('Result do Turno'!D87,Historia!$A$2:$I$527,8,0)=0,"",VLOOKUP('Result do Turno'!D87,Historia!$A$2:$I$527,8,0))</f>
        <v/>
      </c>
      <c r="G52" s="242" t="str">
        <f>G34</f>
        <v>2a</v>
      </c>
      <c r="H52" s="256" t="str">
        <f>H34</f>
        <v>26 Fev a 03 Mar</v>
      </c>
      <c r="I52" s="244" t="str">
        <f>IF(L52=0,"",IF(Jogos!BI87=0,"x","ѵ"))</f>
        <v>ѵ</v>
      </c>
      <c r="J52" s="243" t="str">
        <f>Jogos!CC87</f>
        <v>ALFREDO DIAS venceu SANDSON AZEVEDO por WxO</v>
      </c>
      <c r="K52" s="243" t="str">
        <f>Jogos!E87</f>
        <v/>
      </c>
      <c r="L52" s="245">
        <f>IF(Jogos!BJ87="x x",0,1)</f>
        <v>1</v>
      </c>
      <c r="O52" s="226"/>
      <c r="P52" s="331"/>
      <c r="Q52" t="s">
        <v>292</v>
      </c>
      <c r="R52" s="201">
        <f>'Result do Turno'!EM87</f>
        <v>2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str">
        <f>IF(VLOOKUP('Result do Turno'!D87,Historia!$A$2:$I$527,7,0)=0,"",VLOOKUP('Result do Turno'!D87,Historia!$A$2:$I$527,7,0))</f>
        <v/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Turno'!EN87</f>
        <v>7</v>
      </c>
      <c r="U53" s="233"/>
    </row>
    <row r="54" spans="2:21" ht="15.75" x14ac:dyDescent="0.5">
      <c r="B54" s="226"/>
      <c r="C54" s="254"/>
      <c r="D54">
        <f>Historia!$F$1</f>
        <v>2018</v>
      </c>
      <c r="E54" s="30" t="str">
        <f>IF(VLOOKUP('Result do Turno'!D87,Historia!$A$2:$I$527,6,0)=0,"",VLOOKUP('Result do Turno'!D87,Historia!$A$2:$I$527,6,0))</f>
        <v/>
      </c>
      <c r="G54" s="242" t="str">
        <f>G36</f>
        <v>3a</v>
      </c>
      <c r="H54" s="256" t="str">
        <f>H36</f>
        <v>04 a 10 Mar</v>
      </c>
      <c r="I54" s="244" t="str">
        <f>IF(L54=0,"",IF(Jogos!BK87=0,"x","ѵ"))</f>
        <v>ѵ</v>
      </c>
      <c r="J54" s="243" t="str">
        <f>Jogos!CD87</f>
        <v>ALFREDO DIAS venceu CARLOS SILVEIRA por 6x1 6x3</v>
      </c>
      <c r="K54" s="243" t="str">
        <f>Jogos!G87</f>
        <v/>
      </c>
      <c r="L54" s="245">
        <f>IF(Jogos!BL87="x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str">
        <f>IF(VLOOKUP('Result do Turno'!D87,Historia!$A$2:$I$527,5,0)=0,"",VLOOKUP('Result do Turno'!D87,Historia!$A$2:$I$527,5,0))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Turno'!EO87</f>
        <v>62</v>
      </c>
      <c r="U55" s="233"/>
    </row>
    <row r="56" spans="2:21" ht="15.75" x14ac:dyDescent="0.5">
      <c r="B56" s="226"/>
      <c r="C56" s="254"/>
      <c r="D56">
        <f>Historia!$D$1</f>
        <v>2016</v>
      </c>
      <c r="E56" s="30" t="str">
        <f>IF(VLOOKUP('Result do Turno'!D87,Historia!$A$2:$I$527,4,0)=0,"",VLOOKUP('Result do Turno'!D87,Historia!$A$2:$I$527,4,0))</f>
        <v/>
      </c>
      <c r="G56" s="242" t="str">
        <f>G38</f>
        <v>4a</v>
      </c>
      <c r="H56" s="256" t="str">
        <f>H38</f>
        <v>11 a 17 Mar</v>
      </c>
      <c r="I56" s="244" t="str">
        <f>IF(L56=0,"",IF(Jogos!BM87=0,"x","ѵ"))</f>
        <v>ѵ</v>
      </c>
      <c r="J56" s="243" t="str">
        <f>Jogos!CE87</f>
        <v>ALFREDO DIAS venceu IZAÍAS CAMILO por WxO</v>
      </c>
      <c r="K56" s="243" t="str">
        <f>Jogos!I87</f>
        <v/>
      </c>
      <c r="L56" s="245">
        <f>IF(Jogos!BN87="x x",0,1)</f>
        <v>1</v>
      </c>
      <c r="O56" s="226"/>
      <c r="P56" s="331"/>
      <c r="Q56" t="s">
        <v>292</v>
      </c>
      <c r="R56" s="201">
        <f>'Result do Turno'!EP87</f>
        <v>25</v>
      </c>
      <c r="U56" s="233"/>
    </row>
    <row r="57" spans="2:21" ht="15.75" x14ac:dyDescent="0.5">
      <c r="B57" s="226"/>
      <c r="C57" s="254"/>
      <c r="D57">
        <f>Historia!$C$1</f>
        <v>2015</v>
      </c>
      <c r="E57" s="30">
        <f>IF(VLOOKUP('Result do Turno'!D87,Historia!$A$2:$I$527,3,0)=0,"",VLOOKUP('Result do Turno'!D87,Historia!$A$2:$I$527,3,0))</f>
        <v>104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Turno'!EQ87</f>
        <v>37</v>
      </c>
      <c r="U57" s="233"/>
    </row>
    <row r="58" spans="2:21" ht="15.75" x14ac:dyDescent="0.5">
      <c r="B58" s="226"/>
      <c r="C58" s="254"/>
      <c r="D58">
        <f>Historia!$B$1</f>
        <v>2014</v>
      </c>
      <c r="E58" s="30" t="str">
        <f>IF(VLOOKUP('Result do Turno'!D87,Historia!$A$2:$I$527,2,0)=0,"",VLOOKUP('Result do Turno'!D87,Historia!$A$2:$I$527,2,0))</f>
        <v/>
      </c>
      <c r="G58" s="242" t="str">
        <f>G40</f>
        <v>5a</v>
      </c>
      <c r="H58" s="256" t="str">
        <f>H40</f>
        <v>18 a 24 Mar</v>
      </c>
      <c r="I58" s="244" t="str">
        <f>IF(L58=0,"",IF(Jogos!BO87=0,"x","ѵ"))</f>
        <v>ѵ</v>
      </c>
      <c r="J58" s="243" t="str">
        <f>Jogos!CF87</f>
        <v>ALFREDO DIAS venceu SOCORRO OIVANE por 6x0 6x3</v>
      </c>
      <c r="K58" s="243" t="str">
        <f>Jogos!K87</f>
        <v/>
      </c>
      <c r="L58" s="245">
        <f>IF(Jogos!BP87="x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Turno'!D88</f>
        <v>NATAN MORELO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NATAN MORELO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E85-E66+C63</f>
        <v>4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Turno'!EJ88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Turno'!C88</f>
        <v>58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Turno'!C88,'Result do Turno'!FY85:FZ90,2,0)</f>
        <v>57</v>
      </c>
      <c r="K67" s="190"/>
      <c r="L67" s="233"/>
      <c r="O67" s="226"/>
      <c r="P67" s="330" t="s">
        <v>287</v>
      </c>
      <c r="Q67" s="330"/>
      <c r="R67" s="241">
        <f>'Result do Turno'!EK88</f>
        <v>3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str">
        <f>IF(VLOOKUP('Result do Turno'!D88,Historia!$A$2:$J$527,10,0)=0,"",VLOOKUP('Result do Turno'!D88,Historia!$A$2:$J$527,10,0))</f>
        <v/>
      </c>
      <c r="G68" s="242" t="str">
        <f>G50</f>
        <v>1a</v>
      </c>
      <c r="H68" s="256" t="str">
        <f>H50</f>
        <v>19 a 25 Fev</v>
      </c>
      <c r="I68" s="244" t="str">
        <f>IF(L68=0,"",IF(Jogos!BG88=0,"x","ѵ"))</f>
        <v>ѵ</v>
      </c>
      <c r="J68" s="243" t="str">
        <f>Jogos!CB88</f>
        <v>NATAN MORELO venceu ALFREDO DIAS por 6x3 2x6 10x5</v>
      </c>
      <c r="K68" s="243" t="str">
        <f>Jogos!C88</f>
        <v/>
      </c>
      <c r="L68" s="245">
        <f>IF(Jogos!BH88="x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str">
        <f>IF(VLOOKUP('Result do Turno'!D88,Historia!$A$2:$I$527,9,0)=0,"",VLOOKUP('Result do Turno'!D88,Historia!$A$2:$I$527,9,0))</f>
        <v/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Turno'!EL88</f>
        <v>7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>
        <f>IF(VLOOKUP('Result do Turno'!D88,Historia!$A$2:$I$527,8,0)=0,"",VLOOKUP('Result do Turno'!D88,Historia!$A$2:$I$527,8,0))</f>
        <v>41</v>
      </c>
      <c r="G70" s="242" t="str">
        <f>G52</f>
        <v>2a</v>
      </c>
      <c r="H70" s="256" t="str">
        <f>H52</f>
        <v>26 Fev a 03 Mar</v>
      </c>
      <c r="I70" s="244" t="str">
        <f>IF(L70=0,"",IF(Jogos!BI88=0,"x","ѵ"))</f>
        <v>ѵ</v>
      </c>
      <c r="J70" s="243" t="str">
        <f>Jogos!CC88</f>
        <v>NATAN MORELO venceu CARLOS SILVEIRA por 6x2 7x5</v>
      </c>
      <c r="K70" s="243" t="str">
        <f>Jogos!E88</f>
        <v/>
      </c>
      <c r="L70" s="245">
        <f>IF(Jogos!BJ88="x x",0,1)</f>
        <v>1</v>
      </c>
      <c r="O70" s="226"/>
      <c r="P70" s="331"/>
      <c r="Q70" t="s">
        <v>292</v>
      </c>
      <c r="R70" s="201">
        <f>'Result do Turno'!EM88</f>
        <v>5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>
        <f>IF(VLOOKUP('Result do Turno'!D88,Historia!$A$2:$I$527,7,0)=0,"",VLOOKUP('Result do Turno'!D88,Historia!$A$2:$I$527,7,0))</f>
        <v>54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Turno'!EN88</f>
        <v>2</v>
      </c>
      <c r="U71" s="233"/>
    </row>
    <row r="72" spans="2:21" ht="15.75" x14ac:dyDescent="0.5">
      <c r="B72" s="226"/>
      <c r="C72" s="254"/>
      <c r="D72">
        <f>Historia!$F$1</f>
        <v>2018</v>
      </c>
      <c r="E72" s="30">
        <f>IF(VLOOKUP('Result do Turno'!D88,Historia!$A$2:$I$527,6,0)=0,"",VLOOKUP('Result do Turno'!D88,Historia!$A$2:$I$527,6,0))</f>
        <v>55</v>
      </c>
      <c r="G72" s="242" t="str">
        <f>G54</f>
        <v>3a</v>
      </c>
      <c r="H72" s="256" t="str">
        <f>H54</f>
        <v>04 a 10 Mar</v>
      </c>
      <c r="I72" s="244" t="str">
        <f>IF(L72=0,"",IF(Jogos!BK88=0,"x","ѵ"))</f>
        <v>x</v>
      </c>
      <c r="J72" s="243" t="str">
        <f>Jogos!CD88</f>
        <v>NATAN MORELO perdeu para IZAÍAS CAMILO por 1x6 2x6</v>
      </c>
      <c r="K72" s="243" t="str">
        <f>Jogos!G88</f>
        <v/>
      </c>
      <c r="L72" s="245">
        <f>IF(Jogos!BL88="x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>
        <f>IF(VLOOKUP('Result do Turno'!D88,Historia!$A$2:$I$527,5,0)=0,"",VLOOKUP('Result do Turno'!D88,Historia!$A$2:$I$527,5,0))</f>
        <v>55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Turno'!EO88</f>
        <v>64</v>
      </c>
      <c r="U73" s="233"/>
    </row>
    <row r="74" spans="2:21" ht="15.75" x14ac:dyDescent="0.5">
      <c r="B74" s="226"/>
      <c r="C74" s="254"/>
      <c r="D74">
        <f>Historia!$D$1</f>
        <v>2016</v>
      </c>
      <c r="E74" s="30">
        <f>IF(VLOOKUP('Result do Turno'!D88,Historia!$A$2:$I$527,4,0)=0,"",VLOOKUP('Result do Turno'!D88,Historia!$A$2:$I$527,4,0))</f>
        <v>55</v>
      </c>
      <c r="G74" s="242" t="str">
        <f>G56</f>
        <v>4a</v>
      </c>
      <c r="H74" s="256" t="str">
        <f>H56</f>
        <v>11 a 17 Mar</v>
      </c>
      <c r="I74" s="244" t="str">
        <f>IF(L74=0,"",IF(Jogos!BM88=0,"x","ѵ"))</f>
        <v>x</v>
      </c>
      <c r="J74" s="243" t="str">
        <f>Jogos!CE88</f>
        <v>NATAN MORELO perdeu para SOCORRO OIVANE por 6x2 5x7 7x10</v>
      </c>
      <c r="K74" s="243" t="str">
        <f>Jogos!I88</f>
        <v/>
      </c>
      <c r="L74" s="245">
        <f>IF(Jogos!BN88="x x",0,1)</f>
        <v>1</v>
      </c>
      <c r="O74" s="226"/>
      <c r="P74" s="331"/>
      <c r="Q74" t="s">
        <v>292</v>
      </c>
      <c r="R74" s="201">
        <f>'Result do Turno'!EP88</f>
        <v>52</v>
      </c>
      <c r="U74" s="233"/>
    </row>
    <row r="75" spans="2:21" ht="15.75" x14ac:dyDescent="0.5">
      <c r="B75" s="226"/>
      <c r="C75" s="254"/>
      <c r="D75">
        <f>Historia!$C$1</f>
        <v>2015</v>
      </c>
      <c r="E75" s="30">
        <f>IF(VLOOKUP('Result do Turno'!D88,Historia!$A$2:$I$527,3,0)=0,"",VLOOKUP('Result do Turno'!D88,Historia!$A$2:$I$527,3,0))</f>
        <v>53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Turno'!EQ88</f>
        <v>12</v>
      </c>
      <c r="U75" s="233"/>
    </row>
    <row r="76" spans="2:21" ht="15.75" x14ac:dyDescent="0.5">
      <c r="B76" s="226"/>
      <c r="C76" s="254"/>
      <c r="D76">
        <f>Historia!$B$1</f>
        <v>2014</v>
      </c>
      <c r="E76" s="30">
        <f>IF(VLOOKUP('Result do Turno'!D88,Historia!$A$2:$I$527,2,0)=0,"",VLOOKUP('Result do Turno'!D88,Historia!$A$2:$I$527,2,0))</f>
        <v>43</v>
      </c>
      <c r="G76" s="242" t="str">
        <f>G58</f>
        <v>5a</v>
      </c>
      <c r="H76" s="256" t="str">
        <f>H58</f>
        <v>18 a 24 Mar</v>
      </c>
      <c r="I76" s="244" t="str">
        <f>IF(L76=0,"",IF(Jogos!BO88=0,"x","ѵ"))</f>
        <v>ѵ</v>
      </c>
      <c r="J76" s="243" t="str">
        <f>Jogos!CF88</f>
        <v>NATAN MORELO venceu SANDSON AZEVEDO por WxO</v>
      </c>
      <c r="K76" s="243" t="str">
        <f>Jogos!K88</f>
        <v/>
      </c>
      <c r="L76" s="245">
        <f>IF(Jogos!BP88="x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Turno'!D89</f>
        <v>SOCORRO OIVANE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SOCORRO OIVANE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4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Turno'!EJ89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Turno'!C89</f>
        <v>59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Turno'!C89,'Result do Turno'!FY85:FZ90,2,0)</f>
        <v>58</v>
      </c>
      <c r="K85" s="190"/>
      <c r="L85" s="233"/>
      <c r="O85" s="226"/>
      <c r="P85" s="330" t="s">
        <v>287</v>
      </c>
      <c r="Q85" s="330"/>
      <c r="R85" s="241">
        <f>'Result do Turno'!EK89</f>
        <v>2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Turno'!D89,Historia!$A$2:$J$527,10,0)=0,"",VLOOKUP('Result do Turno'!D89,Historia!$A$2:$J$527,10,0))</f>
        <v>#N/A</v>
      </c>
      <c r="G86" s="242" t="str">
        <f>G68</f>
        <v>1a</v>
      </c>
      <c r="H86" s="256" t="str">
        <f>H68</f>
        <v>19 a 25 Fev</v>
      </c>
      <c r="I86" s="244" t="str">
        <f>IF(L86=0,"",IF(Jogos!BG89=0,"x","ѵ"))</f>
        <v>x</v>
      </c>
      <c r="J86" s="243" t="str">
        <f>Jogos!CB89</f>
        <v>SOCORRO OIVANE perdeu para CARLOS SILVEIRA por 7x6 2x6 3x10</v>
      </c>
      <c r="K86" s="243" t="str">
        <f>Jogos!C89</f>
        <v/>
      </c>
      <c r="L86" s="245">
        <f>IF(Jogos!BH89="x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Turno'!D89,Historia!$A$2:$I$527,9,0)=0,"",VLOOKUP('Result do Turno'!D89,Historia!$A$2:$I$527,9,0))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Turno'!EL89</f>
        <v>5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Turno'!D89,Historia!$A$2:$I$527,8,0)=0,"",VLOOKUP('Result do Turno'!D89,Historia!$A$2:$I$527,8,0))</f>
        <v>#N/A</v>
      </c>
      <c r="G88" s="242" t="str">
        <f>G70</f>
        <v>2a</v>
      </c>
      <c r="H88" s="256" t="str">
        <f>H70</f>
        <v>26 Fev a 03 Mar</v>
      </c>
      <c r="I88" s="244" t="str">
        <f>IF(L88=0,"",IF(Jogos!BI89=0,"x","ѵ"))</f>
        <v>x</v>
      </c>
      <c r="J88" s="243" t="str">
        <f>Jogos!CC89</f>
        <v>SOCORRO OIVANE perdeu para IZAÍAS CAMILO por 0x6 3x6</v>
      </c>
      <c r="K88" s="243" t="str">
        <f>Jogos!E89</f>
        <v/>
      </c>
      <c r="L88" s="245">
        <f>IF(Jogos!BJ89="x x",0,1)</f>
        <v>1</v>
      </c>
      <c r="O88" s="226"/>
      <c r="P88" s="331"/>
      <c r="Q88" t="s">
        <v>292</v>
      </c>
      <c r="R88" s="201">
        <f>'Result do Turno'!EM89</f>
        <v>7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Turno'!D89,Historia!$A$2:$I$527,7,0)=0,"",VLOOKUP('Result do Turno'!D89,Historia!$A$2:$I$527,7,0))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Turno'!EN89</f>
        <v>-2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Turno'!D89,Historia!$A$2:$I$527,6,0)=0,"",VLOOKUP('Result do Turno'!D89,Historia!$A$2:$I$527,6,0))</f>
        <v>#N/A</v>
      </c>
      <c r="G90" s="242" t="str">
        <f>G72</f>
        <v>3a</v>
      </c>
      <c r="H90" s="256" t="str">
        <f>H72</f>
        <v>04 a 10 Mar</v>
      </c>
      <c r="I90" s="244" t="str">
        <f>IF(L90=0,"",IF(Jogos!BK89=0,"x","ѵ"))</f>
        <v>ѵ</v>
      </c>
      <c r="J90" s="243" t="str">
        <f>Jogos!CD89</f>
        <v>SOCORRO OIVANE venceu SANDSON AZEVEDO por 6x2 6x4</v>
      </c>
      <c r="K90" s="243" t="str">
        <f>Jogos!G89</f>
        <v/>
      </c>
      <c r="L90" s="245">
        <f>IF(Jogos!BL89="x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Turno'!D89,Historia!$A$2:$I$527,5,0)=0,"",VLOOKUP('Result do Turno'!D89,Historia!$A$2:$I$527,5,0))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Turno'!EO89</f>
        <v>49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Turno'!D89,Historia!$A$2:$I$527,4,0)=0,"",VLOOKUP('Result do Turno'!D89,Historia!$A$2:$I$527,4,0))</f>
        <v>#N/A</v>
      </c>
      <c r="G92" s="242" t="str">
        <f>G74</f>
        <v>4a</v>
      </c>
      <c r="H92" s="256" t="str">
        <f>H74</f>
        <v>11 a 17 Mar</v>
      </c>
      <c r="I92" s="244" t="str">
        <f>IF(L92=0,"",IF(Jogos!BM89=0,"x","ѵ"))</f>
        <v>ѵ</v>
      </c>
      <c r="J92" s="243" t="str">
        <f>Jogos!CE89</f>
        <v>SOCORRO OIVANE venceu NATAN MORELO por 2x6 7x5 10x7</v>
      </c>
      <c r="K92" s="243" t="str">
        <f>Jogos!I89</f>
        <v/>
      </c>
      <c r="L92" s="245">
        <f>IF(Jogos!BN89="x x",0,1)</f>
        <v>1</v>
      </c>
      <c r="O92" s="226"/>
      <c r="P92" s="331"/>
      <c r="Q92" t="s">
        <v>292</v>
      </c>
      <c r="R92" s="201">
        <f>'Result do Turno'!EP89</f>
        <v>70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Turno'!D89,Historia!$A$2:$I$527,3,0)=0,"",VLOOKUP('Result do Turno'!D89,Historia!$A$2:$I$527,3,0))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Turno'!EQ89</f>
        <v>-21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Turno'!D89,Historia!$A$2:$I$527,2,0)=0,"",VLOOKUP('Result do Turno'!D89,Historia!$A$2:$I$527,2,0))</f>
        <v>#N/A</v>
      </c>
      <c r="G94" s="242" t="str">
        <f>G76</f>
        <v>5a</v>
      </c>
      <c r="H94" s="256" t="str">
        <f>H76</f>
        <v>18 a 24 Mar</v>
      </c>
      <c r="I94" s="244" t="str">
        <f>IF(L94=0,"",IF(Jogos!BO89=0,"x","ѵ"))</f>
        <v>x</v>
      </c>
      <c r="J94" s="243" t="str">
        <f>Jogos!CF89</f>
        <v>SOCORRO OIVANE perdeu para ALFREDO DIAS por 0x6 3x6</v>
      </c>
      <c r="K94" s="243" t="str">
        <f>Jogos!K89</f>
        <v/>
      </c>
      <c r="L94" s="245">
        <f>IF(Jogos!BP89="x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Turno'!D90</f>
        <v>SANDSON AZEVEDO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SANDSON AZEVEDO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Turno'!EJ90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Turno'!C90</f>
        <v>60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Turno'!C90,'Result do Turno'!FY85:FZ90,2,0)</f>
        <v>60</v>
      </c>
      <c r="K103" s="190"/>
      <c r="L103" s="233"/>
      <c r="O103" s="226"/>
      <c r="P103" s="330" t="s">
        <v>287</v>
      </c>
      <c r="Q103" s="330"/>
      <c r="R103" s="241">
        <f>'Result do Turno'!EK90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Turno'!D90,Historia!$A$2:$J$527,10,0)=0,"",VLOOKUP('Result do Turno'!D90,Historia!$A$2:$J$527,10,0))</f>
        <v>#N/A</v>
      </c>
      <c r="G104" s="242" t="str">
        <f>G86</f>
        <v>1a</v>
      </c>
      <c r="H104" s="256" t="str">
        <f>H86</f>
        <v>19 a 25 Fev</v>
      </c>
      <c r="I104" s="244" t="str">
        <f>IF(L104=0,"",IF(Jogos!BG90=0,"x","ѵ"))</f>
        <v>x</v>
      </c>
      <c r="J104" s="243" t="str">
        <f>Jogos!CB90</f>
        <v>SANDSON AZEVEDO perdeu para IZAÍAS CAMILO por 3x6 1x6</v>
      </c>
      <c r="K104" s="243" t="str">
        <f>Jogos!C90</f>
        <v/>
      </c>
      <c r="L104" s="245">
        <f>IF(Jogos!BH90="x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Turno'!D90,Historia!$A$2:$I$527,9,0)=0,"",VLOOKUP('Result do Turno'!D90,Historia!$A$2:$I$527,9,0))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Turno'!EL90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Turno'!D90,Historia!$A$2:$I$527,8,0)=0,"",VLOOKUP('Result do Turno'!D90,Historia!$A$2:$I$527,8,0))</f>
        <v>#N/A</v>
      </c>
      <c r="G106" s="242" t="str">
        <f>G88</f>
        <v>2a</v>
      </c>
      <c r="H106" s="256" t="str">
        <f>H88</f>
        <v>26 Fev a 03 Mar</v>
      </c>
      <c r="I106" s="244" t="str">
        <f>IF(L106=0,"",IF(Jogos!BI90=0,"x","ѵ"))</f>
        <v>x</v>
      </c>
      <c r="J106" s="243" t="str">
        <f>Jogos!CC90</f>
        <v>SANDSON AZEVEDO perdeu para ALFREDO DIAS por WxO</v>
      </c>
      <c r="K106" s="243" t="str">
        <f>Jogos!E90</f>
        <v/>
      </c>
      <c r="L106" s="245">
        <f>IF(Jogos!BJ90="x x",0,1)</f>
        <v>1</v>
      </c>
      <c r="O106" s="226"/>
      <c r="P106" s="331"/>
      <c r="Q106" t="s">
        <v>292</v>
      </c>
      <c r="R106" s="201">
        <f>'Result do Turno'!EM90</f>
        <v>10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Turno'!D90,Historia!$A$2:$I$527,7,0)=0,"",VLOOKUP('Result do Turno'!D90,Historia!$A$2:$I$527,7,0))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Turno'!EN90</f>
        <v>-10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Turno'!D90,Historia!$A$2:$I$527,6,0)=0,"",VLOOKUP('Result do Turno'!D90,Historia!$A$2:$I$527,6,0))</f>
        <v>#N/A</v>
      </c>
      <c r="G108" s="242" t="str">
        <f>G90</f>
        <v>3a</v>
      </c>
      <c r="H108" s="256" t="str">
        <f>H90</f>
        <v>04 a 10 Mar</v>
      </c>
      <c r="I108" s="244" t="str">
        <f>IF(L108=0,"",IF(Jogos!BK90=0,"x","ѵ"))</f>
        <v>x</v>
      </c>
      <c r="J108" s="243" t="str">
        <f>Jogos!CD90</f>
        <v>SANDSON AZEVEDO perdeu para SOCORRO OIVANE por 2x6 4x6</v>
      </c>
      <c r="K108" s="243" t="str">
        <f>Jogos!G90</f>
        <v/>
      </c>
      <c r="L108" s="245">
        <f>IF(Jogos!BL90="x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Turno'!D90,Historia!$A$2:$I$527,5,0)=0,"",VLOOKUP('Result do Turno'!D90,Historia!$A$2:$I$527,5,0))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Turno'!EO90</f>
        <v>19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Turno'!D90,Historia!$A$2:$I$527,4,0)=0,"",VLOOKUP('Result do Turno'!D90,Historia!$A$2:$I$527,4,0))</f>
        <v>#N/A</v>
      </c>
      <c r="G110" s="242" t="str">
        <f>G92</f>
        <v>4a</v>
      </c>
      <c r="H110" s="256" t="str">
        <f>H92</f>
        <v>11 a 17 Mar</v>
      </c>
      <c r="I110" s="244" t="str">
        <f>IF(L110=0,"",IF(Jogos!BM90=0,"x","ѵ"))</f>
        <v>x</v>
      </c>
      <c r="J110" s="243" t="str">
        <f>Jogos!CE90</f>
        <v>SANDSON AZEVEDO perdeu para CARLOS SILVEIRA por 6x7 3x6</v>
      </c>
      <c r="K110" s="243" t="str">
        <f>Jogos!I90</f>
        <v/>
      </c>
      <c r="L110" s="245">
        <f>IF(Jogos!BN90="x x",0,1)</f>
        <v>1</v>
      </c>
      <c r="O110" s="226"/>
      <c r="P110" s="331"/>
      <c r="Q110" t="s">
        <v>292</v>
      </c>
      <c r="R110" s="201">
        <f>'Result do Turno'!EP90</f>
        <v>61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Turno'!D90,Historia!$A$2:$I$527,3,0)=0,"",VLOOKUP('Result do Turno'!D90,Historia!$A$2:$I$527,3,0))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Turno'!EQ90</f>
        <v>-42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Turno'!D90,Historia!$A$2:$I$527,2,0)=0,"",VLOOKUP('Result do Turno'!D90,Historia!$A$2:$I$527,2,0))</f>
        <v>#N/A</v>
      </c>
      <c r="G112" s="242" t="str">
        <f>G94</f>
        <v>5a</v>
      </c>
      <c r="H112" s="256" t="str">
        <f>H94</f>
        <v>18 a 24 Mar</v>
      </c>
      <c r="I112" s="244" t="str">
        <f>IF(L112=0,"",IF(Jogos!BO90=0,"x","ѵ"))</f>
        <v>x</v>
      </c>
      <c r="J112" s="243" t="str">
        <f>Jogos!CF90</f>
        <v>SANDSON AZEVEDO perdeu para NATAN MORELO por WxO</v>
      </c>
      <c r="K112" s="243" t="str">
        <f>Jogos!K90</f>
        <v/>
      </c>
      <c r="L112" s="245">
        <f>IF(Jogos!BP90="x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746" priority="2">
      <formula>E6=0</formula>
    </cfRule>
    <cfRule type="expression" dxfId="745" priority="3">
      <formula>E6=1</formula>
    </cfRule>
  </conditionalFormatting>
  <conditionalFormatting sqref="I14">
    <cfRule type="cellIs" dxfId="744" priority="4" operator="equal">
      <formula>"ѵ"</formula>
    </cfRule>
    <cfRule type="cellIs" dxfId="743" priority="5" operator="equal">
      <formula>"x"</formula>
    </cfRule>
  </conditionalFormatting>
  <conditionalFormatting sqref="I16">
    <cfRule type="cellIs" dxfId="742" priority="6" operator="equal">
      <formula>"ѵ"</formula>
    </cfRule>
    <cfRule type="cellIs" dxfId="741" priority="7" operator="equal">
      <formula>"x"</formula>
    </cfRule>
  </conditionalFormatting>
  <conditionalFormatting sqref="I18">
    <cfRule type="cellIs" dxfId="740" priority="8" operator="equal">
      <formula>"ѵ"</formula>
    </cfRule>
    <cfRule type="cellIs" dxfId="739" priority="9" operator="equal">
      <formula>"x"</formula>
    </cfRule>
  </conditionalFormatting>
  <conditionalFormatting sqref="I20">
    <cfRule type="cellIs" dxfId="738" priority="10" operator="equal">
      <formula>"ѵ"</formula>
    </cfRule>
    <cfRule type="cellIs" dxfId="737" priority="11" operator="equal">
      <formula>"x"</formula>
    </cfRule>
  </conditionalFormatting>
  <conditionalFormatting sqref="I22">
    <cfRule type="cellIs" dxfId="736" priority="12" operator="equal">
      <formula>"ѵ"</formula>
    </cfRule>
    <cfRule type="cellIs" dxfId="735" priority="13" operator="equal">
      <formula>"x"</formula>
    </cfRule>
  </conditionalFormatting>
  <conditionalFormatting sqref="I32">
    <cfRule type="cellIs" dxfId="734" priority="14" operator="equal">
      <formula>"ѵ"</formula>
    </cfRule>
    <cfRule type="cellIs" dxfId="733" priority="15" operator="equal">
      <formula>"x"</formula>
    </cfRule>
  </conditionalFormatting>
  <conditionalFormatting sqref="I34">
    <cfRule type="cellIs" dxfId="732" priority="16" operator="equal">
      <formula>"ѵ"</formula>
    </cfRule>
    <cfRule type="cellIs" dxfId="731" priority="17" operator="equal">
      <formula>"x"</formula>
    </cfRule>
  </conditionalFormatting>
  <conditionalFormatting sqref="I36">
    <cfRule type="cellIs" dxfId="730" priority="18" operator="equal">
      <formula>"ѵ"</formula>
    </cfRule>
    <cfRule type="cellIs" dxfId="729" priority="19" operator="equal">
      <formula>"x"</formula>
    </cfRule>
  </conditionalFormatting>
  <conditionalFormatting sqref="I38">
    <cfRule type="cellIs" dxfId="728" priority="20" operator="equal">
      <formula>"ѵ"</formula>
    </cfRule>
    <cfRule type="cellIs" dxfId="727" priority="21" operator="equal">
      <formula>"x"</formula>
    </cfRule>
  </conditionalFormatting>
  <conditionalFormatting sqref="I40">
    <cfRule type="cellIs" dxfId="726" priority="22" operator="equal">
      <formula>"ѵ"</formula>
    </cfRule>
    <cfRule type="cellIs" dxfId="725" priority="23" operator="equal">
      <formula>"x"</formula>
    </cfRule>
  </conditionalFormatting>
  <conditionalFormatting sqref="I50">
    <cfRule type="cellIs" dxfId="724" priority="24" operator="equal">
      <formula>"ѵ"</formula>
    </cfRule>
    <cfRule type="cellIs" dxfId="723" priority="25" operator="equal">
      <formula>"x"</formula>
    </cfRule>
  </conditionalFormatting>
  <conditionalFormatting sqref="I52">
    <cfRule type="cellIs" dxfId="722" priority="26" operator="equal">
      <formula>"ѵ"</formula>
    </cfRule>
    <cfRule type="cellIs" dxfId="721" priority="27" operator="equal">
      <formula>"x"</formula>
    </cfRule>
  </conditionalFormatting>
  <conditionalFormatting sqref="I54">
    <cfRule type="cellIs" dxfId="720" priority="28" operator="equal">
      <formula>"ѵ"</formula>
    </cfRule>
    <cfRule type="cellIs" dxfId="719" priority="29" operator="equal">
      <formula>"x"</formula>
    </cfRule>
  </conditionalFormatting>
  <conditionalFormatting sqref="I56">
    <cfRule type="cellIs" dxfId="718" priority="30" operator="equal">
      <formula>"ѵ"</formula>
    </cfRule>
    <cfRule type="cellIs" dxfId="717" priority="31" operator="equal">
      <formula>"x"</formula>
    </cfRule>
  </conditionalFormatting>
  <conditionalFormatting sqref="I58">
    <cfRule type="cellIs" dxfId="716" priority="32" operator="equal">
      <formula>"ѵ"</formula>
    </cfRule>
    <cfRule type="cellIs" dxfId="715" priority="33" operator="equal">
      <formula>"x"</formula>
    </cfRule>
  </conditionalFormatting>
  <conditionalFormatting sqref="I68">
    <cfRule type="cellIs" dxfId="714" priority="34" operator="equal">
      <formula>"ѵ"</formula>
    </cfRule>
    <cfRule type="cellIs" dxfId="713" priority="35" operator="equal">
      <formula>"x"</formula>
    </cfRule>
  </conditionalFormatting>
  <conditionalFormatting sqref="I70">
    <cfRule type="cellIs" dxfId="712" priority="36" operator="equal">
      <formula>"ѵ"</formula>
    </cfRule>
    <cfRule type="cellIs" dxfId="711" priority="37" operator="equal">
      <formula>"x"</formula>
    </cfRule>
  </conditionalFormatting>
  <conditionalFormatting sqref="I72">
    <cfRule type="cellIs" dxfId="710" priority="38" operator="equal">
      <formula>"ѵ"</formula>
    </cfRule>
    <cfRule type="cellIs" dxfId="709" priority="39" operator="equal">
      <formula>"x"</formula>
    </cfRule>
  </conditionalFormatting>
  <conditionalFormatting sqref="I74">
    <cfRule type="cellIs" dxfId="708" priority="40" operator="equal">
      <formula>"ѵ"</formula>
    </cfRule>
    <cfRule type="cellIs" dxfId="707" priority="41" operator="equal">
      <formula>"x"</formula>
    </cfRule>
  </conditionalFormatting>
  <conditionalFormatting sqref="I76">
    <cfRule type="cellIs" dxfId="706" priority="42" operator="equal">
      <formula>"ѵ"</formula>
    </cfRule>
    <cfRule type="cellIs" dxfId="705" priority="43" operator="equal">
      <formula>"x"</formula>
    </cfRule>
  </conditionalFormatting>
  <conditionalFormatting sqref="I86">
    <cfRule type="cellIs" dxfId="704" priority="44" operator="equal">
      <formula>"ѵ"</formula>
    </cfRule>
    <cfRule type="cellIs" dxfId="703" priority="45" operator="equal">
      <formula>"x"</formula>
    </cfRule>
  </conditionalFormatting>
  <conditionalFormatting sqref="I88">
    <cfRule type="cellIs" dxfId="702" priority="46" operator="equal">
      <formula>"ѵ"</formula>
    </cfRule>
    <cfRule type="cellIs" dxfId="701" priority="47" operator="equal">
      <formula>"x"</formula>
    </cfRule>
  </conditionalFormatting>
  <conditionalFormatting sqref="I90">
    <cfRule type="cellIs" dxfId="700" priority="48" operator="equal">
      <formula>"ѵ"</formula>
    </cfRule>
    <cfRule type="cellIs" dxfId="699" priority="49" operator="equal">
      <formula>"x"</formula>
    </cfRule>
  </conditionalFormatting>
  <conditionalFormatting sqref="I92">
    <cfRule type="cellIs" dxfId="698" priority="50" operator="equal">
      <formula>"ѵ"</formula>
    </cfRule>
    <cfRule type="cellIs" dxfId="697" priority="51" operator="equal">
      <formula>"x"</formula>
    </cfRule>
  </conditionalFormatting>
  <conditionalFormatting sqref="I94">
    <cfRule type="cellIs" dxfId="696" priority="52" operator="equal">
      <formula>"ѵ"</formula>
    </cfRule>
    <cfRule type="cellIs" dxfId="695" priority="53" operator="equal">
      <formula>"x"</formula>
    </cfRule>
  </conditionalFormatting>
  <conditionalFormatting sqref="I104">
    <cfRule type="cellIs" dxfId="694" priority="54" operator="equal">
      <formula>"ѵ"</formula>
    </cfRule>
    <cfRule type="cellIs" dxfId="693" priority="55" operator="equal">
      <formula>"x"</formula>
    </cfRule>
  </conditionalFormatting>
  <conditionalFormatting sqref="I106">
    <cfRule type="cellIs" dxfId="692" priority="56" operator="equal">
      <formula>"ѵ"</formula>
    </cfRule>
    <cfRule type="cellIs" dxfId="691" priority="57" operator="equal">
      <formula>"x"</formula>
    </cfRule>
  </conditionalFormatting>
  <conditionalFormatting sqref="I108">
    <cfRule type="cellIs" dxfId="690" priority="58" operator="equal">
      <formula>"ѵ"</formula>
    </cfRule>
    <cfRule type="cellIs" dxfId="689" priority="59" operator="equal">
      <formula>"x"</formula>
    </cfRule>
  </conditionalFormatting>
  <conditionalFormatting sqref="I110">
    <cfRule type="cellIs" dxfId="688" priority="60" operator="equal">
      <formula>"ѵ"</formula>
    </cfRule>
    <cfRule type="cellIs" dxfId="687" priority="61" operator="equal">
      <formula>"x"</formula>
    </cfRule>
  </conditionalFormatting>
  <conditionalFormatting sqref="I112">
    <cfRule type="cellIs" dxfId="686" priority="62" operator="equal">
      <formula>"ѵ"</formula>
    </cfRule>
    <cfRule type="cellIs" dxfId="685" priority="63" operator="equal">
      <formula>"x"</formula>
    </cfRule>
  </conditionalFormatting>
  <conditionalFormatting sqref="K14">
    <cfRule type="expression" dxfId="684" priority="64">
      <formula>$D$9=K14</formula>
    </cfRule>
  </conditionalFormatting>
  <conditionalFormatting sqref="K16">
    <cfRule type="expression" dxfId="683" priority="65">
      <formula>$D$9=K16</formula>
    </cfRule>
  </conditionalFormatting>
  <conditionalFormatting sqref="K18">
    <cfRule type="expression" dxfId="682" priority="66">
      <formula>$D$9=K18</formula>
    </cfRule>
  </conditionalFormatting>
  <conditionalFormatting sqref="K20">
    <cfRule type="expression" dxfId="681" priority="67">
      <formula>$D$9=K20</formula>
    </cfRule>
  </conditionalFormatting>
  <conditionalFormatting sqref="K22">
    <cfRule type="expression" dxfId="680" priority="68">
      <formula>$D$9=K22</formula>
    </cfRule>
  </conditionalFormatting>
  <conditionalFormatting sqref="K32 K34 K36 K38 K40">
    <cfRule type="expression" dxfId="679" priority="69">
      <formula>$D$27=K32</formula>
    </cfRule>
    <cfRule type="expression" dxfId="678" priority="70">
      <formula>$D$9</formula>
    </cfRule>
  </conditionalFormatting>
  <conditionalFormatting sqref="K50">
    <cfRule type="expression" dxfId="677" priority="71">
      <formula>$D$45=K50</formula>
    </cfRule>
  </conditionalFormatting>
  <conditionalFormatting sqref="K52">
    <cfRule type="expression" dxfId="676" priority="72">
      <formula>$D$45=K52</formula>
    </cfRule>
  </conditionalFormatting>
  <conditionalFormatting sqref="K54">
    <cfRule type="expression" dxfId="675" priority="73">
      <formula>$D$45=K54</formula>
    </cfRule>
  </conditionalFormatting>
  <conditionalFormatting sqref="K56">
    <cfRule type="expression" dxfId="674" priority="74">
      <formula>$D$45=K56</formula>
    </cfRule>
  </conditionalFormatting>
  <conditionalFormatting sqref="K58">
    <cfRule type="expression" dxfId="673" priority="75">
      <formula>$D$45=K58</formula>
    </cfRule>
  </conditionalFormatting>
  <conditionalFormatting sqref="K68 K70 K72 K74 K76">
    <cfRule type="expression" dxfId="672" priority="76">
      <formula>$D$63=K68</formula>
    </cfRule>
    <cfRule type="expression" dxfId="671" priority="77">
      <formula>$D$9</formula>
    </cfRule>
  </conditionalFormatting>
  <conditionalFormatting sqref="K86 K88 K90 K92 K94">
    <cfRule type="expression" dxfId="670" priority="78">
      <formula>$D$81=K86</formula>
    </cfRule>
    <cfRule type="expression" dxfId="669" priority="79">
      <formula>$D$9</formula>
    </cfRule>
  </conditionalFormatting>
  <conditionalFormatting sqref="K104">
    <cfRule type="expression" dxfId="668" priority="80">
      <formula>$D$99=K104</formula>
    </cfRule>
  </conditionalFormatting>
  <conditionalFormatting sqref="K106">
    <cfRule type="expression" dxfId="667" priority="81">
      <formula>$D$99=K106</formula>
    </cfRule>
  </conditionalFormatting>
  <conditionalFormatting sqref="K108">
    <cfRule type="expression" dxfId="666" priority="82">
      <formula>$D$99=K108</formula>
    </cfRule>
  </conditionalFormatting>
  <conditionalFormatting sqref="K110">
    <cfRule type="expression" dxfId="665" priority="83">
      <formula>$D$99=K110</formula>
    </cfRule>
  </conditionalFormatting>
  <conditionalFormatting sqref="K112">
    <cfRule type="expression" dxfId="664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J265"/>
  <sheetViews>
    <sheetView showGridLines="0" showRowColHeaders="0" topLeftCell="A235" zoomScale="75" zoomScaleNormal="75" workbookViewId="0">
      <selection activeCell="A256" sqref="A256"/>
    </sheetView>
  </sheetViews>
  <sheetFormatPr defaultColWidth="9.1328125" defaultRowHeight="14.25" x14ac:dyDescent="0.45"/>
  <cols>
    <col min="1" max="1" width="23.1328125" style="31" customWidth="1"/>
    <col min="2" max="7" width="5" style="31" customWidth="1"/>
    <col min="8" max="8" width="7.9296875" style="31" customWidth="1"/>
    <col min="9" max="9" width="8.06640625" style="31" customWidth="1"/>
    <col min="10" max="1024" width="9.1328125" style="31"/>
  </cols>
  <sheetData>
    <row r="1" spans="1:11" x14ac:dyDescent="0.45">
      <c r="A1" s="160" t="s">
        <v>157</v>
      </c>
      <c r="B1" s="160">
        <v>2014</v>
      </c>
      <c r="C1" s="160">
        <v>2015</v>
      </c>
      <c r="D1" s="160">
        <v>2016</v>
      </c>
      <c r="E1" s="160">
        <v>2017</v>
      </c>
      <c r="F1" s="160">
        <v>2018</v>
      </c>
      <c r="G1" s="160">
        <v>2019</v>
      </c>
      <c r="H1" s="168">
        <v>2020</v>
      </c>
      <c r="I1" s="160" t="s">
        <v>305</v>
      </c>
      <c r="J1" s="160" t="s">
        <v>306</v>
      </c>
      <c r="K1" s="160" t="s">
        <v>306</v>
      </c>
    </row>
    <row r="2" spans="1:11" x14ac:dyDescent="0.45">
      <c r="A2" s="31" t="s">
        <v>307</v>
      </c>
      <c r="H2" s="31">
        <v>79</v>
      </c>
    </row>
    <row r="3" spans="1:11" x14ac:dyDescent="0.45">
      <c r="A3" s="258" t="s">
        <v>308</v>
      </c>
      <c r="B3" s="31">
        <v>72</v>
      </c>
      <c r="C3" s="31">
        <v>80</v>
      </c>
      <c r="G3" s="31">
        <v>71</v>
      </c>
      <c r="H3" s="31">
        <v>84</v>
      </c>
    </row>
    <row r="4" spans="1:11" x14ac:dyDescent="0.45">
      <c r="A4" s="258" t="s">
        <v>309</v>
      </c>
      <c r="B4" s="31">
        <v>93</v>
      </c>
      <c r="C4" s="31">
        <v>66</v>
      </c>
      <c r="D4" s="31">
        <v>34</v>
      </c>
      <c r="E4" s="31">
        <v>38</v>
      </c>
      <c r="F4" s="31">
        <v>31</v>
      </c>
      <c r="G4" s="31">
        <v>31</v>
      </c>
      <c r="H4" s="31">
        <v>36</v>
      </c>
    </row>
    <row r="5" spans="1:11" x14ac:dyDescent="0.45">
      <c r="A5" s="258" t="s">
        <v>27</v>
      </c>
      <c r="G5" s="31">
        <v>48</v>
      </c>
      <c r="H5" s="31">
        <v>26</v>
      </c>
    </row>
    <row r="6" spans="1:11" x14ac:dyDescent="0.45">
      <c r="A6" s="258" t="s">
        <v>310</v>
      </c>
      <c r="B6" s="31">
        <v>90</v>
      </c>
    </row>
    <row r="7" spans="1:11" x14ac:dyDescent="0.45">
      <c r="A7" s="258" t="s">
        <v>311</v>
      </c>
      <c r="D7" s="31">
        <v>52</v>
      </c>
      <c r="E7" s="31">
        <v>64</v>
      </c>
      <c r="F7" s="31">
        <v>62</v>
      </c>
      <c r="G7" s="31">
        <v>74</v>
      </c>
      <c r="H7" s="31">
        <v>68</v>
      </c>
    </row>
    <row r="8" spans="1:11" x14ac:dyDescent="0.45">
      <c r="A8" s="258" t="s">
        <v>312</v>
      </c>
      <c r="E8" s="31">
        <v>62</v>
      </c>
      <c r="F8" s="31">
        <v>60</v>
      </c>
      <c r="G8" s="31">
        <v>12</v>
      </c>
    </row>
    <row r="9" spans="1:11" x14ac:dyDescent="0.45">
      <c r="A9" s="31" t="s">
        <v>94</v>
      </c>
      <c r="H9" s="31">
        <v>82</v>
      </c>
    </row>
    <row r="10" spans="1:11" x14ac:dyDescent="0.45">
      <c r="A10" s="31" t="s">
        <v>313</v>
      </c>
    </row>
    <row r="11" spans="1:11" x14ac:dyDescent="0.45">
      <c r="A11" s="258" t="s">
        <v>314</v>
      </c>
      <c r="C11" s="31">
        <v>22</v>
      </c>
      <c r="D11" s="31">
        <v>28</v>
      </c>
      <c r="E11" s="31">
        <v>40</v>
      </c>
      <c r="F11" s="31">
        <v>36</v>
      </c>
      <c r="G11" s="31">
        <v>32</v>
      </c>
    </row>
    <row r="12" spans="1:11" x14ac:dyDescent="0.45">
      <c r="A12" s="258" t="s">
        <v>315</v>
      </c>
      <c r="C12" s="31">
        <v>71</v>
      </c>
      <c r="D12" s="31">
        <v>67</v>
      </c>
      <c r="F12" s="31">
        <v>66</v>
      </c>
      <c r="G12" s="31">
        <v>42</v>
      </c>
    </row>
    <row r="13" spans="1:11" x14ac:dyDescent="0.45">
      <c r="A13" s="258" t="s">
        <v>316</v>
      </c>
      <c r="B13" s="31">
        <v>54</v>
      </c>
    </row>
    <row r="14" spans="1:11" x14ac:dyDescent="0.45">
      <c r="A14" s="258" t="s">
        <v>317</v>
      </c>
      <c r="B14" s="31">
        <v>71</v>
      </c>
    </row>
    <row r="15" spans="1:11" x14ac:dyDescent="0.45">
      <c r="A15" s="258" t="s">
        <v>318</v>
      </c>
      <c r="B15" s="31">
        <v>22</v>
      </c>
      <c r="C15" s="31">
        <v>31</v>
      </c>
      <c r="E15" s="31">
        <v>22</v>
      </c>
      <c r="F15" s="31">
        <v>24</v>
      </c>
      <c r="G15" s="31">
        <v>23</v>
      </c>
      <c r="H15" s="31">
        <v>24</v>
      </c>
    </row>
    <row r="16" spans="1:11" x14ac:dyDescent="0.45">
      <c r="A16" s="258" t="s">
        <v>319</v>
      </c>
      <c r="B16" s="31">
        <v>102</v>
      </c>
    </row>
    <row r="17" spans="1:8" x14ac:dyDescent="0.45">
      <c r="A17" s="31" t="s">
        <v>320</v>
      </c>
      <c r="H17" s="31">
        <v>95</v>
      </c>
    </row>
    <row r="18" spans="1:8" x14ac:dyDescent="0.45">
      <c r="A18" s="258" t="s">
        <v>84</v>
      </c>
      <c r="C18" s="31">
        <v>104</v>
      </c>
    </row>
    <row r="19" spans="1:8" x14ac:dyDescent="0.45">
      <c r="A19" s="258" t="s">
        <v>321</v>
      </c>
      <c r="D19" s="31">
        <v>53</v>
      </c>
      <c r="E19" s="31">
        <v>48</v>
      </c>
      <c r="F19" s="31">
        <v>61</v>
      </c>
      <c r="G19" s="31">
        <v>66</v>
      </c>
    </row>
    <row r="20" spans="1:8" x14ac:dyDescent="0.45">
      <c r="A20" s="258" t="s">
        <v>23</v>
      </c>
      <c r="B20" s="31">
        <v>3</v>
      </c>
      <c r="C20" s="31">
        <v>2</v>
      </c>
      <c r="D20" s="31">
        <v>6</v>
      </c>
      <c r="E20" s="31">
        <v>3</v>
      </c>
      <c r="F20" s="31">
        <v>2</v>
      </c>
      <c r="G20" s="31">
        <v>3</v>
      </c>
      <c r="H20" s="31">
        <v>2</v>
      </c>
    </row>
    <row r="21" spans="1:8" x14ac:dyDescent="0.45">
      <c r="A21" s="258" t="s">
        <v>322</v>
      </c>
      <c r="B21" s="31">
        <v>55</v>
      </c>
    </row>
    <row r="22" spans="1:8" x14ac:dyDescent="0.45">
      <c r="A22" s="258" t="s">
        <v>323</v>
      </c>
      <c r="F22" s="31">
        <v>13</v>
      </c>
      <c r="G22" s="31">
        <v>21</v>
      </c>
      <c r="H22" s="31">
        <v>10</v>
      </c>
    </row>
    <row r="23" spans="1:8" x14ac:dyDescent="0.45">
      <c r="A23" s="258" t="s">
        <v>324</v>
      </c>
      <c r="H23" s="31">
        <v>43</v>
      </c>
    </row>
    <row r="24" spans="1:8" x14ac:dyDescent="0.45">
      <c r="A24" s="258" t="s">
        <v>325</v>
      </c>
      <c r="E24" s="31">
        <v>78</v>
      </c>
      <c r="F24" s="31">
        <v>70</v>
      </c>
      <c r="G24" s="31">
        <v>68</v>
      </c>
      <c r="H24" s="31">
        <v>61</v>
      </c>
    </row>
    <row r="25" spans="1:8" x14ac:dyDescent="0.45">
      <c r="A25" s="258" t="s">
        <v>326</v>
      </c>
      <c r="F25" s="31">
        <v>71</v>
      </c>
      <c r="G25" s="31">
        <v>35</v>
      </c>
      <c r="H25" s="31">
        <v>25</v>
      </c>
    </row>
    <row r="26" spans="1:8" x14ac:dyDescent="0.45">
      <c r="A26" s="258" t="s">
        <v>327</v>
      </c>
      <c r="C26" s="31">
        <v>98</v>
      </c>
    </row>
    <row r="27" spans="1:8" x14ac:dyDescent="0.45">
      <c r="A27" s="258" t="s">
        <v>328</v>
      </c>
      <c r="C27" s="31">
        <v>43</v>
      </c>
    </row>
    <row r="28" spans="1:8" x14ac:dyDescent="0.45">
      <c r="A28" s="258" t="s">
        <v>329</v>
      </c>
      <c r="E28" s="31">
        <v>90</v>
      </c>
    </row>
    <row r="29" spans="1:8" x14ac:dyDescent="0.45">
      <c r="A29" s="258" t="s">
        <v>330</v>
      </c>
      <c r="B29" s="31">
        <v>70</v>
      </c>
    </row>
    <row r="30" spans="1:8" x14ac:dyDescent="0.45">
      <c r="A30" s="258" t="s">
        <v>331</v>
      </c>
      <c r="C30" s="31">
        <v>94</v>
      </c>
      <c r="H30" s="31">
        <v>96</v>
      </c>
    </row>
    <row r="31" spans="1:8" x14ac:dyDescent="0.45">
      <c r="A31" s="258" t="s">
        <v>332</v>
      </c>
      <c r="B31" s="31">
        <v>62</v>
      </c>
      <c r="C31" s="31">
        <v>73</v>
      </c>
      <c r="D31" s="31">
        <v>79</v>
      </c>
      <c r="E31" s="31">
        <v>85</v>
      </c>
    </row>
    <row r="32" spans="1:8" x14ac:dyDescent="0.45">
      <c r="A32" s="258" t="s">
        <v>333</v>
      </c>
      <c r="B32" s="31">
        <v>75</v>
      </c>
    </row>
    <row r="33" spans="1:8" x14ac:dyDescent="0.45">
      <c r="A33" s="258" t="s">
        <v>334</v>
      </c>
      <c r="B33" s="31">
        <v>66</v>
      </c>
      <c r="C33" s="31">
        <v>42</v>
      </c>
      <c r="D33" s="31">
        <v>25</v>
      </c>
      <c r="E33" s="31">
        <v>39</v>
      </c>
      <c r="F33" s="31">
        <v>34</v>
      </c>
    </row>
    <row r="34" spans="1:8" x14ac:dyDescent="0.45">
      <c r="A34" s="258" t="s">
        <v>335</v>
      </c>
      <c r="B34" s="31">
        <v>20</v>
      </c>
      <c r="C34" s="31">
        <v>38</v>
      </c>
      <c r="D34" s="31">
        <v>24</v>
      </c>
      <c r="E34" s="31">
        <v>24</v>
      </c>
      <c r="F34" s="31">
        <v>32</v>
      </c>
      <c r="G34" s="31">
        <v>43</v>
      </c>
      <c r="H34" s="31">
        <v>35</v>
      </c>
    </row>
    <row r="35" spans="1:8" x14ac:dyDescent="0.45">
      <c r="A35" s="258" t="s">
        <v>336</v>
      </c>
      <c r="B35" s="31">
        <v>50</v>
      </c>
      <c r="C35" s="31">
        <v>58</v>
      </c>
      <c r="D35" s="31">
        <v>47</v>
      </c>
      <c r="E35" s="31">
        <v>50</v>
      </c>
      <c r="F35" s="31">
        <v>56</v>
      </c>
      <c r="G35" s="31">
        <v>49</v>
      </c>
      <c r="H35" s="31">
        <v>40</v>
      </c>
    </row>
    <row r="36" spans="1:8" x14ac:dyDescent="0.45">
      <c r="A36" s="258" t="s">
        <v>337</v>
      </c>
      <c r="B36" s="31">
        <v>25</v>
      </c>
      <c r="C36" s="31">
        <v>20</v>
      </c>
    </row>
    <row r="37" spans="1:8" x14ac:dyDescent="0.45">
      <c r="A37" s="258" t="s">
        <v>338</v>
      </c>
      <c r="B37" s="31">
        <v>26</v>
      </c>
      <c r="C37" s="31">
        <v>40</v>
      </c>
      <c r="E37" s="31">
        <v>53</v>
      </c>
      <c r="F37" s="31">
        <v>47</v>
      </c>
      <c r="G37" s="31">
        <v>36</v>
      </c>
      <c r="H37" s="31">
        <v>42</v>
      </c>
    </row>
    <row r="38" spans="1:8" x14ac:dyDescent="0.45">
      <c r="A38" s="258" t="s">
        <v>339</v>
      </c>
      <c r="B38" s="31">
        <v>97</v>
      </c>
    </row>
    <row r="39" spans="1:8" x14ac:dyDescent="0.45">
      <c r="A39" s="258" t="s">
        <v>340</v>
      </c>
      <c r="C39" s="31">
        <v>87</v>
      </c>
    </row>
    <row r="40" spans="1:8" x14ac:dyDescent="0.45">
      <c r="A40" s="258" t="s">
        <v>341</v>
      </c>
      <c r="B40" s="31">
        <v>39</v>
      </c>
      <c r="C40" s="31">
        <v>62</v>
      </c>
      <c r="D40" s="31">
        <v>57</v>
      </c>
      <c r="E40" s="31">
        <v>61</v>
      </c>
    </row>
    <row r="41" spans="1:8" x14ac:dyDescent="0.45">
      <c r="A41" s="258" t="s">
        <v>342</v>
      </c>
      <c r="B41" s="31">
        <v>92</v>
      </c>
    </row>
    <row r="42" spans="1:8" x14ac:dyDescent="0.45">
      <c r="A42" s="258" t="s">
        <v>343</v>
      </c>
      <c r="B42" s="31">
        <v>101</v>
      </c>
    </row>
    <row r="43" spans="1:8" x14ac:dyDescent="0.45">
      <c r="A43" s="258" t="s">
        <v>344</v>
      </c>
      <c r="H43" s="31">
        <v>37</v>
      </c>
    </row>
    <row r="44" spans="1:8" x14ac:dyDescent="0.45">
      <c r="A44" s="258" t="s">
        <v>345</v>
      </c>
    </row>
    <row r="45" spans="1:8" x14ac:dyDescent="0.45">
      <c r="A45" s="258" t="s">
        <v>346</v>
      </c>
      <c r="B45" s="31">
        <v>96</v>
      </c>
    </row>
    <row r="46" spans="1:8" x14ac:dyDescent="0.45">
      <c r="A46" s="258" t="s">
        <v>347</v>
      </c>
      <c r="B46" s="31">
        <v>37</v>
      </c>
    </row>
    <row r="47" spans="1:8" x14ac:dyDescent="0.45">
      <c r="A47" s="258" t="s">
        <v>348</v>
      </c>
      <c r="B47" s="31">
        <v>42</v>
      </c>
    </row>
    <row r="48" spans="1:8" x14ac:dyDescent="0.45">
      <c r="A48" s="258" t="s">
        <v>349</v>
      </c>
      <c r="C48" s="31">
        <v>11</v>
      </c>
      <c r="E48" s="31">
        <v>11</v>
      </c>
      <c r="F48" s="31">
        <v>7</v>
      </c>
    </row>
    <row r="49" spans="1:8" x14ac:dyDescent="0.45">
      <c r="A49" s="258" t="s">
        <v>57</v>
      </c>
      <c r="B49" s="31">
        <v>29</v>
      </c>
      <c r="C49" s="31">
        <v>23</v>
      </c>
      <c r="D49" s="31">
        <v>16</v>
      </c>
      <c r="E49" s="31">
        <v>30</v>
      </c>
      <c r="F49" s="31">
        <v>30</v>
      </c>
      <c r="G49" s="31">
        <v>29</v>
      </c>
      <c r="H49" s="31">
        <v>17</v>
      </c>
    </row>
    <row r="50" spans="1:8" x14ac:dyDescent="0.45">
      <c r="A50" s="258" t="s">
        <v>350</v>
      </c>
      <c r="B50" s="31">
        <v>89</v>
      </c>
      <c r="C50" s="31">
        <v>88</v>
      </c>
    </row>
    <row r="51" spans="1:8" x14ac:dyDescent="0.45">
      <c r="A51" s="258" t="s">
        <v>61</v>
      </c>
      <c r="B51" s="31">
        <v>10</v>
      </c>
      <c r="C51" s="31">
        <v>12</v>
      </c>
      <c r="D51" s="31">
        <v>11</v>
      </c>
      <c r="F51" s="31">
        <v>53</v>
      </c>
      <c r="G51" s="31">
        <v>24</v>
      </c>
      <c r="H51" s="31">
        <v>21</v>
      </c>
    </row>
    <row r="52" spans="1:8" x14ac:dyDescent="0.45">
      <c r="A52" s="258" t="s">
        <v>351</v>
      </c>
      <c r="B52" s="31">
        <v>73</v>
      </c>
      <c r="E52" s="31">
        <v>84</v>
      </c>
      <c r="F52" s="31">
        <v>93</v>
      </c>
    </row>
    <row r="53" spans="1:8" x14ac:dyDescent="0.45">
      <c r="A53" s="258" t="s">
        <v>352</v>
      </c>
      <c r="B53" s="31">
        <v>16</v>
      </c>
      <c r="C53" s="31">
        <v>30</v>
      </c>
      <c r="D53" s="31">
        <v>35</v>
      </c>
      <c r="E53" s="31">
        <v>26</v>
      </c>
      <c r="F53" s="31">
        <v>38</v>
      </c>
    </row>
    <row r="54" spans="1:8" x14ac:dyDescent="0.45">
      <c r="A54" s="258" t="s">
        <v>353</v>
      </c>
      <c r="C54" s="31">
        <v>72</v>
      </c>
      <c r="D54" s="31">
        <v>42</v>
      </c>
      <c r="E54" s="31">
        <v>20</v>
      </c>
      <c r="F54" s="31">
        <v>18</v>
      </c>
    </row>
    <row r="55" spans="1:8" x14ac:dyDescent="0.45">
      <c r="A55" s="258" t="s">
        <v>354</v>
      </c>
      <c r="C55" s="31">
        <v>89</v>
      </c>
      <c r="D55" s="31">
        <v>74</v>
      </c>
    </row>
    <row r="56" spans="1:8" x14ac:dyDescent="0.45">
      <c r="A56" s="258" t="s">
        <v>355</v>
      </c>
      <c r="B56" s="31">
        <v>48</v>
      </c>
    </row>
    <row r="57" spans="1:8" x14ac:dyDescent="0.45">
      <c r="A57" s="258" t="s">
        <v>356</v>
      </c>
      <c r="F57" s="31">
        <v>58</v>
      </c>
      <c r="H57" s="31">
        <v>90</v>
      </c>
    </row>
    <row r="58" spans="1:8" x14ac:dyDescent="0.45">
      <c r="A58" s="258" t="s">
        <v>357</v>
      </c>
      <c r="E58" s="31">
        <v>71</v>
      </c>
      <c r="F58" s="31">
        <v>64</v>
      </c>
      <c r="G58" s="31">
        <v>41</v>
      </c>
      <c r="H58" s="31">
        <v>39</v>
      </c>
    </row>
    <row r="59" spans="1:8" x14ac:dyDescent="0.45">
      <c r="A59" s="258" t="s">
        <v>358</v>
      </c>
      <c r="E59" s="31">
        <v>82</v>
      </c>
    </row>
    <row r="60" spans="1:8" x14ac:dyDescent="0.45">
      <c r="A60" s="258" t="s">
        <v>359</v>
      </c>
    </row>
    <row r="61" spans="1:8" x14ac:dyDescent="0.45">
      <c r="A61" s="258" t="s">
        <v>360</v>
      </c>
      <c r="B61" s="31">
        <v>23</v>
      </c>
      <c r="C61" s="31">
        <v>25</v>
      </c>
      <c r="D61" s="31">
        <v>33</v>
      </c>
      <c r="E61" s="31">
        <v>31</v>
      </c>
      <c r="F61" s="31">
        <v>39</v>
      </c>
      <c r="G61" s="31">
        <v>34</v>
      </c>
      <c r="H61" s="31">
        <v>48</v>
      </c>
    </row>
    <row r="62" spans="1:8" x14ac:dyDescent="0.45">
      <c r="A62" s="258" t="s">
        <v>361</v>
      </c>
      <c r="G62" s="31">
        <v>53</v>
      </c>
      <c r="H62" s="31">
        <v>32</v>
      </c>
    </row>
    <row r="63" spans="1:8" x14ac:dyDescent="0.45">
      <c r="A63" s="258" t="s">
        <v>362</v>
      </c>
      <c r="D63" s="31">
        <v>41</v>
      </c>
      <c r="E63" s="31">
        <v>15</v>
      </c>
      <c r="F63" s="31">
        <v>11</v>
      </c>
      <c r="G63" s="31">
        <v>8</v>
      </c>
      <c r="H63" s="31">
        <v>6</v>
      </c>
    </row>
    <row r="64" spans="1:8" x14ac:dyDescent="0.45">
      <c r="A64" s="258" t="s">
        <v>363</v>
      </c>
      <c r="B64" s="31">
        <v>59</v>
      </c>
      <c r="C64" s="31">
        <v>63</v>
      </c>
    </row>
    <row r="65" spans="1:8" x14ac:dyDescent="0.45">
      <c r="A65" s="258" t="s">
        <v>364</v>
      </c>
      <c r="F65" s="31">
        <v>82</v>
      </c>
    </row>
    <row r="66" spans="1:8" x14ac:dyDescent="0.45">
      <c r="A66" s="258" t="s">
        <v>365</v>
      </c>
      <c r="C66" s="31">
        <v>24</v>
      </c>
      <c r="D66" s="31">
        <v>26</v>
      </c>
      <c r="E66" s="31">
        <v>32</v>
      </c>
      <c r="F66" s="31">
        <v>37</v>
      </c>
    </row>
    <row r="67" spans="1:8" x14ac:dyDescent="0.45">
      <c r="A67" s="31" t="s">
        <v>366</v>
      </c>
      <c r="H67" s="31">
        <v>74</v>
      </c>
    </row>
    <row r="68" spans="1:8" x14ac:dyDescent="0.45">
      <c r="A68" s="258" t="s">
        <v>367</v>
      </c>
      <c r="E68" s="31">
        <v>88</v>
      </c>
    </row>
    <row r="69" spans="1:8" x14ac:dyDescent="0.45">
      <c r="A69" s="258" t="s">
        <v>368</v>
      </c>
      <c r="E69" s="31">
        <v>59</v>
      </c>
      <c r="F69" s="31">
        <v>35</v>
      </c>
      <c r="G69" s="31">
        <v>44</v>
      </c>
    </row>
    <row r="70" spans="1:8" x14ac:dyDescent="0.45">
      <c r="A70" s="31" t="s">
        <v>100</v>
      </c>
      <c r="H70" s="31">
        <v>88</v>
      </c>
    </row>
    <row r="71" spans="1:8" x14ac:dyDescent="0.45">
      <c r="A71" s="258" t="s">
        <v>369</v>
      </c>
      <c r="B71" s="31">
        <v>91</v>
      </c>
      <c r="C71" s="31">
        <v>97</v>
      </c>
    </row>
    <row r="72" spans="1:8" x14ac:dyDescent="0.45">
      <c r="A72" s="258" t="s">
        <v>17</v>
      </c>
      <c r="C72" s="31">
        <v>17</v>
      </c>
      <c r="D72" s="31">
        <v>8</v>
      </c>
      <c r="E72" s="31">
        <v>4</v>
      </c>
      <c r="F72" s="31">
        <v>4</v>
      </c>
      <c r="G72" s="31">
        <v>4</v>
      </c>
      <c r="H72" s="31">
        <v>3</v>
      </c>
    </row>
    <row r="73" spans="1:8" x14ac:dyDescent="0.45">
      <c r="A73" s="31" t="s">
        <v>370</v>
      </c>
      <c r="H73" s="31">
        <v>51</v>
      </c>
    </row>
    <row r="74" spans="1:8" x14ac:dyDescent="0.45">
      <c r="A74" s="258" t="s">
        <v>371</v>
      </c>
      <c r="C74" s="31">
        <v>55</v>
      </c>
      <c r="D74" s="31">
        <v>68</v>
      </c>
    </row>
    <row r="75" spans="1:8" x14ac:dyDescent="0.45">
      <c r="A75" s="258" t="s">
        <v>372</v>
      </c>
      <c r="E75" s="31">
        <v>83</v>
      </c>
    </row>
    <row r="76" spans="1:8" x14ac:dyDescent="0.45">
      <c r="A76" s="258" t="s">
        <v>373</v>
      </c>
      <c r="C76" s="31">
        <v>65</v>
      </c>
      <c r="D76" s="31">
        <v>18</v>
      </c>
      <c r="E76" s="31">
        <v>18</v>
      </c>
      <c r="F76" s="31">
        <v>28</v>
      </c>
      <c r="H76" s="31">
        <v>16</v>
      </c>
    </row>
    <row r="77" spans="1:8" x14ac:dyDescent="0.45">
      <c r="A77" s="258" t="s">
        <v>374</v>
      </c>
      <c r="F77" s="31">
        <v>79</v>
      </c>
    </row>
    <row r="78" spans="1:8" x14ac:dyDescent="0.45">
      <c r="A78" s="258" t="s">
        <v>62</v>
      </c>
      <c r="B78" s="31">
        <v>17</v>
      </c>
      <c r="C78" s="31">
        <v>18</v>
      </c>
      <c r="F78" s="31">
        <v>22</v>
      </c>
      <c r="G78" s="31">
        <v>25</v>
      </c>
    </row>
    <row r="79" spans="1:8" x14ac:dyDescent="0.45">
      <c r="A79" s="258" t="s">
        <v>48</v>
      </c>
      <c r="E79" s="31">
        <v>70</v>
      </c>
      <c r="F79" s="31">
        <v>51</v>
      </c>
      <c r="G79" s="31">
        <v>28</v>
      </c>
      <c r="H79" s="31">
        <v>23</v>
      </c>
    </row>
    <row r="80" spans="1:8" x14ac:dyDescent="0.45">
      <c r="A80" s="258" t="s">
        <v>375</v>
      </c>
      <c r="C80" s="31">
        <v>101</v>
      </c>
      <c r="D80" s="31">
        <v>69</v>
      </c>
      <c r="E80" s="31">
        <v>58</v>
      </c>
      <c r="H80" s="31">
        <v>86</v>
      </c>
    </row>
    <row r="81" spans="1:8" x14ac:dyDescent="0.45">
      <c r="A81" s="258" t="s">
        <v>376</v>
      </c>
      <c r="F81" s="31">
        <v>88</v>
      </c>
    </row>
    <row r="82" spans="1:8" x14ac:dyDescent="0.45">
      <c r="A82" s="258" t="s">
        <v>377</v>
      </c>
      <c r="D82" s="31">
        <v>15</v>
      </c>
      <c r="E82" s="31">
        <v>16</v>
      </c>
    </row>
    <row r="83" spans="1:8" x14ac:dyDescent="0.45">
      <c r="A83" s="31" t="s">
        <v>378</v>
      </c>
      <c r="H83" s="31">
        <v>85</v>
      </c>
    </row>
    <row r="84" spans="1:8" x14ac:dyDescent="0.45">
      <c r="A84" s="258" t="s">
        <v>75</v>
      </c>
      <c r="B84" s="31">
        <v>41</v>
      </c>
      <c r="C84" s="31">
        <v>44</v>
      </c>
      <c r="D84" s="31">
        <v>51</v>
      </c>
      <c r="E84" s="31">
        <v>51</v>
      </c>
      <c r="F84" s="31">
        <v>50</v>
      </c>
      <c r="G84" s="31">
        <v>46</v>
      </c>
      <c r="H84" s="31">
        <v>38</v>
      </c>
    </row>
    <row r="85" spans="1:8" x14ac:dyDescent="0.45">
      <c r="A85" s="258" t="s">
        <v>379</v>
      </c>
      <c r="B85" s="31">
        <v>87</v>
      </c>
    </row>
    <row r="86" spans="1:8" x14ac:dyDescent="0.45">
      <c r="A86" s="258" t="s">
        <v>380</v>
      </c>
      <c r="C86" s="31">
        <v>106</v>
      </c>
    </row>
    <row r="87" spans="1:8" x14ac:dyDescent="0.45">
      <c r="A87" s="258" t="s">
        <v>381</v>
      </c>
      <c r="C87" s="31">
        <v>27</v>
      </c>
      <c r="G87" s="31">
        <v>22</v>
      </c>
      <c r="H87" s="31">
        <v>14</v>
      </c>
    </row>
    <row r="88" spans="1:8" x14ac:dyDescent="0.45">
      <c r="A88" s="258" t="s">
        <v>108</v>
      </c>
      <c r="B88" s="31">
        <v>19</v>
      </c>
      <c r="C88" s="31">
        <v>21</v>
      </c>
      <c r="D88" s="31">
        <v>23</v>
      </c>
      <c r="F88" s="31">
        <v>54</v>
      </c>
      <c r="G88" s="31">
        <v>30</v>
      </c>
      <c r="H88" s="31">
        <v>18</v>
      </c>
    </row>
    <row r="89" spans="1:8" x14ac:dyDescent="0.45">
      <c r="A89" s="258" t="s">
        <v>382</v>
      </c>
      <c r="G89" s="31">
        <v>85</v>
      </c>
      <c r="H89" s="31">
        <v>92</v>
      </c>
    </row>
    <row r="90" spans="1:8" x14ac:dyDescent="0.45">
      <c r="A90" s="258" t="s">
        <v>383</v>
      </c>
      <c r="B90" s="31">
        <v>5</v>
      </c>
      <c r="C90" s="31">
        <v>9</v>
      </c>
      <c r="D90" s="31">
        <v>20</v>
      </c>
      <c r="G90" s="31">
        <v>26</v>
      </c>
    </row>
    <row r="91" spans="1:8" x14ac:dyDescent="0.45">
      <c r="A91" s="31" t="s">
        <v>384</v>
      </c>
      <c r="H91" s="31">
        <v>5</v>
      </c>
    </row>
    <row r="92" spans="1:8" x14ac:dyDescent="0.45">
      <c r="A92" s="31" t="s">
        <v>385</v>
      </c>
    </row>
    <row r="93" spans="1:8" x14ac:dyDescent="0.45">
      <c r="A93" s="258" t="s">
        <v>386</v>
      </c>
      <c r="B93" s="31">
        <v>30</v>
      </c>
      <c r="C93" s="31">
        <v>29</v>
      </c>
      <c r="F93" s="31">
        <v>16</v>
      </c>
      <c r="G93" s="31">
        <v>13</v>
      </c>
      <c r="H93" s="31">
        <v>12</v>
      </c>
    </row>
    <row r="94" spans="1:8" x14ac:dyDescent="0.45">
      <c r="A94" s="258" t="s">
        <v>387</v>
      </c>
      <c r="D94" s="31">
        <v>71</v>
      </c>
    </row>
    <row r="95" spans="1:8" x14ac:dyDescent="0.45">
      <c r="A95" s="31" t="s">
        <v>388</v>
      </c>
      <c r="H95" s="31">
        <v>56</v>
      </c>
    </row>
    <row r="96" spans="1:8" x14ac:dyDescent="0.45">
      <c r="A96" s="258" t="s">
        <v>389</v>
      </c>
      <c r="B96" s="31">
        <v>69</v>
      </c>
    </row>
    <row r="97" spans="1:8" x14ac:dyDescent="0.45">
      <c r="A97" s="31" t="s">
        <v>390</v>
      </c>
      <c r="H97" s="31">
        <v>19</v>
      </c>
    </row>
    <row r="98" spans="1:8" x14ac:dyDescent="0.45">
      <c r="A98" s="258" t="s">
        <v>391</v>
      </c>
      <c r="B98" s="31">
        <v>6</v>
      </c>
    </row>
    <row r="99" spans="1:8" x14ac:dyDescent="0.45">
      <c r="A99" s="258" t="s">
        <v>392</v>
      </c>
      <c r="G99" s="31">
        <v>63</v>
      </c>
      <c r="H99" s="31">
        <v>71</v>
      </c>
    </row>
    <row r="100" spans="1:8" x14ac:dyDescent="0.45">
      <c r="A100" s="258" t="s">
        <v>393</v>
      </c>
      <c r="C100" s="31">
        <v>69</v>
      </c>
    </row>
    <row r="101" spans="1:8" x14ac:dyDescent="0.45">
      <c r="A101" s="258" t="s">
        <v>394</v>
      </c>
      <c r="C101" s="31">
        <v>99</v>
      </c>
      <c r="H101" s="31">
        <v>87</v>
      </c>
    </row>
    <row r="102" spans="1:8" x14ac:dyDescent="0.45">
      <c r="A102" s="258" t="s">
        <v>395</v>
      </c>
      <c r="B102" s="31">
        <v>98</v>
      </c>
    </row>
    <row r="103" spans="1:8" x14ac:dyDescent="0.45">
      <c r="A103" s="258" t="s">
        <v>396</v>
      </c>
      <c r="C103" s="31">
        <v>57</v>
      </c>
      <c r="H103" s="31">
        <v>73</v>
      </c>
    </row>
    <row r="104" spans="1:8" x14ac:dyDescent="0.45">
      <c r="A104" s="258" t="s">
        <v>397</v>
      </c>
      <c r="C104" s="31">
        <v>85</v>
      </c>
    </row>
    <row r="105" spans="1:8" x14ac:dyDescent="0.45">
      <c r="A105" s="258" t="s">
        <v>54</v>
      </c>
      <c r="B105" s="31">
        <v>9</v>
      </c>
      <c r="C105" s="31">
        <v>14</v>
      </c>
      <c r="D105" s="31">
        <v>9</v>
      </c>
      <c r="E105" s="31">
        <v>23</v>
      </c>
      <c r="F105" s="31">
        <v>19</v>
      </c>
      <c r="G105" s="31">
        <v>19</v>
      </c>
      <c r="H105" s="31">
        <v>29</v>
      </c>
    </row>
    <row r="106" spans="1:8" x14ac:dyDescent="0.45">
      <c r="A106" s="258" t="s">
        <v>398</v>
      </c>
    </row>
    <row r="107" spans="1:8" x14ac:dyDescent="0.45">
      <c r="A107" s="258" t="s">
        <v>399</v>
      </c>
      <c r="G107" s="31">
        <v>70</v>
      </c>
      <c r="H107" s="31">
        <v>70</v>
      </c>
    </row>
    <row r="108" spans="1:8" x14ac:dyDescent="0.45">
      <c r="A108" s="258" t="s">
        <v>400</v>
      </c>
      <c r="B108" s="31">
        <v>53</v>
      </c>
      <c r="C108" s="31">
        <v>60</v>
      </c>
      <c r="D108" s="31">
        <v>60</v>
      </c>
      <c r="E108" s="31">
        <v>65</v>
      </c>
      <c r="F108" s="31">
        <v>92</v>
      </c>
    </row>
    <row r="109" spans="1:8" x14ac:dyDescent="0.45">
      <c r="A109" s="258" t="s">
        <v>401</v>
      </c>
      <c r="F109" s="31">
        <v>76</v>
      </c>
    </row>
    <row r="110" spans="1:8" x14ac:dyDescent="0.45">
      <c r="A110" s="258" t="s">
        <v>402</v>
      </c>
      <c r="B110" s="31">
        <v>4</v>
      </c>
      <c r="C110" s="31">
        <v>4</v>
      </c>
      <c r="D110" s="31">
        <v>4</v>
      </c>
      <c r="E110" s="31">
        <v>12</v>
      </c>
      <c r="F110" s="31">
        <v>10</v>
      </c>
      <c r="G110" s="31">
        <v>10</v>
      </c>
    </row>
    <row r="111" spans="1:8" x14ac:dyDescent="0.45">
      <c r="A111" s="258" t="s">
        <v>42</v>
      </c>
    </row>
    <row r="112" spans="1:8" x14ac:dyDescent="0.45">
      <c r="A112" s="258" t="s">
        <v>403</v>
      </c>
      <c r="F112" s="31">
        <v>81</v>
      </c>
    </row>
    <row r="113" spans="1:8" x14ac:dyDescent="0.45">
      <c r="A113" s="31" t="s">
        <v>404</v>
      </c>
      <c r="H113" s="31">
        <v>76</v>
      </c>
    </row>
    <row r="114" spans="1:8" x14ac:dyDescent="0.45">
      <c r="A114" s="258" t="s">
        <v>405</v>
      </c>
      <c r="D114" s="31">
        <v>7</v>
      </c>
      <c r="E114" s="31">
        <v>6</v>
      </c>
      <c r="F114" s="31">
        <v>14</v>
      </c>
    </row>
    <row r="115" spans="1:8" x14ac:dyDescent="0.45">
      <c r="A115" s="31" t="s">
        <v>51</v>
      </c>
      <c r="G115" s="31">
        <v>75</v>
      </c>
      <c r="H115" s="31">
        <v>67</v>
      </c>
    </row>
    <row r="116" spans="1:8" x14ac:dyDescent="0.45">
      <c r="A116" s="258" t="s">
        <v>28</v>
      </c>
      <c r="F116" s="31">
        <v>59</v>
      </c>
      <c r="G116" s="31">
        <v>17</v>
      </c>
      <c r="H116" s="31">
        <v>8</v>
      </c>
    </row>
    <row r="117" spans="1:8" x14ac:dyDescent="0.45">
      <c r="A117" s="258" t="s">
        <v>20</v>
      </c>
      <c r="B117" s="31">
        <v>2</v>
      </c>
      <c r="C117" s="31">
        <v>1</v>
      </c>
      <c r="D117" s="31">
        <v>1</v>
      </c>
      <c r="E117" s="31">
        <v>1</v>
      </c>
      <c r="F117" s="31">
        <v>1</v>
      </c>
      <c r="G117" s="31">
        <v>1</v>
      </c>
      <c r="H117" s="31">
        <v>1</v>
      </c>
    </row>
    <row r="118" spans="1:8" x14ac:dyDescent="0.45">
      <c r="A118" s="258" t="s">
        <v>31</v>
      </c>
    </row>
    <row r="119" spans="1:8" x14ac:dyDescent="0.45">
      <c r="A119" s="258" t="s">
        <v>406</v>
      </c>
      <c r="C119" s="31">
        <v>102</v>
      </c>
      <c r="D119" s="31">
        <v>78</v>
      </c>
    </row>
    <row r="120" spans="1:8" x14ac:dyDescent="0.45">
      <c r="A120" s="258" t="s">
        <v>407</v>
      </c>
      <c r="C120" s="31">
        <v>81</v>
      </c>
      <c r="D120" s="31">
        <v>48</v>
      </c>
      <c r="E120" s="31">
        <v>52</v>
      </c>
      <c r="F120" s="31">
        <v>48</v>
      </c>
      <c r="G120" s="31">
        <v>52</v>
      </c>
      <c r="H120" s="31">
        <v>59</v>
      </c>
    </row>
    <row r="121" spans="1:8" x14ac:dyDescent="0.45">
      <c r="A121" s="258" t="s">
        <v>408</v>
      </c>
      <c r="G121" s="31">
        <v>64</v>
      </c>
    </row>
    <row r="122" spans="1:8" x14ac:dyDescent="0.45">
      <c r="A122" s="258" t="s">
        <v>409</v>
      </c>
      <c r="B122" s="31">
        <v>57</v>
      </c>
      <c r="C122" s="31">
        <v>79</v>
      </c>
    </row>
    <row r="123" spans="1:8" x14ac:dyDescent="0.45">
      <c r="A123" s="258" t="s">
        <v>410</v>
      </c>
      <c r="B123" s="31">
        <v>31</v>
      </c>
      <c r="C123" s="31">
        <v>32</v>
      </c>
      <c r="D123" s="31">
        <v>31</v>
      </c>
      <c r="G123" s="31">
        <v>20</v>
      </c>
      <c r="H123" s="31">
        <v>20</v>
      </c>
    </row>
    <row r="124" spans="1:8" x14ac:dyDescent="0.45">
      <c r="A124" s="258" t="s">
        <v>411</v>
      </c>
      <c r="C124" s="31">
        <v>83</v>
      </c>
      <c r="D124" s="31">
        <v>73</v>
      </c>
      <c r="E124" s="31">
        <v>57</v>
      </c>
    </row>
    <row r="125" spans="1:8" x14ac:dyDescent="0.45">
      <c r="A125" s="258" t="s">
        <v>412</v>
      </c>
      <c r="B125" s="31">
        <v>8</v>
      </c>
      <c r="C125" s="31">
        <v>5</v>
      </c>
      <c r="D125" s="31">
        <v>5</v>
      </c>
      <c r="E125" s="31">
        <v>10</v>
      </c>
      <c r="F125" s="31">
        <v>9</v>
      </c>
      <c r="G125" s="31">
        <v>7</v>
      </c>
      <c r="H125" s="31">
        <v>7</v>
      </c>
    </row>
    <row r="126" spans="1:8" x14ac:dyDescent="0.45">
      <c r="A126" s="258" t="s">
        <v>413</v>
      </c>
      <c r="B126" s="31">
        <v>79</v>
      </c>
      <c r="C126" s="31">
        <v>103</v>
      </c>
    </row>
    <row r="127" spans="1:8" x14ac:dyDescent="0.45">
      <c r="A127" s="258" t="s">
        <v>414</v>
      </c>
      <c r="C127" s="31">
        <v>47</v>
      </c>
      <c r="D127" s="31">
        <v>64</v>
      </c>
      <c r="E127" s="31">
        <v>80</v>
      </c>
      <c r="H127" s="31">
        <v>30</v>
      </c>
    </row>
    <row r="128" spans="1:8" x14ac:dyDescent="0.45">
      <c r="A128" s="258" t="s">
        <v>415</v>
      </c>
      <c r="B128" s="31">
        <v>100</v>
      </c>
    </row>
    <row r="129" spans="1:8" x14ac:dyDescent="0.45">
      <c r="A129" s="258" t="s">
        <v>416</v>
      </c>
      <c r="B129" s="31">
        <v>61</v>
      </c>
      <c r="C129" s="31">
        <v>51</v>
      </c>
      <c r="D129" s="31">
        <v>45</v>
      </c>
      <c r="E129" s="31">
        <v>56</v>
      </c>
    </row>
    <row r="130" spans="1:8" x14ac:dyDescent="0.45">
      <c r="A130" s="258" t="s">
        <v>417</v>
      </c>
    </row>
    <row r="131" spans="1:8" x14ac:dyDescent="0.45">
      <c r="A131" s="258" t="s">
        <v>418</v>
      </c>
    </row>
    <row r="132" spans="1:8" x14ac:dyDescent="0.45">
      <c r="A132" s="31" t="s">
        <v>89</v>
      </c>
      <c r="H132" s="31">
        <v>69</v>
      </c>
    </row>
    <row r="133" spans="1:8" x14ac:dyDescent="0.45">
      <c r="A133" s="258" t="s">
        <v>419</v>
      </c>
      <c r="B133" s="31">
        <v>15</v>
      </c>
      <c r="C133" s="31">
        <v>10</v>
      </c>
      <c r="D133" s="31">
        <v>14</v>
      </c>
    </row>
    <row r="134" spans="1:8" x14ac:dyDescent="0.45">
      <c r="A134" s="258" t="s">
        <v>56</v>
      </c>
      <c r="G134" s="31">
        <v>59</v>
      </c>
    </row>
    <row r="135" spans="1:8" x14ac:dyDescent="0.45">
      <c r="A135" s="258" t="s">
        <v>420</v>
      </c>
    </row>
    <row r="136" spans="1:8" x14ac:dyDescent="0.45">
      <c r="A136" s="258" t="s">
        <v>421</v>
      </c>
      <c r="B136" s="31">
        <v>32</v>
      </c>
      <c r="C136" s="31">
        <v>28</v>
      </c>
      <c r="D136" s="31">
        <v>27</v>
      </c>
      <c r="E136" s="31">
        <v>34</v>
      </c>
    </row>
    <row r="137" spans="1:8" x14ac:dyDescent="0.45">
      <c r="A137" s="258" t="s">
        <v>422</v>
      </c>
      <c r="E137" s="31">
        <v>5</v>
      </c>
      <c r="F137" s="31">
        <v>8</v>
      </c>
    </row>
    <row r="138" spans="1:8" x14ac:dyDescent="0.45">
      <c r="A138" s="258" t="s">
        <v>44</v>
      </c>
      <c r="C138" s="31">
        <v>8</v>
      </c>
      <c r="D138" s="31">
        <v>12</v>
      </c>
      <c r="E138" s="31">
        <v>14</v>
      </c>
      <c r="F138" s="31">
        <v>15</v>
      </c>
      <c r="G138" s="31">
        <v>9</v>
      </c>
      <c r="H138" s="31">
        <v>9</v>
      </c>
    </row>
    <row r="139" spans="1:8" x14ac:dyDescent="0.45">
      <c r="A139" s="258" t="s">
        <v>423</v>
      </c>
      <c r="H139" s="31">
        <v>54</v>
      </c>
    </row>
    <row r="140" spans="1:8" x14ac:dyDescent="0.45">
      <c r="A140" s="258" t="s">
        <v>424</v>
      </c>
      <c r="C140" s="31">
        <v>50</v>
      </c>
      <c r="D140" s="31">
        <v>62</v>
      </c>
      <c r="E140" s="31">
        <v>79</v>
      </c>
      <c r="F140" s="31">
        <v>87</v>
      </c>
    </row>
    <row r="141" spans="1:8" x14ac:dyDescent="0.45">
      <c r="A141" s="258" t="s">
        <v>425</v>
      </c>
      <c r="G141" s="31">
        <v>5</v>
      </c>
    </row>
    <row r="142" spans="1:8" x14ac:dyDescent="0.45">
      <c r="A142" s="258" t="s">
        <v>426</v>
      </c>
      <c r="C142" s="31">
        <v>59</v>
      </c>
      <c r="D142" s="31">
        <v>46</v>
      </c>
      <c r="E142" s="31">
        <v>37</v>
      </c>
      <c r="F142" s="31">
        <v>43</v>
      </c>
      <c r="G142" s="31">
        <v>37</v>
      </c>
      <c r="H142" s="31">
        <v>33</v>
      </c>
    </row>
    <row r="143" spans="1:8" x14ac:dyDescent="0.45">
      <c r="A143" s="258" t="s">
        <v>427</v>
      </c>
      <c r="B143" s="31">
        <v>56</v>
      </c>
      <c r="C143" s="31">
        <v>67</v>
      </c>
      <c r="D143" s="31">
        <v>61</v>
      </c>
    </row>
    <row r="144" spans="1:8" x14ac:dyDescent="0.45">
      <c r="A144" s="258" t="s">
        <v>428</v>
      </c>
      <c r="B144" s="31">
        <v>7</v>
      </c>
      <c r="C144" s="31">
        <v>6</v>
      </c>
      <c r="D144" s="31">
        <v>19</v>
      </c>
    </row>
    <row r="145" spans="1:8" x14ac:dyDescent="0.45">
      <c r="A145" s="258" t="s">
        <v>429</v>
      </c>
      <c r="B145" s="31">
        <v>81</v>
      </c>
      <c r="C145" s="31">
        <v>92</v>
      </c>
      <c r="D145" s="31">
        <v>75</v>
      </c>
    </row>
    <row r="146" spans="1:8" x14ac:dyDescent="0.45">
      <c r="A146" s="258" t="s">
        <v>430</v>
      </c>
      <c r="E146" s="31">
        <v>75</v>
      </c>
      <c r="F146" s="31">
        <v>75</v>
      </c>
    </row>
    <row r="147" spans="1:8" x14ac:dyDescent="0.45">
      <c r="A147" s="258" t="s">
        <v>431</v>
      </c>
      <c r="B147" s="31">
        <v>13</v>
      </c>
    </row>
    <row r="148" spans="1:8" x14ac:dyDescent="0.45">
      <c r="A148" s="258" t="s">
        <v>432</v>
      </c>
      <c r="B148" s="31">
        <v>63</v>
      </c>
    </row>
    <row r="149" spans="1:8" x14ac:dyDescent="0.45">
      <c r="A149" s="258" t="s">
        <v>433</v>
      </c>
      <c r="D149" s="31">
        <v>37</v>
      </c>
      <c r="E149" s="31">
        <v>33</v>
      </c>
      <c r="F149" s="31">
        <v>29</v>
      </c>
    </row>
    <row r="150" spans="1:8" x14ac:dyDescent="0.45">
      <c r="A150" s="258" t="s">
        <v>434</v>
      </c>
      <c r="B150" s="31">
        <v>21</v>
      </c>
      <c r="C150" s="31">
        <v>48</v>
      </c>
      <c r="D150" s="31">
        <v>30</v>
      </c>
      <c r="E150" s="31">
        <v>19</v>
      </c>
      <c r="F150" s="31">
        <v>25</v>
      </c>
    </row>
    <row r="151" spans="1:8" x14ac:dyDescent="0.45">
      <c r="A151" s="258" t="s">
        <v>435</v>
      </c>
      <c r="F151" s="31">
        <v>84</v>
      </c>
    </row>
    <row r="152" spans="1:8" x14ac:dyDescent="0.45">
      <c r="A152" s="258" t="s">
        <v>436</v>
      </c>
      <c r="C152" s="31">
        <v>56</v>
      </c>
      <c r="D152" s="31">
        <v>29</v>
      </c>
    </row>
    <row r="153" spans="1:8" x14ac:dyDescent="0.45">
      <c r="A153" s="258" t="s">
        <v>437</v>
      </c>
      <c r="B153" s="31">
        <v>88</v>
      </c>
      <c r="E153" s="31">
        <v>86</v>
      </c>
    </row>
    <row r="154" spans="1:8" x14ac:dyDescent="0.45">
      <c r="A154" s="258" t="s">
        <v>438</v>
      </c>
    </row>
    <row r="155" spans="1:8" x14ac:dyDescent="0.45">
      <c r="A155" s="31" t="s">
        <v>439</v>
      </c>
      <c r="G155" s="31">
        <v>78</v>
      </c>
      <c r="H155" s="31">
        <v>58</v>
      </c>
    </row>
    <row r="156" spans="1:8" x14ac:dyDescent="0.45">
      <c r="A156" s="258" t="s">
        <v>440</v>
      </c>
      <c r="B156" s="31">
        <v>40</v>
      </c>
      <c r="C156" s="31">
        <v>34</v>
      </c>
      <c r="D156" s="31">
        <v>32</v>
      </c>
    </row>
    <row r="157" spans="1:8" x14ac:dyDescent="0.45">
      <c r="A157" s="258" t="s">
        <v>441</v>
      </c>
      <c r="C157" s="31">
        <v>76</v>
      </c>
    </row>
    <row r="158" spans="1:8" x14ac:dyDescent="0.45">
      <c r="A158" s="258" t="s">
        <v>442</v>
      </c>
      <c r="F158" s="31">
        <v>91</v>
      </c>
    </row>
    <row r="159" spans="1:8" x14ac:dyDescent="0.45">
      <c r="A159" s="258" t="s">
        <v>33</v>
      </c>
      <c r="B159" s="31">
        <v>60</v>
      </c>
      <c r="C159" s="31">
        <v>45</v>
      </c>
      <c r="D159" s="31">
        <v>36</v>
      </c>
      <c r="E159" s="31">
        <v>29</v>
      </c>
      <c r="F159" s="31">
        <v>27</v>
      </c>
      <c r="G159" s="31">
        <v>27</v>
      </c>
      <c r="H159" s="31">
        <v>22</v>
      </c>
    </row>
    <row r="160" spans="1:8" x14ac:dyDescent="0.45">
      <c r="A160" s="258" t="s">
        <v>41</v>
      </c>
    </row>
    <row r="161" spans="1:8" x14ac:dyDescent="0.45">
      <c r="A161" s="258" t="s">
        <v>97</v>
      </c>
      <c r="B161" s="31">
        <v>67</v>
      </c>
      <c r="C161" s="31">
        <v>68</v>
      </c>
      <c r="D161" s="31">
        <v>70</v>
      </c>
      <c r="E161" s="31">
        <v>76</v>
      </c>
      <c r="F161" s="31">
        <v>78</v>
      </c>
      <c r="G161" s="31">
        <v>79</v>
      </c>
      <c r="H161" s="31">
        <v>64</v>
      </c>
    </row>
    <row r="162" spans="1:8" x14ac:dyDescent="0.45">
      <c r="A162" s="258" t="s">
        <v>443</v>
      </c>
      <c r="B162" s="31">
        <v>27</v>
      </c>
      <c r="C162" s="31">
        <v>26</v>
      </c>
      <c r="D162" s="31">
        <v>22</v>
      </c>
      <c r="E162" s="31">
        <v>25</v>
      </c>
      <c r="F162" s="31">
        <v>12</v>
      </c>
      <c r="G162" s="31">
        <v>16</v>
      </c>
      <c r="H162" s="31">
        <v>15</v>
      </c>
    </row>
    <row r="163" spans="1:8" x14ac:dyDescent="0.45">
      <c r="A163" s="258" t="s">
        <v>444</v>
      </c>
      <c r="B163" s="31">
        <v>65</v>
      </c>
      <c r="C163" s="31">
        <v>70</v>
      </c>
    </row>
    <row r="164" spans="1:8" x14ac:dyDescent="0.45">
      <c r="A164" s="258" t="s">
        <v>445</v>
      </c>
      <c r="F164" s="31">
        <v>94</v>
      </c>
    </row>
    <row r="165" spans="1:8" x14ac:dyDescent="0.45">
      <c r="A165" s="258" t="s">
        <v>446</v>
      </c>
      <c r="B165" s="31">
        <v>68</v>
      </c>
      <c r="C165" s="31">
        <v>54</v>
      </c>
      <c r="D165" s="31">
        <v>39</v>
      </c>
      <c r="E165" s="31">
        <v>36</v>
      </c>
      <c r="F165" s="31">
        <v>33</v>
      </c>
      <c r="G165" s="31">
        <v>33</v>
      </c>
      <c r="H165" s="31">
        <v>31</v>
      </c>
    </row>
    <row r="166" spans="1:8" x14ac:dyDescent="0.45">
      <c r="A166" s="258" t="s">
        <v>38</v>
      </c>
      <c r="H166" s="31">
        <v>49</v>
      </c>
    </row>
    <row r="167" spans="1:8" x14ac:dyDescent="0.45">
      <c r="A167" s="258" t="s">
        <v>447</v>
      </c>
      <c r="E167" s="31">
        <v>7</v>
      </c>
    </row>
    <row r="168" spans="1:8" x14ac:dyDescent="0.45">
      <c r="A168" s="258" t="s">
        <v>448</v>
      </c>
      <c r="C168" s="31">
        <v>36</v>
      </c>
      <c r="D168" s="31">
        <v>56</v>
      </c>
      <c r="E168" s="31">
        <v>54</v>
      </c>
      <c r="F168" s="31">
        <v>69</v>
      </c>
      <c r="G168" s="31">
        <v>55</v>
      </c>
      <c r="H168" s="31">
        <v>60</v>
      </c>
    </row>
    <row r="169" spans="1:8" x14ac:dyDescent="0.45">
      <c r="A169" s="258" t="s">
        <v>449</v>
      </c>
      <c r="C169" s="31">
        <v>96</v>
      </c>
    </row>
    <row r="170" spans="1:8" x14ac:dyDescent="0.45">
      <c r="A170" s="31" t="s">
        <v>450</v>
      </c>
      <c r="G170" s="31">
        <v>73</v>
      </c>
      <c r="H170" s="31">
        <v>78</v>
      </c>
    </row>
    <row r="171" spans="1:8" x14ac:dyDescent="0.45">
      <c r="A171" s="258" t="s">
        <v>58</v>
      </c>
      <c r="F171" s="31">
        <v>83</v>
      </c>
      <c r="G171" s="31">
        <v>47</v>
      </c>
      <c r="H171" s="31">
        <v>27</v>
      </c>
    </row>
    <row r="172" spans="1:8" x14ac:dyDescent="0.45">
      <c r="A172" s="258" t="s">
        <v>451</v>
      </c>
      <c r="G172" s="31">
        <v>57</v>
      </c>
    </row>
    <row r="173" spans="1:8" x14ac:dyDescent="0.45">
      <c r="A173" s="258" t="s">
        <v>452</v>
      </c>
      <c r="G173" s="31">
        <v>69</v>
      </c>
      <c r="H173" s="31">
        <v>77</v>
      </c>
    </row>
    <row r="174" spans="1:8" x14ac:dyDescent="0.45">
      <c r="A174" s="258" t="s">
        <v>453</v>
      </c>
      <c r="C174" s="31">
        <v>105</v>
      </c>
    </row>
    <row r="175" spans="1:8" x14ac:dyDescent="0.45">
      <c r="A175" s="258" t="s">
        <v>454</v>
      </c>
      <c r="D175" s="31">
        <v>63</v>
      </c>
    </row>
    <row r="176" spans="1:8" x14ac:dyDescent="0.45">
      <c r="A176" s="258" t="s">
        <v>455</v>
      </c>
    </row>
    <row r="177" spans="1:8" x14ac:dyDescent="0.45">
      <c r="A177" s="258" t="s">
        <v>37</v>
      </c>
      <c r="F177" s="31">
        <v>23</v>
      </c>
      <c r="G177" s="31">
        <v>14</v>
      </c>
      <c r="H177" s="31">
        <v>13</v>
      </c>
    </row>
    <row r="178" spans="1:8" x14ac:dyDescent="0.45">
      <c r="A178" s="258" t="s">
        <v>456</v>
      </c>
      <c r="B178" s="31">
        <v>64</v>
      </c>
      <c r="C178" s="31">
        <v>82</v>
      </c>
      <c r="D178" s="31">
        <v>76</v>
      </c>
    </row>
    <row r="179" spans="1:8" x14ac:dyDescent="0.45">
      <c r="A179" s="258" t="s">
        <v>457</v>
      </c>
      <c r="B179" s="31">
        <v>49</v>
      </c>
      <c r="F179" s="31">
        <v>67</v>
      </c>
      <c r="G179" s="31">
        <v>58</v>
      </c>
      <c r="H179" s="31">
        <v>53</v>
      </c>
    </row>
    <row r="180" spans="1:8" x14ac:dyDescent="0.45">
      <c r="A180" s="258" t="s">
        <v>458</v>
      </c>
      <c r="B180" s="31">
        <v>35</v>
      </c>
      <c r="C180" s="31">
        <v>39</v>
      </c>
    </row>
    <row r="181" spans="1:8" x14ac:dyDescent="0.45">
      <c r="A181" s="258" t="s">
        <v>459</v>
      </c>
      <c r="E181" s="31">
        <v>42</v>
      </c>
    </row>
    <row r="182" spans="1:8" x14ac:dyDescent="0.45">
      <c r="A182" s="31" t="s">
        <v>460</v>
      </c>
      <c r="G182" s="31">
        <v>88</v>
      </c>
    </row>
    <row r="183" spans="1:8" x14ac:dyDescent="0.45">
      <c r="A183" s="258" t="s">
        <v>461</v>
      </c>
      <c r="E183" s="31">
        <v>60</v>
      </c>
      <c r="F183" s="31">
        <v>52</v>
      </c>
      <c r="G183" s="31">
        <v>61</v>
      </c>
    </row>
    <row r="184" spans="1:8" x14ac:dyDescent="0.45">
      <c r="A184" s="258" t="s">
        <v>462</v>
      </c>
      <c r="E184" s="31">
        <v>87</v>
      </c>
    </row>
    <row r="185" spans="1:8" x14ac:dyDescent="0.45">
      <c r="A185" s="258" t="s">
        <v>463</v>
      </c>
      <c r="C185" s="31">
        <v>78</v>
      </c>
    </row>
    <row r="186" spans="1:8" x14ac:dyDescent="0.45">
      <c r="A186" s="258" t="s">
        <v>464</v>
      </c>
      <c r="D186" s="31">
        <v>44</v>
      </c>
      <c r="E186" s="31">
        <v>73</v>
      </c>
      <c r="F186" s="31">
        <v>95</v>
      </c>
      <c r="G186" s="31">
        <v>72</v>
      </c>
      <c r="H186" s="31">
        <v>63</v>
      </c>
    </row>
    <row r="187" spans="1:8" x14ac:dyDescent="0.45">
      <c r="A187" s="258" t="s">
        <v>465</v>
      </c>
      <c r="E187" s="31">
        <v>72</v>
      </c>
      <c r="F187" s="31">
        <v>63</v>
      </c>
    </row>
    <row r="188" spans="1:8" x14ac:dyDescent="0.45">
      <c r="A188" s="258" t="s">
        <v>466</v>
      </c>
      <c r="G188" s="31">
        <v>60</v>
      </c>
      <c r="H188" s="31">
        <v>44</v>
      </c>
    </row>
    <row r="189" spans="1:8" x14ac:dyDescent="0.45">
      <c r="A189" s="258" t="s">
        <v>467</v>
      </c>
      <c r="G189" s="31">
        <v>84</v>
      </c>
    </row>
    <row r="190" spans="1:8" x14ac:dyDescent="0.45">
      <c r="A190" s="258" t="s">
        <v>468</v>
      </c>
      <c r="H190" s="31">
        <v>83</v>
      </c>
    </row>
    <row r="191" spans="1:8" x14ac:dyDescent="0.45">
      <c r="A191" s="258" t="s">
        <v>469</v>
      </c>
      <c r="E191" s="31">
        <v>69</v>
      </c>
    </row>
    <row r="192" spans="1:8" x14ac:dyDescent="0.45">
      <c r="A192" s="258" t="s">
        <v>85</v>
      </c>
      <c r="B192" s="31">
        <v>43</v>
      </c>
      <c r="C192" s="31">
        <v>53</v>
      </c>
      <c r="D192" s="31">
        <v>55</v>
      </c>
      <c r="E192" s="31">
        <v>55</v>
      </c>
      <c r="F192" s="31">
        <v>55</v>
      </c>
      <c r="G192" s="31">
        <v>54</v>
      </c>
      <c r="H192" s="31">
        <v>41</v>
      </c>
    </row>
    <row r="193" spans="1:8" x14ac:dyDescent="0.45">
      <c r="A193" s="258" t="s">
        <v>470</v>
      </c>
      <c r="C193" s="31">
        <v>35</v>
      </c>
      <c r="E193" s="31">
        <v>28</v>
      </c>
      <c r="F193" s="31">
        <v>26</v>
      </c>
    </row>
    <row r="194" spans="1:8" x14ac:dyDescent="0.45">
      <c r="A194" s="258" t="s">
        <v>471</v>
      </c>
      <c r="B194" s="31">
        <v>34</v>
      </c>
      <c r="C194" s="31">
        <v>33</v>
      </c>
      <c r="D194" s="31">
        <v>38</v>
      </c>
      <c r="E194" s="31">
        <v>43</v>
      </c>
      <c r="F194" s="31">
        <v>57</v>
      </c>
      <c r="G194" s="31">
        <v>51</v>
      </c>
      <c r="H194" s="31">
        <v>66</v>
      </c>
    </row>
    <row r="195" spans="1:8" x14ac:dyDescent="0.45">
      <c r="A195" s="258" t="s">
        <v>472</v>
      </c>
      <c r="F195" s="31">
        <v>68</v>
      </c>
      <c r="H195" s="31">
        <v>81</v>
      </c>
    </row>
    <row r="196" spans="1:8" x14ac:dyDescent="0.45">
      <c r="A196" s="258" t="s">
        <v>473</v>
      </c>
      <c r="F196" s="31">
        <v>85</v>
      </c>
    </row>
    <row r="197" spans="1:8" x14ac:dyDescent="0.45">
      <c r="A197" s="258" t="s">
        <v>104</v>
      </c>
      <c r="G197" s="31">
        <v>86</v>
      </c>
      <c r="H197" s="31">
        <v>93</v>
      </c>
    </row>
    <row r="198" spans="1:8" x14ac:dyDescent="0.45">
      <c r="A198" s="258" t="s">
        <v>474</v>
      </c>
      <c r="B198" s="31">
        <v>12</v>
      </c>
      <c r="C198" s="31">
        <v>16</v>
      </c>
      <c r="D198" s="31">
        <v>10</v>
      </c>
      <c r="E198" s="31">
        <v>21</v>
      </c>
      <c r="F198" s="31">
        <v>21</v>
      </c>
    </row>
    <row r="199" spans="1:8" x14ac:dyDescent="0.45">
      <c r="A199" s="258" t="s">
        <v>475</v>
      </c>
      <c r="B199" s="31">
        <v>52</v>
      </c>
      <c r="C199" s="31">
        <v>52</v>
      </c>
      <c r="D199" s="31">
        <v>54</v>
      </c>
      <c r="E199" s="31">
        <v>46</v>
      </c>
      <c r="F199" s="31">
        <v>41</v>
      </c>
      <c r="G199" s="31">
        <v>38</v>
      </c>
      <c r="H199" s="31">
        <v>34</v>
      </c>
    </row>
    <row r="200" spans="1:8" x14ac:dyDescent="0.45">
      <c r="A200" s="258" t="s">
        <v>476</v>
      </c>
      <c r="B200" s="31">
        <v>36</v>
      </c>
    </row>
    <row r="201" spans="1:8" x14ac:dyDescent="0.45">
      <c r="A201" s="258" t="s">
        <v>477</v>
      </c>
      <c r="C201" s="31">
        <v>100</v>
      </c>
    </row>
    <row r="202" spans="1:8" x14ac:dyDescent="0.45">
      <c r="A202" s="258" t="s">
        <v>478</v>
      </c>
      <c r="B202" s="31">
        <v>51</v>
      </c>
      <c r="C202" s="31">
        <v>64</v>
      </c>
      <c r="D202" s="31">
        <v>65</v>
      </c>
      <c r="E202" s="31">
        <v>74</v>
      </c>
      <c r="F202" s="31">
        <v>72</v>
      </c>
      <c r="G202" s="31">
        <v>76</v>
      </c>
      <c r="H202" s="31">
        <v>75</v>
      </c>
    </row>
    <row r="203" spans="1:8" x14ac:dyDescent="0.45">
      <c r="A203" s="258" t="s">
        <v>14</v>
      </c>
      <c r="B203" s="31">
        <v>1</v>
      </c>
      <c r="C203" s="31">
        <v>3</v>
      </c>
      <c r="D203" s="31">
        <v>3</v>
      </c>
      <c r="E203" s="31">
        <v>2</v>
      </c>
      <c r="F203" s="31">
        <v>3</v>
      </c>
      <c r="G203" s="31">
        <v>2</v>
      </c>
    </row>
    <row r="204" spans="1:8" x14ac:dyDescent="0.45">
      <c r="A204" s="258" t="s">
        <v>479</v>
      </c>
      <c r="B204" s="31">
        <v>24</v>
      </c>
      <c r="C204" s="31">
        <v>19</v>
      </c>
      <c r="E204" s="31">
        <v>13</v>
      </c>
    </row>
    <row r="205" spans="1:8" x14ac:dyDescent="0.45">
      <c r="A205" s="258" t="s">
        <v>480</v>
      </c>
      <c r="B205" s="31">
        <v>28</v>
      </c>
      <c r="C205" s="31">
        <v>7</v>
      </c>
      <c r="D205" s="31">
        <v>2</v>
      </c>
    </row>
    <row r="206" spans="1:8" x14ac:dyDescent="0.45">
      <c r="A206" s="258" t="s">
        <v>481</v>
      </c>
    </row>
    <row r="207" spans="1:8" x14ac:dyDescent="0.45">
      <c r="A207" s="31" t="s">
        <v>482</v>
      </c>
    </row>
    <row r="208" spans="1:8" x14ac:dyDescent="0.45">
      <c r="A208" s="258" t="s">
        <v>483</v>
      </c>
      <c r="B208" s="31">
        <v>84</v>
      </c>
    </row>
    <row r="209" spans="1:8" x14ac:dyDescent="0.45">
      <c r="A209" s="258" t="s">
        <v>484</v>
      </c>
      <c r="B209" s="31">
        <v>11</v>
      </c>
      <c r="C209" s="31">
        <v>13</v>
      </c>
    </row>
    <row r="210" spans="1:8" x14ac:dyDescent="0.45">
      <c r="A210" s="258" t="s">
        <v>485</v>
      </c>
      <c r="E210" s="31">
        <v>77</v>
      </c>
      <c r="F210" s="31">
        <v>80</v>
      </c>
    </row>
    <row r="211" spans="1:8" x14ac:dyDescent="0.45">
      <c r="A211" s="258" t="s">
        <v>486</v>
      </c>
      <c r="E211" s="31">
        <v>17</v>
      </c>
      <c r="F211" s="31">
        <v>5</v>
      </c>
    </row>
    <row r="212" spans="1:8" x14ac:dyDescent="0.45">
      <c r="A212" s="258" t="s">
        <v>487</v>
      </c>
      <c r="C212" s="31">
        <v>86</v>
      </c>
      <c r="F212" s="31">
        <v>86</v>
      </c>
      <c r="G212" s="31">
        <v>90</v>
      </c>
      <c r="H212" s="31">
        <v>89</v>
      </c>
    </row>
    <row r="213" spans="1:8" x14ac:dyDescent="0.45">
      <c r="A213" s="258" t="s">
        <v>30</v>
      </c>
      <c r="G213" s="31">
        <v>11</v>
      </c>
      <c r="H213" s="31">
        <v>11</v>
      </c>
    </row>
    <row r="214" spans="1:8" x14ac:dyDescent="0.45">
      <c r="A214" s="258" t="s">
        <v>488</v>
      </c>
      <c r="F214" s="31">
        <v>65</v>
      </c>
    </row>
    <row r="215" spans="1:8" x14ac:dyDescent="0.45">
      <c r="A215" s="258" t="s">
        <v>489</v>
      </c>
      <c r="B215" s="31">
        <v>83</v>
      </c>
    </row>
    <row r="216" spans="1:8" x14ac:dyDescent="0.45">
      <c r="A216" s="258" t="s">
        <v>490</v>
      </c>
      <c r="B216" s="31">
        <v>95</v>
      </c>
    </row>
    <row r="217" spans="1:8" x14ac:dyDescent="0.45">
      <c r="A217" s="258" t="s">
        <v>491</v>
      </c>
      <c r="B217" s="31">
        <v>46</v>
      </c>
    </row>
    <row r="218" spans="1:8" x14ac:dyDescent="0.45">
      <c r="A218" s="258" t="s">
        <v>492</v>
      </c>
      <c r="B218" s="31">
        <v>74</v>
      </c>
    </row>
    <row r="219" spans="1:8" x14ac:dyDescent="0.45">
      <c r="A219" s="258" t="s">
        <v>493</v>
      </c>
      <c r="B219" s="31">
        <v>33</v>
      </c>
      <c r="C219" s="31">
        <v>37</v>
      </c>
      <c r="D219" s="31">
        <v>40</v>
      </c>
      <c r="E219" s="31">
        <v>41</v>
      </c>
      <c r="F219" s="31">
        <v>40</v>
      </c>
      <c r="G219" s="31">
        <v>50</v>
      </c>
    </row>
    <row r="220" spans="1:8" x14ac:dyDescent="0.45">
      <c r="A220" s="258" t="s">
        <v>494</v>
      </c>
    </row>
    <row r="221" spans="1:8" x14ac:dyDescent="0.45">
      <c r="A221" s="258" t="s">
        <v>495</v>
      </c>
      <c r="B221" s="31">
        <v>85</v>
      </c>
      <c r="E221" s="31">
        <v>67</v>
      </c>
    </row>
    <row r="222" spans="1:8" x14ac:dyDescent="0.45">
      <c r="A222" s="31" t="s">
        <v>80</v>
      </c>
      <c r="H222" s="31">
        <v>91</v>
      </c>
    </row>
    <row r="223" spans="1:8" x14ac:dyDescent="0.45">
      <c r="A223" s="258" t="s">
        <v>496</v>
      </c>
      <c r="B223" s="31">
        <v>94</v>
      </c>
    </row>
    <row r="224" spans="1:8" x14ac:dyDescent="0.45">
      <c r="A224" s="258" t="s">
        <v>35</v>
      </c>
      <c r="H224" s="31">
        <v>50</v>
      </c>
    </row>
    <row r="225" spans="1:8" x14ac:dyDescent="0.45">
      <c r="A225" s="258" t="s">
        <v>78</v>
      </c>
      <c r="H225" s="31">
        <v>57</v>
      </c>
    </row>
    <row r="226" spans="1:8" x14ac:dyDescent="0.45">
      <c r="A226" s="258" t="s">
        <v>497</v>
      </c>
    </row>
    <row r="227" spans="1:8" x14ac:dyDescent="0.45">
      <c r="A227" s="258" t="s">
        <v>498</v>
      </c>
      <c r="C227" s="31">
        <v>95</v>
      </c>
      <c r="D227" s="31">
        <v>80</v>
      </c>
      <c r="E227" s="31">
        <v>81</v>
      </c>
      <c r="F227" s="31">
        <v>73</v>
      </c>
      <c r="G227" s="31">
        <v>67</v>
      </c>
      <c r="H227" s="31">
        <v>62</v>
      </c>
    </row>
    <row r="228" spans="1:8" x14ac:dyDescent="0.45">
      <c r="A228" s="258" t="s">
        <v>47</v>
      </c>
      <c r="B228" s="31">
        <v>76</v>
      </c>
      <c r="C228" s="31">
        <v>41</v>
      </c>
      <c r="D228" s="31">
        <v>17</v>
      </c>
      <c r="E228" s="31">
        <v>27</v>
      </c>
      <c r="F228" s="31">
        <v>20</v>
      </c>
      <c r="G228" s="31">
        <v>18</v>
      </c>
      <c r="H228" s="31">
        <v>28</v>
      </c>
    </row>
    <row r="229" spans="1:8" x14ac:dyDescent="0.45">
      <c r="A229" s="258" t="s">
        <v>499</v>
      </c>
      <c r="B229" s="31">
        <v>14</v>
      </c>
      <c r="D229" s="31">
        <v>21</v>
      </c>
    </row>
    <row r="230" spans="1:8" x14ac:dyDescent="0.45">
      <c r="A230" s="258" t="s">
        <v>72</v>
      </c>
      <c r="B230" s="31">
        <v>44</v>
      </c>
      <c r="C230" s="31">
        <v>49</v>
      </c>
      <c r="D230" s="31">
        <v>43</v>
      </c>
      <c r="E230" s="31">
        <v>44</v>
      </c>
      <c r="F230" s="31">
        <v>42</v>
      </c>
      <c r="G230" s="31">
        <v>45</v>
      </c>
      <c r="H230" s="31">
        <v>45</v>
      </c>
    </row>
    <row r="231" spans="1:8" x14ac:dyDescent="0.45">
      <c r="A231" s="258" t="s">
        <v>26</v>
      </c>
      <c r="E231" s="31">
        <v>9</v>
      </c>
      <c r="F231" s="31">
        <v>6</v>
      </c>
      <c r="G231" s="31">
        <v>6</v>
      </c>
      <c r="H231" s="31">
        <v>4</v>
      </c>
    </row>
    <row r="232" spans="1:8" x14ac:dyDescent="0.45">
      <c r="A232" s="258" t="s">
        <v>500</v>
      </c>
      <c r="C232" s="31">
        <v>91</v>
      </c>
      <c r="D232" s="31">
        <v>72</v>
      </c>
      <c r="E232" s="31">
        <v>63</v>
      </c>
      <c r="F232" s="31">
        <v>74</v>
      </c>
      <c r="G232" s="31">
        <v>65</v>
      </c>
      <c r="H232" s="31">
        <v>65</v>
      </c>
    </row>
    <row r="233" spans="1:8" x14ac:dyDescent="0.45">
      <c r="A233" s="258" t="s">
        <v>501</v>
      </c>
      <c r="D233" s="31">
        <v>66</v>
      </c>
      <c r="E233" s="31">
        <v>35</v>
      </c>
      <c r="F233" s="31">
        <v>17</v>
      </c>
      <c r="G233" s="31">
        <v>15</v>
      </c>
    </row>
    <row r="234" spans="1:8" x14ac:dyDescent="0.45">
      <c r="A234" s="258" t="s">
        <v>502</v>
      </c>
    </row>
    <row r="235" spans="1:8" x14ac:dyDescent="0.45">
      <c r="A235" s="258" t="s">
        <v>503</v>
      </c>
      <c r="C235" s="31">
        <v>61</v>
      </c>
    </row>
    <row r="236" spans="1:8" x14ac:dyDescent="0.45">
      <c r="A236" s="258" t="s">
        <v>504</v>
      </c>
      <c r="C236" s="31">
        <v>84</v>
      </c>
      <c r="D236" s="31">
        <v>59</v>
      </c>
      <c r="E236" s="31">
        <v>68</v>
      </c>
    </row>
    <row r="237" spans="1:8" x14ac:dyDescent="0.45">
      <c r="A237" s="258" t="s">
        <v>505</v>
      </c>
      <c r="C237" s="31">
        <v>93</v>
      </c>
      <c r="D237" s="31">
        <v>77</v>
      </c>
      <c r="H237" s="31">
        <v>94</v>
      </c>
    </row>
    <row r="238" spans="1:8" x14ac:dyDescent="0.45">
      <c r="A238" s="258" t="s">
        <v>506</v>
      </c>
      <c r="B238" s="31">
        <v>58</v>
      </c>
    </row>
    <row r="239" spans="1:8" x14ac:dyDescent="0.45">
      <c r="A239" s="258" t="s">
        <v>507</v>
      </c>
      <c r="B239" s="31">
        <v>82</v>
      </c>
    </row>
    <row r="240" spans="1:8" x14ac:dyDescent="0.45">
      <c r="A240" s="258" t="s">
        <v>508</v>
      </c>
      <c r="B240" s="31">
        <v>45</v>
      </c>
      <c r="C240" s="31">
        <v>46</v>
      </c>
      <c r="D240" s="31">
        <v>49</v>
      </c>
      <c r="E240" s="31">
        <v>45</v>
      </c>
      <c r="F240" s="31">
        <v>49</v>
      </c>
      <c r="G240" s="31">
        <v>39</v>
      </c>
      <c r="H240" s="31">
        <v>47</v>
      </c>
    </row>
    <row r="241" spans="1:8" x14ac:dyDescent="0.45">
      <c r="A241" s="258" t="s">
        <v>509</v>
      </c>
      <c r="F241" s="31">
        <v>77</v>
      </c>
      <c r="G241" s="31">
        <v>80</v>
      </c>
    </row>
    <row r="242" spans="1:8" x14ac:dyDescent="0.45">
      <c r="A242" s="258" t="s">
        <v>510</v>
      </c>
      <c r="F242" s="31">
        <v>89</v>
      </c>
    </row>
    <row r="243" spans="1:8" x14ac:dyDescent="0.45">
      <c r="A243" s="258" t="s">
        <v>511</v>
      </c>
      <c r="B243" s="31">
        <v>80</v>
      </c>
    </row>
    <row r="244" spans="1:8" x14ac:dyDescent="0.45">
      <c r="A244" s="258" t="s">
        <v>512</v>
      </c>
      <c r="B244" s="31">
        <v>78</v>
      </c>
    </row>
    <row r="245" spans="1:8" x14ac:dyDescent="0.45">
      <c r="A245" s="258" t="s">
        <v>513</v>
      </c>
      <c r="D245" s="31">
        <v>50</v>
      </c>
    </row>
    <row r="246" spans="1:8" x14ac:dyDescent="0.45">
      <c r="A246" s="258" t="s">
        <v>514</v>
      </c>
      <c r="C246" s="31">
        <v>90</v>
      </c>
    </row>
    <row r="247" spans="1:8" x14ac:dyDescent="0.45">
      <c r="A247" s="258" t="s">
        <v>515</v>
      </c>
      <c r="B247" s="31">
        <v>77</v>
      </c>
    </row>
    <row r="248" spans="1:8" x14ac:dyDescent="0.45">
      <c r="A248" s="258" t="s">
        <v>516</v>
      </c>
      <c r="B248" s="31">
        <v>86</v>
      </c>
      <c r="C248" s="31">
        <v>75</v>
      </c>
    </row>
    <row r="249" spans="1:8" x14ac:dyDescent="0.45">
      <c r="A249" s="258" t="s">
        <v>517</v>
      </c>
    </row>
    <row r="250" spans="1:8" x14ac:dyDescent="0.45">
      <c r="A250" s="258" t="s">
        <v>79</v>
      </c>
      <c r="E250" s="31">
        <v>47</v>
      </c>
      <c r="F250" s="31">
        <v>45</v>
      </c>
      <c r="G250" s="31">
        <v>40</v>
      </c>
    </row>
    <row r="251" spans="1:8" x14ac:dyDescent="0.45">
      <c r="A251" s="258" t="s">
        <v>518</v>
      </c>
      <c r="C251" s="31">
        <v>77</v>
      </c>
      <c r="D251" s="31">
        <v>58</v>
      </c>
      <c r="E251" s="31">
        <v>49</v>
      </c>
      <c r="F251" s="31">
        <v>44</v>
      </c>
      <c r="G251" s="31">
        <v>56</v>
      </c>
      <c r="H251" s="31">
        <v>55</v>
      </c>
    </row>
    <row r="252" spans="1:8" x14ac:dyDescent="0.45">
      <c r="A252" s="258" t="s">
        <v>519</v>
      </c>
      <c r="F252" s="31">
        <v>90</v>
      </c>
    </row>
    <row r="253" spans="1:8" x14ac:dyDescent="0.45">
      <c r="A253" s="258" t="s">
        <v>520</v>
      </c>
      <c r="B253" s="31">
        <v>38</v>
      </c>
      <c r="F253" s="31">
        <v>46</v>
      </c>
      <c r="G253" s="31">
        <v>62</v>
      </c>
      <c r="H253" s="31">
        <v>46</v>
      </c>
    </row>
    <row r="254" spans="1:8" x14ac:dyDescent="0.45">
      <c r="A254" s="258" t="s">
        <v>521</v>
      </c>
    </row>
    <row r="255" spans="1:8" x14ac:dyDescent="0.45">
      <c r="A255" s="258" t="s">
        <v>522</v>
      </c>
      <c r="C255" s="31">
        <v>74</v>
      </c>
    </row>
    <row r="256" spans="1:8" x14ac:dyDescent="0.45">
      <c r="A256" s="258" t="s">
        <v>523</v>
      </c>
      <c r="C256" s="31">
        <v>15</v>
      </c>
      <c r="D256" s="31">
        <v>13</v>
      </c>
      <c r="E256" s="31">
        <v>8</v>
      </c>
    </row>
    <row r="257" spans="1:8" x14ac:dyDescent="0.45">
      <c r="A257" s="258" t="s">
        <v>524</v>
      </c>
      <c r="E257" s="31">
        <v>66</v>
      </c>
      <c r="H257" s="31">
        <v>72</v>
      </c>
    </row>
    <row r="258" spans="1:8" x14ac:dyDescent="0.45">
      <c r="A258" s="31" t="s">
        <v>525</v>
      </c>
      <c r="H258" s="31">
        <v>80</v>
      </c>
    </row>
    <row r="259" spans="1:8" x14ac:dyDescent="0.45">
      <c r="A259" s="258" t="s">
        <v>526</v>
      </c>
      <c r="B259" s="31">
        <v>47</v>
      </c>
    </row>
    <row r="260" spans="1:8" x14ac:dyDescent="0.45">
      <c r="A260" s="258" t="s">
        <v>527</v>
      </c>
      <c r="B260" s="31">
        <v>99</v>
      </c>
    </row>
    <row r="261" spans="1:8" x14ac:dyDescent="0.45">
      <c r="A261" s="31" t="s">
        <v>50</v>
      </c>
      <c r="G261" s="31">
        <v>77</v>
      </c>
      <c r="H261" s="31">
        <v>52</v>
      </c>
    </row>
    <row r="262" spans="1:8" x14ac:dyDescent="0.45">
      <c r="A262" s="258" t="s">
        <v>528</v>
      </c>
      <c r="E262" s="31">
        <v>89</v>
      </c>
    </row>
    <row r="263" spans="1:8" x14ac:dyDescent="0.45">
      <c r="A263" s="258" t="s">
        <v>529</v>
      </c>
    </row>
    <row r="264" spans="1:8" x14ac:dyDescent="0.45">
      <c r="A264" s="258" t="s">
        <v>530</v>
      </c>
      <c r="B264" s="31">
        <v>18</v>
      </c>
    </row>
    <row r="265" spans="1:8" x14ac:dyDescent="0.45">
      <c r="A265" s="258" t="s">
        <v>531</v>
      </c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Turno'!C92</f>
        <v>GRUPO K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Turno'!D94</f>
        <v>JOÃO GABRIEL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JOÃO GABRIEL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5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Turno'!EJ94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Turno'!C94</f>
        <v>61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Turno'!C94,'Result do Turno'!FY94:FZ99,2,0)</f>
        <v>65</v>
      </c>
      <c r="K13" s="190"/>
      <c r="L13" s="233"/>
      <c r="O13" s="226"/>
      <c r="P13" s="330" t="s">
        <v>287</v>
      </c>
      <c r="Q13" s="330"/>
      <c r="R13" s="241">
        <f>'Result do Turno'!EK94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str">
        <f>IF(VLOOKUP('Result do Turno'!D94,Historia!$A$2:$J$527,10,0)=0,"",VLOOKUP('Result do Turno'!D94,Historia!$A$2:$J$527,10,0))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IF(L14=0,"",IF(Jogos!BG94=0,"x","ѵ"))</f>
        <v>ѵ</v>
      </c>
      <c r="J14" s="243" t="str">
        <f>Jogos!CB94</f>
        <v>JOÃO GABRIEL venceu ALESSANDRA DENOFRIO por WxO</v>
      </c>
      <c r="K14" s="243" t="str">
        <f>Jogos!C94</f>
        <v/>
      </c>
      <c r="L14" s="245">
        <f>IF(Jogos!BH94="x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str">
        <f>IF(VLOOKUP('Result do Turno'!D94,Historia!$A$2:$I$527,9,0)=0,"",VLOOKUP('Result do Turno'!D94,Historia!$A$2:$I$527,9,0))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Turno'!EL94</f>
        <v>2</v>
      </c>
      <c r="U15" s="233"/>
    </row>
    <row r="16" spans="2:23" ht="15.75" x14ac:dyDescent="0.5">
      <c r="B16" s="226"/>
      <c r="D16" s="235">
        <f>Historia!$H$1</f>
        <v>2020</v>
      </c>
      <c r="E16" s="30">
        <f>IF(VLOOKUP('Result do Turno'!D94,Historia!$A$2:$I$527,8,0)=0,"",VLOOKUP('Result do Turno'!D94,Historia!$A$2:$I$527,8,0))</f>
        <v>69</v>
      </c>
      <c r="G16" s="242" t="s">
        <v>291</v>
      </c>
      <c r="H16" s="243" t="str">
        <f>PARAMETROS!H5</f>
        <v>26 Fev a 03 Mar</v>
      </c>
      <c r="I16" s="244" t="str">
        <f>IF(L16=0,"",IF(Jogos!BI94=0,"x","ѵ"))</f>
        <v>x</v>
      </c>
      <c r="J16" s="243" t="str">
        <f>Jogos!CC94</f>
        <v>JOÃO GABRIEL perdeu para SANDSON MALTA por 1x6 3x6</v>
      </c>
      <c r="K16" s="243" t="str">
        <f>Jogos!E94</f>
        <v/>
      </c>
      <c r="L16" s="245">
        <f>IF(Jogos!BJ94="x x",0,1)</f>
        <v>1</v>
      </c>
      <c r="O16" s="226"/>
      <c r="P16" s="331"/>
      <c r="Q16" t="s">
        <v>292</v>
      </c>
      <c r="R16" s="201">
        <f>'Result do Turno'!EM94</f>
        <v>8</v>
      </c>
      <c r="U16" s="233"/>
    </row>
    <row r="17" spans="2:23" ht="15.75" x14ac:dyDescent="0.5">
      <c r="B17" s="226"/>
      <c r="D17" s="235">
        <f>Historia!$G$1</f>
        <v>2019</v>
      </c>
      <c r="E17" s="30" t="str">
        <f>IF(VLOOKUP('Result do Turno'!D94,Historia!$A$2:$I$527,7,0)=0,"",VLOOKUP('Result do Turno'!D94,Historia!$A$2:$I$527,7,0))</f>
        <v/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Turno'!EN94</f>
        <v>-6</v>
      </c>
      <c r="U17" s="233"/>
    </row>
    <row r="18" spans="2:23" ht="15.75" x14ac:dyDescent="0.5">
      <c r="B18" s="226"/>
      <c r="D18">
        <f>Historia!$F$1</f>
        <v>2018</v>
      </c>
      <c r="E18" s="30" t="str">
        <f>IF(VLOOKUP('Result do Turno'!D94,Historia!$A$2:$I$527,6,0)=0,"",VLOOKUP('Result do Turno'!D94,Historia!$A$2:$I$527,6,0))</f>
        <v/>
      </c>
      <c r="G18" s="242" t="s">
        <v>294</v>
      </c>
      <c r="H18" s="243" t="str">
        <f>PARAMETROS!H6</f>
        <v>04 a 10 Mar</v>
      </c>
      <c r="I18" s="244" t="str">
        <f>IF(L18=0,"",IF(Jogos!BK94=0,"x","ѵ"))</f>
        <v>x</v>
      </c>
      <c r="J18" s="243" t="str">
        <f>Jogos!CD94</f>
        <v>JOÃO GABRIEL perdeu para JOÃO TAVARES por 0x6 6x7</v>
      </c>
      <c r="K18" s="243" t="str">
        <f>Jogos!G94</f>
        <v/>
      </c>
      <c r="L18" s="245">
        <f>IF(Jogos!BL94="x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str">
        <f>IF(VLOOKUP('Result do Turno'!D94,Historia!$A$2:$I$527,5,0)=0,"",VLOOKUP('Result do Turno'!D94,Historia!$A$2:$I$527,5,0))</f>
        <v/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Turno'!EO94</f>
        <v>25</v>
      </c>
      <c r="U19" s="233"/>
    </row>
    <row r="20" spans="2:23" ht="15.75" x14ac:dyDescent="0.5">
      <c r="B20" s="226"/>
      <c r="D20">
        <f>Historia!$D$1</f>
        <v>2016</v>
      </c>
      <c r="E20" s="30" t="str">
        <f>IF(VLOOKUP('Result do Turno'!D94,Historia!$A$2:$I$527,4,0)=0,"",VLOOKUP('Result do Turno'!D94,Historia!$A$2:$I$527,4,0))</f>
        <v/>
      </c>
      <c r="G20" s="242" t="s">
        <v>296</v>
      </c>
      <c r="H20" s="243" t="str">
        <f>PARAMETROS!H7</f>
        <v>11 a 17 Mar</v>
      </c>
      <c r="I20" s="244" t="str">
        <f>IF(L20=0,"",IF(Jogos!BM94=0,"x","ѵ"))</f>
        <v>x</v>
      </c>
      <c r="J20" s="243" t="str">
        <f>Jogos!CE94</f>
        <v>JOÃO GABRIEL perdeu para IDENI MEDEIROS por 0x6 3x6</v>
      </c>
      <c r="K20" s="243" t="str">
        <f>Jogos!I94</f>
        <v/>
      </c>
      <c r="L20" s="245">
        <f>IF(Jogos!BN94="x x",0,1)</f>
        <v>1</v>
      </c>
      <c r="O20" s="226"/>
      <c r="P20" s="331"/>
      <c r="Q20" t="s">
        <v>292</v>
      </c>
      <c r="R20" s="201">
        <f>'Result do Turno'!EP94</f>
        <v>49</v>
      </c>
      <c r="U20" s="233"/>
      <c r="W20" s="26"/>
    </row>
    <row r="21" spans="2:23" ht="15.75" x14ac:dyDescent="0.5">
      <c r="B21" s="226"/>
      <c r="D21">
        <f>Historia!$C$1</f>
        <v>2015</v>
      </c>
      <c r="E21" s="30" t="str">
        <f>IF(VLOOKUP('Result do Turno'!D94,Historia!$A$2:$I$527,3,0)=0,"",VLOOKUP('Result do Turno'!D94,Historia!$A$2:$I$527,3,0))</f>
        <v/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Turno'!EQ94</f>
        <v>-24</v>
      </c>
      <c r="U21" s="233"/>
      <c r="W21" s="19"/>
    </row>
    <row r="22" spans="2:23" ht="15.75" x14ac:dyDescent="0.5">
      <c r="B22" s="226"/>
      <c r="D22">
        <f>Historia!$B$1</f>
        <v>2014</v>
      </c>
      <c r="E22" s="30" t="str">
        <f>IF(VLOOKUP('Result do Turno'!D94,Historia!$A$2:$I$527,2,0)=0,"",VLOOKUP('Result do Turno'!D94,Historia!$A$2:$I$527,2,0))</f>
        <v/>
      </c>
      <c r="G22" s="242" t="s">
        <v>297</v>
      </c>
      <c r="H22" s="243" t="str">
        <f>PARAMETROS!H8</f>
        <v>18 a 24 Mar</v>
      </c>
      <c r="I22" s="244" t="str">
        <f>IF(L22=0,"",IF(Jogos!BO94=0,"x","ѵ"))</f>
        <v>x</v>
      </c>
      <c r="J22" s="243" t="str">
        <f>Jogos!CF94</f>
        <v>JOÃO GABRIEL perdeu para GEORGIA TORRES por 0x6 0x6</v>
      </c>
      <c r="K22" s="243" t="str">
        <f>Jogos!K94</f>
        <v/>
      </c>
      <c r="L22" s="245">
        <f>IF(Jogos!BP94="x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Turno'!D95</f>
        <v>GEORGIA TORRES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GEORGIA TORRES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3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Turno'!EJ95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Turno'!C95</f>
        <v>62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Turno'!C95,'Result do Turno'!FY94:FZ99,2,0)</f>
        <v>63</v>
      </c>
      <c r="K31" s="190"/>
      <c r="L31" s="233"/>
      <c r="O31" s="226"/>
      <c r="P31" s="330" t="s">
        <v>287</v>
      </c>
      <c r="Q31" s="330"/>
      <c r="R31" s="241">
        <f>'Result do Turno'!EK95</f>
        <v>3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Turno'!D95,Historia!$A$2:$J$527,10,0)=0,"",VLOOKUP('Result do Turno'!D95,Historia!$A$2:$J$527,10,0))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IF(L32=0,"",IF(Jogos!BG95=0,"x","ѵ"))</f>
        <v>x</v>
      </c>
      <c r="J32" s="243" t="str">
        <f>Jogos!CB95</f>
        <v>GEORGIA TORRES perdeu para SANDSON MALTA por 2x6 4x6</v>
      </c>
      <c r="K32" s="243" t="str">
        <f>Jogos!C95</f>
        <v/>
      </c>
      <c r="L32" s="245">
        <f>IF(Jogos!BH95="x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Turno'!D95,Historia!$A$2:$I$527,9,0)=0,"",VLOOKUP('Result do Turno'!D95,Historia!$A$2:$I$527,9,0))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Turno'!EL95</f>
        <v>6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Turno'!D95,Historia!$A$2:$I$527,8,0)=0,"",VLOOKUP('Result do Turno'!D95,Historia!$A$2:$I$527,8,0))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IF(L34=0,"",IF(Jogos!BI95=0,"x","ѵ"))</f>
        <v>x</v>
      </c>
      <c r="J34" s="243" t="str">
        <f>Jogos!CC95</f>
        <v>GEORGIA TORRES perdeu para JOÃO TAVARES por 0x6 0x6</v>
      </c>
      <c r="K34" s="243" t="str">
        <f>Jogos!E95</f>
        <v/>
      </c>
      <c r="L34" s="245">
        <f>IF(Jogos!BJ95="x x",0,1)</f>
        <v>1</v>
      </c>
      <c r="O34" s="226"/>
      <c r="P34" s="331"/>
      <c r="Q34" t="s">
        <v>292</v>
      </c>
      <c r="R34" s="201">
        <f>'Result do Turno'!EM95</f>
        <v>4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Turno'!D95,Historia!$A$2:$I$527,7,0)=0,"",VLOOKUP('Result do Turno'!D95,Historia!$A$2:$I$527,7,0))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Turno'!EN95</f>
        <v>2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Turno'!D95,Historia!$A$2:$I$527,6,0)=0,"",VLOOKUP('Result do Turno'!D95,Historia!$A$2:$I$527,6,0))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IF(L36=0,"",IF(Jogos!BK95=0,"x","ѵ"))</f>
        <v>ѵ</v>
      </c>
      <c r="J36" s="243" t="str">
        <f>Jogos!CD95</f>
        <v>GEORGIA TORRES venceu IDENI MEDEIROS por 6x4 6x3</v>
      </c>
      <c r="K36" s="243" t="str">
        <f>Jogos!G95</f>
        <v/>
      </c>
      <c r="L36" s="245">
        <f>IF(Jogos!BL95="x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Turno'!D95,Historia!$A$2:$I$527,5,0)=0,"",VLOOKUP('Result do Turno'!D95,Historia!$A$2:$I$527,5,0))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Turno'!EO95</f>
        <v>42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Turno'!D95,Historia!$A$2:$I$527,4,0)=0,"",VLOOKUP('Result do Turno'!D95,Historia!$A$2:$I$527,4,0))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IF(L38=0,"",IF(Jogos!BM95=0,"x","ѵ"))</f>
        <v>ѵ</v>
      </c>
      <c r="J38" s="243" t="str">
        <f>Jogos!CE95</f>
        <v>GEORGIA TORRES venceu ALESSANDRA DENOFRIO por WxO</v>
      </c>
      <c r="K38" s="243" t="str">
        <f>Jogos!I95</f>
        <v/>
      </c>
      <c r="L38" s="245">
        <f>IF(Jogos!BN95="x x",0,1)</f>
        <v>1</v>
      </c>
      <c r="O38" s="226"/>
      <c r="P38" s="331"/>
      <c r="Q38" t="s">
        <v>292</v>
      </c>
      <c r="R38" s="201">
        <f>'Result do Turno'!EP95</f>
        <v>31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Turno'!D95,Historia!$A$2:$I$527,3,0)=0,"",VLOOKUP('Result do Turno'!D95,Historia!$A$2:$I$527,3,0))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Turno'!EQ95</f>
        <v>11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Turno'!D95,Historia!$A$2:$I$527,2,0)=0,"",VLOOKUP('Result do Turno'!D95,Historia!$A$2:$I$527,2,0))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IF(L40=0,"",IF(Jogos!BO95=0,"x","ѵ"))</f>
        <v>ѵ</v>
      </c>
      <c r="J40" s="243" t="str">
        <f>Jogos!CF95</f>
        <v>GEORGIA TORRES venceu JOÃO GABRIEL por 6x0 6x0</v>
      </c>
      <c r="K40" s="243" t="str">
        <f>Jogos!K95</f>
        <v/>
      </c>
      <c r="L40" s="245">
        <f>IF(Jogos!BP95="x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Turno'!D96</f>
        <v>IDENI MEDEIROS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IDENI MEDEIROS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4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Turno'!EJ96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Turno'!C96</f>
        <v>63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Turno'!C96,'Result do Turno'!FY94:FZ99,2,0)</f>
        <v>64</v>
      </c>
      <c r="K49" s="190"/>
      <c r="L49" s="233"/>
      <c r="O49" s="226"/>
      <c r="P49" s="330" t="s">
        <v>287</v>
      </c>
      <c r="Q49" s="330"/>
      <c r="R49" s="241">
        <f>'Result do Turno'!EK96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Turno'!D96,Historia!$A$2:$J$527,10,0)=0,"",VLOOKUP('Result do Turno'!D96,Historia!$A$2:$J$527,10,0))</f>
        <v>#N/A</v>
      </c>
      <c r="G50" s="242" t="str">
        <f>G32</f>
        <v>1a</v>
      </c>
      <c r="H50" s="256" t="str">
        <f>H32</f>
        <v>19 a 25 Fev</v>
      </c>
      <c r="I50" s="244" t="str">
        <f>IF(L50=0,"",IF(Jogos!BG96=0,"x","ѵ"))</f>
        <v>x</v>
      </c>
      <c r="J50" s="243" t="str">
        <f>Jogos!CB96</f>
        <v>IDENI MEDEIROS perdeu para JOÃO TAVARES por 6x3 1x6 1x10</v>
      </c>
      <c r="K50" s="243" t="str">
        <f>Jogos!C96</f>
        <v/>
      </c>
      <c r="L50" s="245">
        <f>IF(Jogos!BH96="x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Turno'!D96,Historia!$A$2:$I$527,9,0)=0,"",VLOOKUP('Result do Turno'!D96,Historia!$A$2:$I$527,9,0))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Turno'!EL96</f>
        <v>6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Turno'!D96,Historia!$A$2:$I$527,8,0)=0,"",VLOOKUP('Result do Turno'!D96,Historia!$A$2:$I$527,8,0))</f>
        <v>#N/A</v>
      </c>
      <c r="G52" s="242" t="str">
        <f>G34</f>
        <v>2a</v>
      </c>
      <c r="H52" s="256" t="str">
        <f>H34</f>
        <v>26 Fev a 03 Mar</v>
      </c>
      <c r="I52" s="244" t="str">
        <f>IF(L52=0,"",IF(Jogos!BI96=0,"x","ѵ"))</f>
        <v>ѵ</v>
      </c>
      <c r="J52" s="243" t="str">
        <f>Jogos!CC96</f>
        <v>IDENI MEDEIROS venceu ALESSANDRA DENOFRIO por WxO</v>
      </c>
      <c r="K52" s="243" t="str">
        <f>Jogos!E96</f>
        <v/>
      </c>
      <c r="L52" s="245">
        <f>IF(Jogos!BJ96="x x",0,1)</f>
        <v>1</v>
      </c>
      <c r="O52" s="226"/>
      <c r="P52" s="331"/>
      <c r="Q52" t="s">
        <v>292</v>
      </c>
      <c r="R52" s="201">
        <f>'Result do Turno'!EM96</f>
        <v>6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Turno'!D96,Historia!$A$2:$I$527,7,0)=0,"",VLOOKUP('Result do Turno'!D96,Historia!$A$2:$I$527,7,0))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Turno'!EN96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Turno'!D96,Historia!$A$2:$I$527,6,0)=0,"",VLOOKUP('Result do Turno'!D96,Historia!$A$2:$I$527,6,0))</f>
        <v>#N/A</v>
      </c>
      <c r="G54" s="242" t="str">
        <f>G36</f>
        <v>3a</v>
      </c>
      <c r="H54" s="256" t="str">
        <f>H36</f>
        <v>04 a 10 Mar</v>
      </c>
      <c r="I54" s="244" t="str">
        <f>IF(L54=0,"",IF(Jogos!BK96=0,"x","ѵ"))</f>
        <v>x</v>
      </c>
      <c r="J54" s="243" t="str">
        <f>Jogos!CD96</f>
        <v>IDENI MEDEIROS perdeu para GEORGIA TORRES por 4x6 3x6</v>
      </c>
      <c r="K54" s="243" t="str">
        <f>Jogos!G96</f>
        <v/>
      </c>
      <c r="L54" s="245">
        <f>IF(Jogos!BL96="x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Turno'!D96,Historia!$A$2:$I$527,5,0)=0,"",VLOOKUP('Result do Turno'!D96,Historia!$A$2:$I$527,5,0))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Turno'!EO96</f>
        <v>53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Turno'!D96,Historia!$A$2:$I$527,4,0)=0,"",VLOOKUP('Result do Turno'!D96,Historia!$A$2:$I$527,4,0))</f>
        <v>#N/A</v>
      </c>
      <c r="G56" s="242" t="str">
        <f>G38</f>
        <v>4a</v>
      </c>
      <c r="H56" s="256" t="str">
        <f>H38</f>
        <v>11 a 17 Mar</v>
      </c>
      <c r="I56" s="244" t="str">
        <f>IF(L56=0,"",IF(Jogos!BM96=0,"x","ѵ"))</f>
        <v>ѵ</v>
      </c>
      <c r="J56" s="243" t="str">
        <f>Jogos!CE96</f>
        <v>IDENI MEDEIROS venceu JOÃO GABRIEL por 6x0 6x3</v>
      </c>
      <c r="K56" s="243" t="str">
        <f>Jogos!I96</f>
        <v/>
      </c>
      <c r="L56" s="245">
        <f>IF(Jogos!BN96="x x",0,1)</f>
        <v>1</v>
      </c>
      <c r="O56" s="226"/>
      <c r="P56" s="331"/>
      <c r="Q56" t="s">
        <v>292</v>
      </c>
      <c r="R56" s="201">
        <f>'Result do Turno'!EP96</f>
        <v>56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Turno'!D96,Historia!$A$2:$I$527,3,0)=0,"",VLOOKUP('Result do Turno'!D96,Historia!$A$2:$I$527,3,0))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Turno'!EQ96</f>
        <v>-3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Turno'!D96,Historia!$A$2:$I$527,2,0)=0,"",VLOOKUP('Result do Turno'!D96,Historia!$A$2:$I$527,2,0))</f>
        <v>#N/A</v>
      </c>
      <c r="G58" s="242" t="str">
        <f>G40</f>
        <v>5a</v>
      </c>
      <c r="H58" s="256" t="str">
        <f>H40</f>
        <v>18 a 24 Mar</v>
      </c>
      <c r="I58" s="244" t="str">
        <f>IF(L58=0,"",IF(Jogos!BO96=0,"x","ѵ"))</f>
        <v>x</v>
      </c>
      <c r="J58" s="243" t="str">
        <f>Jogos!CF96</f>
        <v>IDENI MEDEIROS perdeu para SANDSON MALTA por 7x6 1x6 6x10</v>
      </c>
      <c r="K58" s="243" t="str">
        <f>Jogos!K96</f>
        <v/>
      </c>
      <c r="L58" s="245">
        <f>IF(Jogos!BP96="x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Turno'!D97</f>
        <v>JOÃO TAVARES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JOÃO TAVARES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1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Turno'!EJ97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Turno'!C97</f>
        <v>64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Turno'!C97,'Result do Turno'!FY94:FZ99,2,0)</f>
        <v>61</v>
      </c>
      <c r="K67" s="190"/>
      <c r="L67" s="233"/>
      <c r="O67" s="226"/>
      <c r="P67" s="330" t="s">
        <v>287</v>
      </c>
      <c r="Q67" s="330"/>
      <c r="R67" s="241">
        <f>'Result do Turno'!EK97</f>
        <v>5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Turno'!D97,Historia!$A$2:$J$527,10,0)=0,"",VLOOKUP('Result do Turno'!D97,Historia!$A$2:$J$527,10,0))</f>
        <v>#N/A</v>
      </c>
      <c r="G68" s="242" t="str">
        <f>G50</f>
        <v>1a</v>
      </c>
      <c r="H68" s="256" t="str">
        <f>H50</f>
        <v>19 a 25 Fev</v>
      </c>
      <c r="I68" s="244" t="str">
        <f>IF(L68=0,"",IF(Jogos!BG97=0,"x","ѵ"))</f>
        <v>ѵ</v>
      </c>
      <c r="J68" s="243" t="str">
        <f>Jogos!CB97</f>
        <v>JOÃO TAVARES venceu IDENI MEDEIROS por 3x6 6x1 10x1</v>
      </c>
      <c r="K68" s="243" t="str">
        <f>Jogos!C97</f>
        <v/>
      </c>
      <c r="L68" s="245">
        <f>IF(Jogos!BH97="x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Turno'!D97,Historia!$A$2:$I$527,9,0)=0,"",VLOOKUP('Result do Turno'!D97,Historia!$A$2:$I$527,9,0))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Turno'!EL97</f>
        <v>10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Turno'!D97,Historia!$A$2:$I$527,8,0)=0,"",VLOOKUP('Result do Turno'!D97,Historia!$A$2:$I$527,8,0))</f>
        <v>#N/A</v>
      </c>
      <c r="G70" s="242" t="str">
        <f>G52</f>
        <v>2a</v>
      </c>
      <c r="H70" s="256" t="str">
        <f>H52</f>
        <v>26 Fev a 03 Mar</v>
      </c>
      <c r="I70" s="244" t="str">
        <f>IF(L70=0,"",IF(Jogos!BI97=0,"x","ѵ"))</f>
        <v>ѵ</v>
      </c>
      <c r="J70" s="243" t="str">
        <f>Jogos!CC97</f>
        <v>JOÃO TAVARES venceu GEORGIA TORRES por 6x0 6x0</v>
      </c>
      <c r="K70" s="243" t="str">
        <f>Jogos!E97</f>
        <v/>
      </c>
      <c r="L70" s="245">
        <f>IF(Jogos!BJ97="x x",0,1)</f>
        <v>1</v>
      </c>
      <c r="O70" s="226"/>
      <c r="P70" s="331"/>
      <c r="Q70" t="s">
        <v>292</v>
      </c>
      <c r="R70" s="201">
        <f>'Result do Turno'!EM97</f>
        <v>1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Turno'!D97,Historia!$A$2:$I$527,7,0)=0,"",VLOOKUP('Result do Turno'!D97,Historia!$A$2:$I$527,7,0))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Turno'!EN97</f>
        <v>9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Turno'!D97,Historia!$A$2:$I$527,6,0)=0,"",VLOOKUP('Result do Turno'!D97,Historia!$A$2:$I$527,6,0))</f>
        <v>#N/A</v>
      </c>
      <c r="G72" s="242" t="str">
        <f>G54</f>
        <v>3a</v>
      </c>
      <c r="H72" s="256" t="str">
        <f>H54</f>
        <v>04 a 10 Mar</v>
      </c>
      <c r="I72" s="244" t="str">
        <f>IF(L72=0,"",IF(Jogos!BK97=0,"x","ѵ"))</f>
        <v>ѵ</v>
      </c>
      <c r="J72" s="243" t="str">
        <f>Jogos!CD97</f>
        <v>JOÃO TAVARES venceu JOÃO GABRIEL por 6x0 7x6</v>
      </c>
      <c r="K72" s="243" t="str">
        <f>Jogos!G97</f>
        <v/>
      </c>
      <c r="L72" s="245">
        <f>IF(Jogos!BL97="x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Turno'!D97,Historia!$A$2:$I$527,5,0)=0,"",VLOOKUP('Result do Turno'!D97,Historia!$A$2:$I$527,5,0))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Turno'!EO97</f>
        <v>69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Turno'!D97,Historia!$A$2:$I$527,4,0)=0,"",VLOOKUP('Result do Turno'!D97,Historia!$A$2:$I$527,4,0))</f>
        <v>#N/A</v>
      </c>
      <c r="G74" s="242" t="str">
        <f>G56</f>
        <v>4a</v>
      </c>
      <c r="H74" s="256" t="str">
        <f>H56</f>
        <v>11 a 17 Mar</v>
      </c>
      <c r="I74" s="244" t="str">
        <f>IF(L74=0,"",IF(Jogos!BM97=0,"x","ѵ"))</f>
        <v>ѵ</v>
      </c>
      <c r="J74" s="243" t="str">
        <f>Jogos!CE97</f>
        <v>JOÃO TAVARES venceu SANDSON MALTA por 6x0 7x5</v>
      </c>
      <c r="K74" s="243" t="str">
        <f>Jogos!I97</f>
        <v/>
      </c>
      <c r="L74" s="245">
        <f>IF(Jogos!BN97="x x",0,1)</f>
        <v>1</v>
      </c>
      <c r="O74" s="226"/>
      <c r="P74" s="331"/>
      <c r="Q74" t="s">
        <v>292</v>
      </c>
      <c r="R74" s="201">
        <f>'Result do Turno'!EP97</f>
        <v>19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Turno'!D97,Historia!$A$2:$I$527,3,0)=0,"",VLOOKUP('Result do Turno'!D97,Historia!$A$2:$I$527,3,0))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Turno'!EQ97</f>
        <v>50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Turno'!D97,Historia!$A$2:$I$527,2,0)=0,"",VLOOKUP('Result do Turno'!D97,Historia!$A$2:$I$527,2,0))</f>
        <v>#N/A</v>
      </c>
      <c r="G76" s="242" t="str">
        <f>G58</f>
        <v>5a</v>
      </c>
      <c r="H76" s="256" t="str">
        <f>H58</f>
        <v>18 a 24 Mar</v>
      </c>
      <c r="I76" s="244" t="str">
        <f>IF(L76=0,"",IF(Jogos!BO97=0,"x","ѵ"))</f>
        <v>ѵ</v>
      </c>
      <c r="J76" s="243" t="str">
        <f>Jogos!CF97</f>
        <v>JOÃO TAVARES venceu ALESSANDRA DENOFRIO por WxO</v>
      </c>
      <c r="K76" s="243" t="str">
        <f>Jogos!K97</f>
        <v/>
      </c>
      <c r="L76" s="245">
        <f>IF(Jogos!BP97="x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Turno'!D98</f>
        <v>SANDSON MALTA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SANDSON MALTA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2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Turno'!EJ98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Turno'!C98</f>
        <v>65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Turno'!C98,'Result do Turno'!FY94:FZ99,2,0)</f>
        <v>62</v>
      </c>
      <c r="K85" s="190"/>
      <c r="L85" s="233"/>
      <c r="O85" s="226"/>
      <c r="P85" s="330" t="s">
        <v>287</v>
      </c>
      <c r="Q85" s="330"/>
      <c r="R85" s="241">
        <f>'Result do Turno'!EK98</f>
        <v>4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Turno'!D98,Historia!$A$2:$J$527,10,0)=0,"",VLOOKUP('Result do Turno'!D98,Historia!$A$2:$J$527,10,0))</f>
        <v>#N/A</v>
      </c>
      <c r="G86" s="242" t="str">
        <f>G68</f>
        <v>1a</v>
      </c>
      <c r="H86" s="256" t="str">
        <f>H68</f>
        <v>19 a 25 Fev</v>
      </c>
      <c r="I86" s="244" t="str">
        <f>IF(L86=0,"",IF(Jogos!BG98=0,"x","ѵ"))</f>
        <v>ѵ</v>
      </c>
      <c r="J86" s="243" t="str">
        <f>Jogos!CB98</f>
        <v>SANDSON MALTA venceu GEORGIA TORRES por 6x2 6x4</v>
      </c>
      <c r="K86" s="243" t="str">
        <f>Jogos!C98</f>
        <v/>
      </c>
      <c r="L86" s="245">
        <f>IF(Jogos!BH98="x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Turno'!D98,Historia!$A$2:$I$527,9,0)=0,"",VLOOKUP('Result do Turno'!D98,Historia!$A$2:$I$527,9,0))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Turno'!EL98</f>
        <v>8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Turno'!D98,Historia!$A$2:$I$527,8,0)=0,"",VLOOKUP('Result do Turno'!D98,Historia!$A$2:$I$527,8,0))</f>
        <v>#N/A</v>
      </c>
      <c r="G88" s="242" t="str">
        <f>G70</f>
        <v>2a</v>
      </c>
      <c r="H88" s="256" t="str">
        <f>H70</f>
        <v>26 Fev a 03 Mar</v>
      </c>
      <c r="I88" s="244" t="str">
        <f>IF(L88=0,"",IF(Jogos!BI98=0,"x","ѵ"))</f>
        <v>ѵ</v>
      </c>
      <c r="J88" s="243" t="str">
        <f>Jogos!CC98</f>
        <v>SANDSON MALTA venceu JOÃO GABRIEL por 6x1 6x3</v>
      </c>
      <c r="K88" s="243" t="str">
        <f>Jogos!E98</f>
        <v/>
      </c>
      <c r="L88" s="245">
        <f>IF(Jogos!BJ98="x x",0,1)</f>
        <v>1</v>
      </c>
      <c r="O88" s="226"/>
      <c r="P88" s="331"/>
      <c r="Q88" t="s">
        <v>292</v>
      </c>
      <c r="R88" s="201">
        <f>'Result do Turno'!EM98</f>
        <v>3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Turno'!D98,Historia!$A$2:$I$527,7,0)=0,"",VLOOKUP('Result do Turno'!D98,Historia!$A$2:$I$527,7,0))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Turno'!EN98</f>
        <v>5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Turno'!D98,Historia!$A$2:$I$527,6,0)=0,"",VLOOKUP('Result do Turno'!D98,Historia!$A$2:$I$527,6,0))</f>
        <v>#N/A</v>
      </c>
      <c r="G90" s="242" t="str">
        <f>G72</f>
        <v>3a</v>
      </c>
      <c r="H90" s="256" t="str">
        <f>H72</f>
        <v>04 a 10 Mar</v>
      </c>
      <c r="I90" s="244" t="str">
        <f>IF(L90=0,"",IF(Jogos!BK98=0,"x","ѵ"))</f>
        <v>ѵ</v>
      </c>
      <c r="J90" s="243" t="str">
        <f>Jogos!CD98</f>
        <v>SANDSON MALTA venceu ALESSANDRA DENOFRIO por WxO</v>
      </c>
      <c r="K90" s="243" t="str">
        <f>Jogos!G98</f>
        <v/>
      </c>
      <c r="L90" s="245">
        <f>IF(Jogos!BL98="x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Turno'!D98,Historia!$A$2:$I$527,5,0)=0,"",VLOOKUP('Result do Turno'!D98,Historia!$A$2:$I$527,5,0))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Turno'!EO98</f>
        <v>63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Turno'!D98,Historia!$A$2:$I$527,4,0)=0,"",VLOOKUP('Result do Turno'!D98,Historia!$A$2:$I$527,4,0))</f>
        <v>#N/A</v>
      </c>
      <c r="G92" s="242" t="str">
        <f>G74</f>
        <v>4a</v>
      </c>
      <c r="H92" s="256" t="str">
        <f>H74</f>
        <v>11 a 17 Mar</v>
      </c>
      <c r="I92" s="244" t="str">
        <f>IF(L92=0,"",IF(Jogos!BM98=0,"x","ѵ"))</f>
        <v>x</v>
      </c>
      <c r="J92" s="243" t="str">
        <f>Jogos!CE98</f>
        <v>SANDSON MALTA perdeu para JOÃO TAVARES por 0x6 5x7</v>
      </c>
      <c r="K92" s="243" t="str">
        <f>Jogos!I98</f>
        <v/>
      </c>
      <c r="L92" s="245">
        <f>IF(Jogos!BN98="x x",0,1)</f>
        <v>1</v>
      </c>
      <c r="O92" s="226"/>
      <c r="P92" s="331"/>
      <c r="Q92" t="s">
        <v>292</v>
      </c>
      <c r="R92" s="201">
        <f>'Result do Turno'!EP98</f>
        <v>37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Turno'!D98,Historia!$A$2:$I$527,3,0)=0,"",VLOOKUP('Result do Turno'!D98,Historia!$A$2:$I$527,3,0))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Turno'!EQ98</f>
        <v>26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Turno'!D98,Historia!$A$2:$I$527,2,0)=0,"",VLOOKUP('Result do Turno'!D98,Historia!$A$2:$I$527,2,0))</f>
        <v>#N/A</v>
      </c>
      <c r="G94" s="242" t="str">
        <f>G76</f>
        <v>5a</v>
      </c>
      <c r="H94" s="256" t="str">
        <f>H76</f>
        <v>18 a 24 Mar</v>
      </c>
      <c r="I94" s="244" t="str">
        <f>IF(L94=0,"",IF(Jogos!BO98=0,"x","ѵ"))</f>
        <v>ѵ</v>
      </c>
      <c r="J94" s="243" t="str">
        <f>Jogos!CF98</f>
        <v>SANDSON MALTA venceu IDENI MEDEIROS por 6x7 6x1 10x6</v>
      </c>
      <c r="K94" s="243" t="str">
        <f>Jogos!K98</f>
        <v/>
      </c>
      <c r="L94" s="245">
        <f>IF(Jogos!BP98="x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Turno'!D99</f>
        <v>ALESSANDRA DENOFRIO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ALESSANDRA DENOFRIO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Turno'!EJ99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Turno'!C99</f>
        <v>66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Turno'!C99,'Result do Turno'!FY94:FZ99,2,0)</f>
        <v>66</v>
      </c>
      <c r="K103" s="190"/>
      <c r="L103" s="233"/>
      <c r="O103" s="226"/>
      <c r="P103" s="330" t="s">
        <v>287</v>
      </c>
      <c r="Q103" s="330"/>
      <c r="R103" s="241">
        <f>'Result do Turno'!EK99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str">
        <f>IF(VLOOKUP('Result do Turno'!D99,Historia!$A$2:$J$527,10,0)=0,"",VLOOKUP('Result do Turno'!D99,Historia!$A$2:$J$527,10,0))</f>
        <v/>
      </c>
      <c r="G104" s="242" t="str">
        <f>G86</f>
        <v>1a</v>
      </c>
      <c r="H104" s="256" t="str">
        <f>H86</f>
        <v>19 a 25 Fev</v>
      </c>
      <c r="I104" s="244" t="str">
        <f>IF(L104=0,"",IF(Jogos!BG99=0,"x","ѵ"))</f>
        <v>x</v>
      </c>
      <c r="J104" s="243" t="str">
        <f>Jogos!CB99</f>
        <v>ALESSANDRA DENOFRIO perdeu para JOÃO GABRIEL por WxO</v>
      </c>
      <c r="K104" s="243" t="str">
        <f>Jogos!C99</f>
        <v/>
      </c>
      <c r="L104" s="245">
        <f>IF(Jogos!BH99="x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str">
        <f>IF(VLOOKUP('Result do Turno'!D99,Historia!$A$2:$I$527,9,0)=0,"",VLOOKUP('Result do Turno'!D99,Historia!$A$2:$I$527,9,0))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Turno'!EL99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>
        <f>IF(VLOOKUP('Result do Turno'!D99,Historia!$A$2:$I$527,8,0)=0,"",VLOOKUP('Result do Turno'!D99,Historia!$A$2:$I$527,8,0))</f>
        <v>82</v>
      </c>
      <c r="G106" s="242" t="str">
        <f>G88</f>
        <v>2a</v>
      </c>
      <c r="H106" s="256" t="str">
        <f>H88</f>
        <v>26 Fev a 03 Mar</v>
      </c>
      <c r="I106" s="244" t="str">
        <f>IF(L106=0,"",IF(Jogos!BI99=0,"x","ѵ"))</f>
        <v>x</v>
      </c>
      <c r="J106" s="243" t="str">
        <f>Jogos!CC99</f>
        <v>ALESSANDRA DENOFRIO perdeu para IDENI MEDEIROS por WxO</v>
      </c>
      <c r="K106" s="243" t="str">
        <f>Jogos!E99</f>
        <v/>
      </c>
      <c r="L106" s="245">
        <f>IF(Jogos!BJ99="x x",0,1)</f>
        <v>1</v>
      </c>
      <c r="O106" s="226"/>
      <c r="P106" s="331"/>
      <c r="Q106" t="s">
        <v>292</v>
      </c>
      <c r="R106" s="201">
        <f>'Result do Turno'!EM99</f>
        <v>10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str">
        <f>IF(VLOOKUP('Result do Turno'!D99,Historia!$A$2:$I$527,7,0)=0,"",VLOOKUP('Result do Turno'!D99,Historia!$A$2:$I$527,7,0))</f>
        <v/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Turno'!EN99</f>
        <v>-10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str">
        <f>IF(VLOOKUP('Result do Turno'!D99,Historia!$A$2:$I$527,6,0)=0,"",VLOOKUP('Result do Turno'!D99,Historia!$A$2:$I$527,6,0))</f>
        <v/>
      </c>
      <c r="G108" s="242" t="str">
        <f>G90</f>
        <v>3a</v>
      </c>
      <c r="H108" s="256" t="str">
        <f>H90</f>
        <v>04 a 10 Mar</v>
      </c>
      <c r="I108" s="244" t="str">
        <f>IF(L108=0,"",IF(Jogos!BK99=0,"x","ѵ"))</f>
        <v>x</v>
      </c>
      <c r="J108" s="243" t="str">
        <f>Jogos!CD99</f>
        <v>ALESSANDRA DENOFRIO perdeu para SANDSON MALTA por WxO</v>
      </c>
      <c r="K108" s="243" t="str">
        <f>Jogos!G99</f>
        <v/>
      </c>
      <c r="L108" s="245">
        <f>IF(Jogos!BL99="x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str">
        <f>IF(VLOOKUP('Result do Turno'!D99,Historia!$A$2:$I$527,5,0)=0,"",VLOOKUP('Result do Turno'!D99,Historia!$A$2:$I$527,5,0))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Turno'!EO99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str">
        <f>IF(VLOOKUP('Result do Turno'!D99,Historia!$A$2:$I$527,4,0)=0,"",VLOOKUP('Result do Turno'!D99,Historia!$A$2:$I$527,4,0))</f>
        <v/>
      </c>
      <c r="G110" s="242" t="str">
        <f>G92</f>
        <v>4a</v>
      </c>
      <c r="H110" s="256" t="str">
        <f>H92</f>
        <v>11 a 17 Mar</v>
      </c>
      <c r="I110" s="244" t="str">
        <f>IF(L110=0,"",IF(Jogos!BM99=0,"x","ѵ"))</f>
        <v>x</v>
      </c>
      <c r="J110" s="243" t="str">
        <f>Jogos!CE99</f>
        <v>ALESSANDRA DENOFRIO perdeu para GEORGIA TORRES por WxO</v>
      </c>
      <c r="K110" s="243" t="str">
        <f>Jogos!I99</f>
        <v/>
      </c>
      <c r="L110" s="245">
        <f>IF(Jogos!BN99="x x",0,1)</f>
        <v>1</v>
      </c>
      <c r="O110" s="226"/>
      <c r="P110" s="331"/>
      <c r="Q110" t="s">
        <v>292</v>
      </c>
      <c r="R110" s="201">
        <f>'Result do Turno'!EP99</f>
        <v>60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str">
        <f>IF(VLOOKUP('Result do Turno'!D99,Historia!$A$2:$I$527,3,0)=0,"",VLOOKUP('Result do Turno'!D99,Historia!$A$2:$I$527,3,0))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Turno'!EQ99</f>
        <v>-60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str">
        <f>IF(VLOOKUP('Result do Turno'!D99,Historia!$A$2:$I$527,2,0)=0,"",VLOOKUP('Result do Turno'!D99,Historia!$A$2:$I$527,2,0))</f>
        <v/>
      </c>
      <c r="G112" s="242" t="str">
        <f>G94</f>
        <v>5a</v>
      </c>
      <c r="H112" s="256" t="str">
        <f>H94</f>
        <v>18 a 24 Mar</v>
      </c>
      <c r="I112" s="244" t="str">
        <f>IF(L112=0,"",IF(Jogos!BO99=0,"x","ѵ"))</f>
        <v>x</v>
      </c>
      <c r="J112" s="243" t="str">
        <f>Jogos!CF99</f>
        <v>ALESSANDRA DENOFRIO perdeu para JOÃO TAVARES por WxO</v>
      </c>
      <c r="K112" s="243" t="str">
        <f>Jogos!K99</f>
        <v/>
      </c>
      <c r="L112" s="245">
        <f>IF(Jogos!BP99="x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663" priority="2">
      <formula>E6=0</formula>
    </cfRule>
    <cfRule type="expression" dxfId="662" priority="3">
      <formula>E6=1</formula>
    </cfRule>
  </conditionalFormatting>
  <conditionalFormatting sqref="I14">
    <cfRule type="cellIs" dxfId="661" priority="4" operator="equal">
      <formula>"ѵ"</formula>
    </cfRule>
    <cfRule type="cellIs" dxfId="660" priority="5" operator="equal">
      <formula>"x"</formula>
    </cfRule>
  </conditionalFormatting>
  <conditionalFormatting sqref="I16">
    <cfRule type="cellIs" dxfId="659" priority="6" operator="equal">
      <formula>"ѵ"</formula>
    </cfRule>
    <cfRule type="cellIs" dxfId="658" priority="7" operator="equal">
      <formula>"x"</formula>
    </cfRule>
  </conditionalFormatting>
  <conditionalFormatting sqref="I18">
    <cfRule type="cellIs" dxfId="657" priority="8" operator="equal">
      <formula>"ѵ"</formula>
    </cfRule>
    <cfRule type="cellIs" dxfId="656" priority="9" operator="equal">
      <formula>"x"</formula>
    </cfRule>
  </conditionalFormatting>
  <conditionalFormatting sqref="I20">
    <cfRule type="cellIs" dxfId="655" priority="10" operator="equal">
      <formula>"ѵ"</formula>
    </cfRule>
    <cfRule type="cellIs" dxfId="654" priority="11" operator="equal">
      <formula>"x"</formula>
    </cfRule>
  </conditionalFormatting>
  <conditionalFormatting sqref="I22">
    <cfRule type="cellIs" dxfId="653" priority="12" operator="equal">
      <formula>"ѵ"</formula>
    </cfRule>
    <cfRule type="cellIs" dxfId="652" priority="13" operator="equal">
      <formula>"x"</formula>
    </cfRule>
  </conditionalFormatting>
  <conditionalFormatting sqref="I32">
    <cfRule type="cellIs" dxfId="651" priority="14" operator="equal">
      <formula>"ѵ"</formula>
    </cfRule>
    <cfRule type="cellIs" dxfId="650" priority="15" operator="equal">
      <formula>"x"</formula>
    </cfRule>
  </conditionalFormatting>
  <conditionalFormatting sqref="I34">
    <cfRule type="cellIs" dxfId="649" priority="16" operator="equal">
      <formula>"ѵ"</formula>
    </cfRule>
    <cfRule type="cellIs" dxfId="648" priority="17" operator="equal">
      <formula>"x"</formula>
    </cfRule>
  </conditionalFormatting>
  <conditionalFormatting sqref="I36">
    <cfRule type="cellIs" dxfId="647" priority="18" operator="equal">
      <formula>"ѵ"</formula>
    </cfRule>
    <cfRule type="cellIs" dxfId="646" priority="19" operator="equal">
      <formula>"x"</formula>
    </cfRule>
  </conditionalFormatting>
  <conditionalFormatting sqref="I38">
    <cfRule type="cellIs" dxfId="645" priority="20" operator="equal">
      <formula>"ѵ"</formula>
    </cfRule>
    <cfRule type="cellIs" dxfId="644" priority="21" operator="equal">
      <formula>"x"</formula>
    </cfRule>
  </conditionalFormatting>
  <conditionalFormatting sqref="I40">
    <cfRule type="cellIs" dxfId="643" priority="22" operator="equal">
      <formula>"ѵ"</formula>
    </cfRule>
    <cfRule type="cellIs" dxfId="642" priority="23" operator="equal">
      <formula>"x"</formula>
    </cfRule>
  </conditionalFormatting>
  <conditionalFormatting sqref="I50">
    <cfRule type="cellIs" dxfId="641" priority="24" operator="equal">
      <formula>"ѵ"</formula>
    </cfRule>
    <cfRule type="cellIs" dxfId="640" priority="25" operator="equal">
      <formula>"x"</formula>
    </cfRule>
  </conditionalFormatting>
  <conditionalFormatting sqref="I52">
    <cfRule type="cellIs" dxfId="639" priority="26" operator="equal">
      <formula>"ѵ"</formula>
    </cfRule>
    <cfRule type="cellIs" dxfId="638" priority="27" operator="equal">
      <formula>"x"</formula>
    </cfRule>
  </conditionalFormatting>
  <conditionalFormatting sqref="I54">
    <cfRule type="cellIs" dxfId="637" priority="28" operator="equal">
      <formula>"ѵ"</formula>
    </cfRule>
    <cfRule type="cellIs" dxfId="636" priority="29" operator="equal">
      <formula>"x"</formula>
    </cfRule>
  </conditionalFormatting>
  <conditionalFormatting sqref="I56">
    <cfRule type="cellIs" dxfId="635" priority="30" operator="equal">
      <formula>"ѵ"</formula>
    </cfRule>
    <cfRule type="cellIs" dxfId="634" priority="31" operator="equal">
      <formula>"x"</formula>
    </cfRule>
  </conditionalFormatting>
  <conditionalFormatting sqref="I58">
    <cfRule type="cellIs" dxfId="633" priority="32" operator="equal">
      <formula>"ѵ"</formula>
    </cfRule>
    <cfRule type="cellIs" dxfId="632" priority="33" operator="equal">
      <formula>"x"</formula>
    </cfRule>
  </conditionalFormatting>
  <conditionalFormatting sqref="I68">
    <cfRule type="cellIs" dxfId="631" priority="34" operator="equal">
      <formula>"ѵ"</formula>
    </cfRule>
    <cfRule type="cellIs" dxfId="630" priority="35" operator="equal">
      <formula>"x"</formula>
    </cfRule>
  </conditionalFormatting>
  <conditionalFormatting sqref="I70">
    <cfRule type="cellIs" dxfId="629" priority="36" operator="equal">
      <formula>"ѵ"</formula>
    </cfRule>
    <cfRule type="cellIs" dxfId="628" priority="37" operator="equal">
      <formula>"x"</formula>
    </cfRule>
  </conditionalFormatting>
  <conditionalFormatting sqref="I72">
    <cfRule type="cellIs" dxfId="627" priority="38" operator="equal">
      <formula>"ѵ"</formula>
    </cfRule>
    <cfRule type="cellIs" dxfId="626" priority="39" operator="equal">
      <formula>"x"</formula>
    </cfRule>
  </conditionalFormatting>
  <conditionalFormatting sqref="I74">
    <cfRule type="cellIs" dxfId="625" priority="40" operator="equal">
      <formula>"ѵ"</formula>
    </cfRule>
    <cfRule type="cellIs" dxfId="624" priority="41" operator="equal">
      <formula>"x"</formula>
    </cfRule>
  </conditionalFormatting>
  <conditionalFormatting sqref="I76">
    <cfRule type="cellIs" dxfId="623" priority="42" operator="equal">
      <formula>"ѵ"</formula>
    </cfRule>
    <cfRule type="cellIs" dxfId="622" priority="43" operator="equal">
      <formula>"x"</formula>
    </cfRule>
  </conditionalFormatting>
  <conditionalFormatting sqref="I86">
    <cfRule type="cellIs" dxfId="621" priority="44" operator="equal">
      <formula>"ѵ"</formula>
    </cfRule>
    <cfRule type="cellIs" dxfId="620" priority="45" operator="equal">
      <formula>"x"</formula>
    </cfRule>
  </conditionalFormatting>
  <conditionalFormatting sqref="I88">
    <cfRule type="cellIs" dxfId="619" priority="46" operator="equal">
      <formula>"ѵ"</formula>
    </cfRule>
    <cfRule type="cellIs" dxfId="618" priority="47" operator="equal">
      <formula>"x"</formula>
    </cfRule>
  </conditionalFormatting>
  <conditionalFormatting sqref="I90">
    <cfRule type="cellIs" dxfId="617" priority="48" operator="equal">
      <formula>"ѵ"</formula>
    </cfRule>
    <cfRule type="cellIs" dxfId="616" priority="49" operator="equal">
      <formula>"x"</formula>
    </cfRule>
  </conditionalFormatting>
  <conditionalFormatting sqref="I92">
    <cfRule type="cellIs" dxfId="615" priority="50" operator="equal">
      <formula>"ѵ"</formula>
    </cfRule>
    <cfRule type="cellIs" dxfId="614" priority="51" operator="equal">
      <formula>"x"</formula>
    </cfRule>
  </conditionalFormatting>
  <conditionalFormatting sqref="I94">
    <cfRule type="cellIs" dxfId="613" priority="52" operator="equal">
      <formula>"ѵ"</formula>
    </cfRule>
    <cfRule type="cellIs" dxfId="612" priority="53" operator="equal">
      <formula>"x"</formula>
    </cfRule>
  </conditionalFormatting>
  <conditionalFormatting sqref="I104">
    <cfRule type="cellIs" dxfId="611" priority="54" operator="equal">
      <formula>"ѵ"</formula>
    </cfRule>
    <cfRule type="cellIs" dxfId="610" priority="55" operator="equal">
      <formula>"x"</formula>
    </cfRule>
  </conditionalFormatting>
  <conditionalFormatting sqref="I106">
    <cfRule type="cellIs" dxfId="609" priority="56" operator="equal">
      <formula>"ѵ"</formula>
    </cfRule>
    <cfRule type="cellIs" dxfId="608" priority="57" operator="equal">
      <formula>"x"</formula>
    </cfRule>
  </conditionalFormatting>
  <conditionalFormatting sqref="I108">
    <cfRule type="cellIs" dxfId="607" priority="58" operator="equal">
      <formula>"ѵ"</formula>
    </cfRule>
    <cfRule type="cellIs" dxfId="606" priority="59" operator="equal">
      <formula>"x"</formula>
    </cfRule>
  </conditionalFormatting>
  <conditionalFormatting sqref="I110">
    <cfRule type="cellIs" dxfId="605" priority="60" operator="equal">
      <formula>"ѵ"</formula>
    </cfRule>
    <cfRule type="cellIs" dxfId="604" priority="61" operator="equal">
      <formula>"x"</formula>
    </cfRule>
  </conditionalFormatting>
  <conditionalFormatting sqref="I112">
    <cfRule type="cellIs" dxfId="603" priority="62" operator="equal">
      <formula>"ѵ"</formula>
    </cfRule>
    <cfRule type="cellIs" dxfId="602" priority="63" operator="equal">
      <formula>"x"</formula>
    </cfRule>
  </conditionalFormatting>
  <conditionalFormatting sqref="K14">
    <cfRule type="expression" dxfId="601" priority="64">
      <formula>$D$9=K14</formula>
    </cfRule>
  </conditionalFormatting>
  <conditionalFormatting sqref="K16">
    <cfRule type="expression" dxfId="600" priority="65">
      <formula>$D$9=K16</formula>
    </cfRule>
  </conditionalFormatting>
  <conditionalFormatting sqref="K18">
    <cfRule type="expression" dxfId="599" priority="66">
      <formula>$D$9=K18</formula>
    </cfRule>
  </conditionalFormatting>
  <conditionalFormatting sqref="K20">
    <cfRule type="expression" dxfId="598" priority="67">
      <formula>$D$9=K20</formula>
    </cfRule>
  </conditionalFormatting>
  <conditionalFormatting sqref="K22">
    <cfRule type="expression" dxfId="597" priority="68">
      <formula>$D$9=K22</formula>
    </cfRule>
  </conditionalFormatting>
  <conditionalFormatting sqref="K32 K34 K36 K38 K40">
    <cfRule type="expression" dxfId="596" priority="69">
      <formula>$D$27=K32</formula>
    </cfRule>
    <cfRule type="expression" dxfId="595" priority="70">
      <formula>$D$9</formula>
    </cfRule>
  </conditionalFormatting>
  <conditionalFormatting sqref="K50">
    <cfRule type="expression" dxfId="594" priority="71">
      <formula>$D$45=K50</formula>
    </cfRule>
  </conditionalFormatting>
  <conditionalFormatting sqref="K52">
    <cfRule type="expression" dxfId="593" priority="72">
      <formula>$D$45=K52</formula>
    </cfRule>
  </conditionalFormatting>
  <conditionalFormatting sqref="K54">
    <cfRule type="expression" dxfId="592" priority="73">
      <formula>$D$45=K54</formula>
    </cfRule>
  </conditionalFormatting>
  <conditionalFormatting sqref="K56">
    <cfRule type="expression" dxfId="591" priority="74">
      <formula>$D$45=K56</formula>
    </cfRule>
  </conditionalFormatting>
  <conditionalFormatting sqref="K58">
    <cfRule type="expression" dxfId="590" priority="75">
      <formula>$D$45=K58</formula>
    </cfRule>
  </conditionalFormatting>
  <conditionalFormatting sqref="K68 K70 K72 K74 K76">
    <cfRule type="expression" dxfId="589" priority="76">
      <formula>$D$63=K68</formula>
    </cfRule>
    <cfRule type="expression" dxfId="588" priority="77">
      <formula>$D$9</formula>
    </cfRule>
  </conditionalFormatting>
  <conditionalFormatting sqref="K86 K88 K90 K92 K94">
    <cfRule type="expression" dxfId="587" priority="78">
      <formula>$D$81=K86</formula>
    </cfRule>
    <cfRule type="expression" dxfId="586" priority="79">
      <formula>$D$9</formula>
    </cfRule>
  </conditionalFormatting>
  <conditionalFormatting sqref="K104">
    <cfRule type="expression" dxfId="585" priority="80">
      <formula>$D$99=K104</formula>
    </cfRule>
  </conditionalFormatting>
  <conditionalFormatting sqref="K106">
    <cfRule type="expression" dxfId="584" priority="81">
      <formula>$D$99=K106</formula>
    </cfRule>
  </conditionalFormatting>
  <conditionalFormatting sqref="K108">
    <cfRule type="expression" dxfId="583" priority="82">
      <formula>$D$99=K108</formula>
    </cfRule>
  </conditionalFormatting>
  <conditionalFormatting sqref="K110">
    <cfRule type="expression" dxfId="582" priority="83">
      <formula>$D$99=K110</formula>
    </cfRule>
  </conditionalFormatting>
  <conditionalFormatting sqref="K112">
    <cfRule type="expression" dxfId="581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Turno'!C101</f>
        <v>GRUPO L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Turno'!D103</f>
        <v>ALEXANDRE TEIXEIRA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ALEXANDRE TEIXEIRA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2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Turno'!EJ103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Turno'!C103</f>
        <v>67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Turno'!C103,'Result do Turno'!FY103:FZ108,2,0)</f>
        <v>68</v>
      </c>
      <c r="K13" s="190"/>
      <c r="L13" s="233"/>
      <c r="O13" s="226"/>
      <c r="P13" s="330" t="s">
        <v>287</v>
      </c>
      <c r="Q13" s="330"/>
      <c r="R13" s="241">
        <f>'Result do Turno'!EK103</f>
        <v>4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Turno'!D103,Historia!$A$2:$J$527,10,0)=0,"",VLOOKUP('Result do Turno'!D103,Historia!$A$2:$J$527,10,0))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IF(L14=0,"",IF(Jogos!BG103=0,"x","ѵ"))</f>
        <v>ѵ</v>
      </c>
      <c r="J14" s="243" t="str">
        <f>Jogos!CB103</f>
        <v>ALEXANDRE TEIXEIRA venceu DHYEGO CRUZ por WxO</v>
      </c>
      <c r="K14" s="243" t="str">
        <f>Jogos!C103</f>
        <v/>
      </c>
      <c r="L14" s="245">
        <f>IF(Jogos!BH103="x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Turno'!D103,Historia!$A$2:$I$527,9,0)=0,"",VLOOKUP('Result do Turno'!D103,Historia!$A$2:$I$527,9,0))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Turno'!EL103</f>
        <v>8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Turno'!D103,Historia!$A$2:$I$527,8,0)=0,"",VLOOKUP('Result do Turno'!D103,Historia!$A$2:$I$527,8,0))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IF(L16=0,"",IF(Jogos!BI103=0,"x","ѵ"))</f>
        <v>ѵ</v>
      </c>
      <c r="J16" s="243" t="str">
        <f>Jogos!CC103</f>
        <v>ALEXANDRE TEIXEIRA venceu DIONY PORTO por 1x6 6x2 11x9</v>
      </c>
      <c r="K16" s="243" t="str">
        <f>Jogos!E103</f>
        <v/>
      </c>
      <c r="L16" s="245">
        <f>IF(Jogos!BJ103="x x",0,1)</f>
        <v>1</v>
      </c>
      <c r="O16" s="226"/>
      <c r="P16" s="331"/>
      <c r="Q16" t="s">
        <v>292</v>
      </c>
      <c r="R16" s="201">
        <f>'Result do Turno'!EM103</f>
        <v>3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Turno'!D103,Historia!$A$2:$I$527,7,0)=0,"",VLOOKUP('Result do Turno'!D103,Historia!$A$2:$I$527,7,0))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Turno'!EN103</f>
        <v>5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Turno'!D103,Historia!$A$2:$I$527,6,0)=0,"",VLOOKUP('Result do Turno'!D103,Historia!$A$2:$I$527,6,0))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IF(L18=0,"",IF(Jogos!BK103=0,"x","ѵ"))</f>
        <v>x</v>
      </c>
      <c r="J18" s="243" t="str">
        <f>Jogos!CD103</f>
        <v>ALEXANDRE TEIXEIRA perdeu para ÁLVARO PLACIDO por 3x6 4x6</v>
      </c>
      <c r="K18" s="243" t="str">
        <f>Jogos!G103</f>
        <v/>
      </c>
      <c r="L18" s="245">
        <f>IF(Jogos!BL103="x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Turno'!D103,Historia!$A$2:$I$527,5,0)=0,"",VLOOKUP('Result do Turno'!D103,Historia!$A$2:$I$527,5,0))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Turno'!EO103</f>
        <v>61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Turno'!D103,Historia!$A$2:$I$527,4,0)=0,"",VLOOKUP('Result do Turno'!D103,Historia!$A$2:$I$527,4,0))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IF(L20=0,"",IF(Jogos!BM103=0,"x","ѵ"))</f>
        <v>ѵ</v>
      </c>
      <c r="J20" s="243" t="str">
        <f>Jogos!CE103</f>
        <v>ALEXANDRE TEIXEIRA venceu CLÓVIS CORREA por 6x4 6x3</v>
      </c>
      <c r="K20" s="243" t="str">
        <f>Jogos!I103</f>
        <v/>
      </c>
      <c r="L20" s="245">
        <f>IF(Jogos!BN103="x x",0,1)</f>
        <v>1</v>
      </c>
      <c r="O20" s="226"/>
      <c r="P20" s="331"/>
      <c r="Q20" t="s">
        <v>292</v>
      </c>
      <c r="R20" s="201">
        <f>'Result do Turno'!EP103</f>
        <v>39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Turno'!D103,Historia!$A$2:$I$527,3,0)=0,"",VLOOKUP('Result do Turno'!D103,Historia!$A$2:$I$527,3,0))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Turno'!EQ103</f>
        <v>22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Turno'!D103,Historia!$A$2:$I$527,2,0)=0,"",VLOOKUP('Result do Turno'!D103,Historia!$A$2:$I$527,2,0))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IF(L22=0,"",IF(Jogos!BO103=0,"x","ѵ"))</f>
        <v>ѵ</v>
      </c>
      <c r="J22" s="243" t="str">
        <f>Jogos!CF103</f>
        <v>ALEXANDRE TEIXEIRA venceu LUCIMAR SILVA por 1x3 x</v>
      </c>
      <c r="K22" s="243" t="str">
        <f>Jogos!K103</f>
        <v/>
      </c>
      <c r="L22" s="245">
        <f>IF(Jogos!BP103="x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Turno'!D104</f>
        <v>LUCIMAR SILVA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LUCIMAR SILVA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1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Turno'!EJ104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Turno'!C104</f>
        <v>68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Turno'!C104,'Result do Turno'!FY103:FZ108,2,0)</f>
        <v>67</v>
      </c>
      <c r="K31" s="190"/>
      <c r="L31" s="233"/>
      <c r="O31" s="226"/>
      <c r="P31" s="330" t="s">
        <v>287</v>
      </c>
      <c r="Q31" s="330"/>
      <c r="R31" s="241">
        <f>'Result do Turno'!EK104</f>
        <v>4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str">
        <f>IF(VLOOKUP('Result do Turno'!D104,Historia!$A$2:$J$527,10,0)=0,"",VLOOKUP('Result do Turno'!D104,Historia!$A$2:$J$527,10,0))</f>
        <v/>
      </c>
      <c r="G32" s="242" t="str">
        <f>G14</f>
        <v>1a</v>
      </c>
      <c r="H32" s="256" t="str">
        <f>H14</f>
        <v>19 a 25 Fev</v>
      </c>
      <c r="I32" s="244" t="str">
        <f>IF(L32=0,"",IF(Jogos!BG104=0,"x","ѵ"))</f>
        <v>ѵ</v>
      </c>
      <c r="J32" s="243" t="str">
        <f>Jogos!CB104</f>
        <v>LUCIMAR SILVA venceu DIONY PORTO por 6x1 6x2</v>
      </c>
      <c r="K32" s="243" t="str">
        <f>Jogos!C104</f>
        <v/>
      </c>
      <c r="L32" s="245">
        <f>IF(Jogos!BH104="x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str">
        <f>IF(VLOOKUP('Result do Turno'!D104,Historia!$A$2:$I$527,9,0)=0,"",VLOOKUP('Result do Turno'!D104,Historia!$A$2:$I$527,9,0))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Turno'!EL104</f>
        <v>8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>
        <f>IF(VLOOKUP('Result do Turno'!D104,Historia!$A$2:$I$527,8,0)=0,"",VLOOKUP('Result do Turno'!D104,Historia!$A$2:$I$527,8,0))</f>
        <v>64</v>
      </c>
      <c r="G34" s="242" t="str">
        <f>G16</f>
        <v>2a</v>
      </c>
      <c r="H34" s="256" t="str">
        <f>H16</f>
        <v>26 Fev a 03 Mar</v>
      </c>
      <c r="I34" s="244" t="str">
        <f>IF(L34=0,"",IF(Jogos!BI104=0,"x","ѵ"))</f>
        <v>ѵ</v>
      </c>
      <c r="J34" s="243" t="str">
        <f>Jogos!CC104</f>
        <v>LUCIMAR SILVA venceu ÁLVARO PLACIDO por 6x3 4x6 10x2</v>
      </c>
      <c r="K34" s="243" t="str">
        <f>Jogos!E104</f>
        <v/>
      </c>
      <c r="L34" s="245">
        <f>IF(Jogos!BJ104="x x",0,1)</f>
        <v>1</v>
      </c>
      <c r="O34" s="226"/>
      <c r="P34" s="331"/>
      <c r="Q34" t="s">
        <v>292</v>
      </c>
      <c r="R34" s="201">
        <f>'Result do Turno'!EM104</f>
        <v>3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>
        <f>IF(VLOOKUP('Result do Turno'!D104,Historia!$A$2:$I$527,7,0)=0,"",VLOOKUP('Result do Turno'!D104,Historia!$A$2:$I$527,7,0))</f>
        <v>79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Turno'!EN104</f>
        <v>5</v>
      </c>
      <c r="U35" s="233"/>
    </row>
    <row r="36" spans="2:21" ht="15.75" x14ac:dyDescent="0.5">
      <c r="B36" s="226"/>
      <c r="C36" s="254"/>
      <c r="D36">
        <f>Historia!$F$1</f>
        <v>2018</v>
      </c>
      <c r="E36" s="30">
        <f>IF(VLOOKUP('Result do Turno'!D104,Historia!$A$2:$I$527,6,0)=0,"",VLOOKUP('Result do Turno'!D104,Historia!$A$2:$I$527,6,0))</f>
        <v>78</v>
      </c>
      <c r="G36" s="242" t="str">
        <f>G18</f>
        <v>3a</v>
      </c>
      <c r="H36" s="256" t="str">
        <f>H18</f>
        <v>04 a 10 Mar</v>
      </c>
      <c r="I36" s="244" t="str">
        <f>IF(L36=0,"",IF(Jogos!BK104=0,"x","ѵ"))</f>
        <v>ѵ</v>
      </c>
      <c r="J36" s="243" t="str">
        <f>Jogos!CD104</f>
        <v>LUCIMAR SILVA venceu CLÓVIS CORREA por 6x2 6x1</v>
      </c>
      <c r="K36" s="243" t="str">
        <f>Jogos!G104</f>
        <v/>
      </c>
      <c r="L36" s="245">
        <f>IF(Jogos!BL104="x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>
        <f>IF(VLOOKUP('Result do Turno'!D104,Historia!$A$2:$I$527,5,0)=0,"",VLOOKUP('Result do Turno'!D104,Historia!$A$2:$I$527,5,0))</f>
        <v>76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Turno'!EO104</f>
        <v>59</v>
      </c>
      <c r="U37" s="233"/>
    </row>
    <row r="38" spans="2:21" ht="15.75" x14ac:dyDescent="0.5">
      <c r="B38" s="226"/>
      <c r="C38" s="254"/>
      <c r="D38">
        <f>Historia!$D$1</f>
        <v>2016</v>
      </c>
      <c r="E38" s="30">
        <f>IF(VLOOKUP('Result do Turno'!D104,Historia!$A$2:$I$527,4,0)=0,"",VLOOKUP('Result do Turno'!D104,Historia!$A$2:$I$527,4,0))</f>
        <v>70</v>
      </c>
      <c r="G38" s="242" t="str">
        <f>G20</f>
        <v>4a</v>
      </c>
      <c r="H38" s="256" t="str">
        <f>H20</f>
        <v>11 a 17 Mar</v>
      </c>
      <c r="I38" s="244" t="str">
        <f>IF(L38=0,"",IF(Jogos!BM104=0,"x","ѵ"))</f>
        <v>ѵ</v>
      </c>
      <c r="J38" s="243" t="str">
        <f>Jogos!CE104</f>
        <v>LUCIMAR SILVA venceu DHYEGO CRUZ por WxO</v>
      </c>
      <c r="K38" s="243" t="str">
        <f>Jogos!I104</f>
        <v/>
      </c>
      <c r="L38" s="245">
        <f>IF(Jogos!BN104="x x",0,1)</f>
        <v>1</v>
      </c>
      <c r="O38" s="226"/>
      <c r="P38" s="331"/>
      <c r="Q38" t="s">
        <v>292</v>
      </c>
      <c r="R38" s="201">
        <f>'Result do Turno'!EP104</f>
        <v>29</v>
      </c>
      <c r="U38" s="233"/>
    </row>
    <row r="39" spans="2:21" ht="15.75" x14ac:dyDescent="0.5">
      <c r="B39" s="226"/>
      <c r="C39" s="254"/>
      <c r="D39">
        <f>Historia!$C$1</f>
        <v>2015</v>
      </c>
      <c r="E39" s="30">
        <f>IF(VLOOKUP('Result do Turno'!D104,Historia!$A$2:$I$527,3,0)=0,"",VLOOKUP('Result do Turno'!D104,Historia!$A$2:$I$527,3,0))</f>
        <v>68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Turno'!EQ104</f>
        <v>30</v>
      </c>
      <c r="U39" s="233"/>
    </row>
    <row r="40" spans="2:21" ht="15.75" x14ac:dyDescent="0.5">
      <c r="B40" s="226"/>
      <c r="C40" s="254"/>
      <c r="D40">
        <f>Historia!$B$1</f>
        <v>2014</v>
      </c>
      <c r="E40" s="30">
        <f>IF(VLOOKUP('Result do Turno'!D104,Historia!$A$2:$I$527,2,0)=0,"",VLOOKUP('Result do Turno'!D104,Historia!$A$2:$I$527,2,0))</f>
        <v>67</v>
      </c>
      <c r="G40" s="242" t="str">
        <f>G22</f>
        <v>5a</v>
      </c>
      <c r="H40" s="256" t="str">
        <f>H22</f>
        <v>18 a 24 Mar</v>
      </c>
      <c r="I40" s="244" t="str">
        <f>IF(L40=0,"",IF(Jogos!BO104=0,"x","ѵ"))</f>
        <v>x</v>
      </c>
      <c r="J40" s="243" t="str">
        <f>Jogos!CF104</f>
        <v>LUCIMAR SILVA perdeu para ALEXANDRE TEIXEIRA por Rx</v>
      </c>
      <c r="K40" s="243" t="str">
        <f>Jogos!K104</f>
        <v/>
      </c>
      <c r="L40" s="245">
        <f>IF(Jogos!BP104="x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Turno'!D105</f>
        <v>CLÓVIS CORREA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CLÓVIS CORREA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4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Turno'!EJ105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Turno'!C105</f>
        <v>69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Turno'!C105,'Result do Turno'!FY103:FZ108,2,0)</f>
        <v>70</v>
      </c>
      <c r="K49" s="190"/>
      <c r="L49" s="233"/>
      <c r="O49" s="226"/>
      <c r="P49" s="330" t="s">
        <v>287</v>
      </c>
      <c r="Q49" s="330"/>
      <c r="R49" s="241">
        <f>'Result do Turno'!EK105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Turno'!D105,Historia!$A$2:$J$527,10,0)=0,"",VLOOKUP('Result do Turno'!D105,Historia!$A$2:$J$527,10,0))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IF(L50=0,"",IF(Jogos!BG105=0,"x","ѵ"))</f>
        <v>ѵ</v>
      </c>
      <c r="J50" s="243" t="str">
        <f>Jogos!CB105</f>
        <v>CLÓVIS CORREA venceu ÁLVARO PLACIDO por 7x5 6x1</v>
      </c>
      <c r="K50" s="243" t="str">
        <f>Jogos!C105</f>
        <v/>
      </c>
      <c r="L50" s="245">
        <f>IF(Jogos!BH105="x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Turno'!D105,Historia!$A$2:$I$527,9,0)=0,"",VLOOKUP('Result do Turno'!D105,Historia!$A$2:$I$527,9,0))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Turno'!EL105</f>
        <v>4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Turno'!D105,Historia!$A$2:$I$527,8,0)=0,"",VLOOKUP('Result do Turno'!D105,Historia!$A$2:$I$527,8,0))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IF(L52=0,"",IF(Jogos!BI105=0,"x","ѵ"))</f>
        <v>x</v>
      </c>
      <c r="J52" s="243" t="str">
        <f>Jogos!CC105</f>
        <v>CLÓVIS CORREA perdeu para DHYEGO CRUZ por 0x6 2x6</v>
      </c>
      <c r="K52" s="243" t="str">
        <f>Jogos!E105</f>
        <v/>
      </c>
      <c r="L52" s="245">
        <f>IF(Jogos!BJ105="x x",0,1)</f>
        <v>1</v>
      </c>
      <c r="O52" s="226"/>
      <c r="P52" s="331"/>
      <c r="Q52" t="s">
        <v>292</v>
      </c>
      <c r="R52" s="201">
        <f>'Result do Turno'!EM105</f>
        <v>6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Turno'!D105,Historia!$A$2:$I$527,7,0)=0,"",VLOOKUP('Result do Turno'!D105,Historia!$A$2:$I$527,7,0))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Turno'!EN105</f>
        <v>-2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Turno'!D105,Historia!$A$2:$I$527,6,0)=0,"",VLOOKUP('Result do Turno'!D105,Historia!$A$2:$I$527,6,0))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IF(L54=0,"",IF(Jogos!BK105=0,"x","ѵ"))</f>
        <v>x</v>
      </c>
      <c r="J54" s="243" t="str">
        <f>Jogos!CD105</f>
        <v>CLÓVIS CORREA perdeu para LUCIMAR SILVA por 2x6 1x6</v>
      </c>
      <c r="K54" s="243" t="str">
        <f>Jogos!G105</f>
        <v/>
      </c>
      <c r="L54" s="245">
        <f>IF(Jogos!BL105="x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Turno'!D105,Historia!$A$2:$I$527,5,0)=0,"",VLOOKUP('Result do Turno'!D105,Historia!$A$2:$I$527,5,0))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Turno'!EO105</f>
        <v>37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Turno'!D105,Historia!$A$2:$I$527,4,0)=0,"",VLOOKUP('Result do Turno'!D105,Historia!$A$2:$I$527,4,0))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IF(L56=0,"",IF(Jogos!BM105=0,"x","ѵ"))</f>
        <v>x</v>
      </c>
      <c r="J56" s="243" t="str">
        <f>Jogos!CE105</f>
        <v>CLÓVIS CORREA perdeu para ALEXANDRE TEIXEIRA por 4x6 3x6</v>
      </c>
      <c r="K56" s="243" t="str">
        <f>Jogos!I105</f>
        <v/>
      </c>
      <c r="L56" s="245">
        <f>IF(Jogos!BN105="x x",0,1)</f>
        <v>1</v>
      </c>
      <c r="O56" s="226"/>
      <c r="P56" s="331"/>
      <c r="Q56" t="s">
        <v>292</v>
      </c>
      <c r="R56" s="201">
        <f>'Result do Turno'!EP105</f>
        <v>42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Turno'!D105,Historia!$A$2:$I$527,3,0)=0,"",VLOOKUP('Result do Turno'!D105,Historia!$A$2:$I$527,3,0))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Turno'!EQ105</f>
        <v>-5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Turno'!D105,Historia!$A$2:$I$527,2,0)=0,"",VLOOKUP('Result do Turno'!D105,Historia!$A$2:$I$527,2,0))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IF(L58=0,"",IF(Jogos!BO105=0,"x","ѵ"))</f>
        <v>ѵ</v>
      </c>
      <c r="J58" s="243" t="str">
        <f>Jogos!CF105</f>
        <v>CLÓVIS CORREA venceu DIONY PORTO por WxO</v>
      </c>
      <c r="K58" s="243" t="str">
        <f>Jogos!K105</f>
        <v/>
      </c>
      <c r="L58" s="245">
        <f>IF(Jogos!BP105="x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Turno'!D106</f>
        <v>ÁLVARO PLACIDO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ÁLVARO PLACIDO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E103-E66+C63</f>
        <v>5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Turno'!EJ106</f>
        <v>4</v>
      </c>
      <c r="U65" s="233"/>
    </row>
    <row r="66" spans="2:21" ht="15" customHeight="1" x14ac:dyDescent="0.45">
      <c r="B66" s="226"/>
      <c r="D66" s="238" t="s">
        <v>285</v>
      </c>
      <c r="E66" s="239">
        <f>'Result do Turno'!C106</f>
        <v>70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Turno'!C106,'Result do Turno'!FY103:FZ108,2,0)</f>
        <v>69</v>
      </c>
      <c r="K67" s="190"/>
      <c r="L67" s="233"/>
      <c r="O67" s="226"/>
      <c r="P67" s="330" t="s">
        <v>287</v>
      </c>
      <c r="Q67" s="330"/>
      <c r="R67" s="241">
        <f>'Result do Turno'!EK106</f>
        <v>2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Turno'!D106,Historia!$A$2:$J$527,10,0)=0,"",VLOOKUP('Result do Turno'!D106,Historia!$A$2:$J$527,10,0))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IF(L68=0,"",IF(Jogos!BG106=0,"x","ѵ"))</f>
        <v>x</v>
      </c>
      <c r="J68" s="243" t="str">
        <f>Jogos!CB106</f>
        <v>ÁLVARO PLACIDO perdeu para CLÓVIS CORREA por 5x7 1x6</v>
      </c>
      <c r="K68" s="243" t="str">
        <f>Jogos!C106</f>
        <v/>
      </c>
      <c r="L68" s="245">
        <f>IF(Jogos!BH106="x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Turno'!D106,Historia!$A$2:$I$527,9,0)=0,"",VLOOKUP('Result do Turno'!D106,Historia!$A$2:$I$527,9,0))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Turno'!EL106</f>
        <v>5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Turno'!D106,Historia!$A$2:$I$527,8,0)=0,"",VLOOKUP('Result do Turno'!D106,Historia!$A$2:$I$527,8,0))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IF(L70=0,"",IF(Jogos!BI106=0,"x","ѵ"))</f>
        <v>x</v>
      </c>
      <c r="J70" s="243" t="str">
        <f>Jogos!CC106</f>
        <v>ÁLVARO PLACIDO perdeu para LUCIMAR SILVA por 3x6 6x4 2x10</v>
      </c>
      <c r="K70" s="243" t="str">
        <f>Jogos!E106</f>
        <v/>
      </c>
      <c r="L70" s="245">
        <f>IF(Jogos!BJ106="x x",0,1)</f>
        <v>1</v>
      </c>
      <c r="O70" s="226"/>
      <c r="P70" s="331"/>
      <c r="Q70" t="s">
        <v>292</v>
      </c>
      <c r="R70" s="201">
        <f>'Result do Turno'!EM106</f>
        <v>4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Turno'!D106,Historia!$A$2:$I$527,7,0)=0,"",VLOOKUP('Result do Turno'!D106,Historia!$A$2:$I$527,7,0))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Turno'!EN106</f>
        <v>1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Turno'!D106,Historia!$A$2:$I$527,6,0)=0,"",VLOOKUP('Result do Turno'!D106,Historia!$A$2:$I$527,6,0))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IF(L72=0,"",IF(Jogos!BK106=0,"x","ѵ"))</f>
        <v>ѵ</v>
      </c>
      <c r="J72" s="243" t="str">
        <f>Jogos!CD106</f>
        <v>ÁLVARO PLACIDO venceu ALEXANDRE TEIXEIRA por 6x3 6x4</v>
      </c>
      <c r="K72" s="243" t="str">
        <f>Jogos!G106</f>
        <v/>
      </c>
      <c r="L72" s="245">
        <f>IF(Jogos!BL106="x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Turno'!D106,Historia!$A$2:$I$527,5,0)=0,"",VLOOKUP('Result do Turno'!D106,Historia!$A$2:$I$527,5,0))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Turno'!EO106</f>
        <v>41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Turno'!D106,Historia!$A$2:$I$527,4,0)=0,"",VLOOKUP('Result do Turno'!D106,Historia!$A$2:$I$527,4,0))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IF(L74=0,"",IF(Jogos!BM106=0,"x","ѵ"))</f>
        <v>ѵ</v>
      </c>
      <c r="J74" s="243" t="str">
        <f>Jogos!CE106</f>
        <v>ÁLVARO PLACIDO venceu DIONY PORTO por 6x1 6x1</v>
      </c>
      <c r="K74" s="243" t="str">
        <f>Jogos!I106</f>
        <v/>
      </c>
      <c r="L74" s="245">
        <f>IF(Jogos!BN106="x x",0,1)</f>
        <v>1</v>
      </c>
      <c r="O74" s="226"/>
      <c r="P74" s="331"/>
      <c r="Q74" t="s">
        <v>292</v>
      </c>
      <c r="R74" s="201">
        <f>'Result do Turno'!EP106</f>
        <v>42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Turno'!D106,Historia!$A$2:$I$527,3,0)=0,"",VLOOKUP('Result do Turno'!D106,Historia!$A$2:$I$527,3,0))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Turno'!EQ106</f>
        <v>-1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Turno'!D106,Historia!$A$2:$I$527,2,0)=0,"",VLOOKUP('Result do Turno'!D106,Historia!$A$2:$I$527,2,0))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IF(L76=0,"",IF(Jogos!BO106=0,"x","ѵ"))</f>
        <v/>
      </c>
      <c r="J76" s="243" t="str">
        <f>Jogos!CF106</f>
        <v>ÁLVARO PLACIDO x DHYEGO CRUZ</v>
      </c>
      <c r="K76" s="243" t="str">
        <f>Jogos!K106</f>
        <v>ÁLVARO PLACIDO</v>
      </c>
      <c r="L76" s="245">
        <f>IF(Jogos!BP106="x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Turno'!D107</f>
        <v>DIONY PORTO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DIONY PORTO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6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Turno'!EJ107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Turno'!C107</f>
        <v>71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Turno'!C107,'Result do Turno'!FY103:FZ108,2,0)</f>
        <v>72</v>
      </c>
      <c r="K85" s="190"/>
      <c r="L85" s="233"/>
      <c r="O85" s="226"/>
      <c r="P85" s="330" t="s">
        <v>287</v>
      </c>
      <c r="Q85" s="330"/>
      <c r="R85" s="241">
        <f>'Result do Turno'!EK107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Turno'!D107,Historia!$A$2:$J$527,10,0)=0,"",VLOOKUP('Result do Turno'!D107,Historia!$A$2:$J$527,10,0))</f>
        <v/>
      </c>
      <c r="G86" s="242" t="str">
        <f>G14</f>
        <v>1a</v>
      </c>
      <c r="H86" s="242" t="str">
        <f>H14</f>
        <v>19 a 25 Fev</v>
      </c>
      <c r="I86" s="244" t="str">
        <f>IF(L86=0,"",IF(Jogos!BG107=0,"x","ѵ"))</f>
        <v>x</v>
      </c>
      <c r="J86" s="243" t="str">
        <f>Jogos!CB107</f>
        <v>DIONY PORTO perdeu para LUCIMAR SILVA por 1x6 2x6</v>
      </c>
      <c r="K86" s="243" t="str">
        <f>Jogos!C107</f>
        <v/>
      </c>
      <c r="L86" s="245">
        <f>IF(Jogos!BH107="x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Turno'!D107,Historia!$A$2:$I$527,9,0)=0,"",VLOOKUP('Result do Turno'!D107,Historia!$A$2:$I$527,9,0))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Turno'!EL107</f>
        <v>3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>
        <f>IF(VLOOKUP('Result do Turno'!D107,Historia!$A$2:$I$527,8,0)=0,"",VLOOKUP('Result do Turno'!D107,Historia!$A$2:$I$527,8,0))</f>
        <v>88</v>
      </c>
      <c r="G88" s="242" t="str">
        <f>G16</f>
        <v>2a</v>
      </c>
      <c r="H88" s="242" t="str">
        <f>H16</f>
        <v>26 Fev a 03 Mar</v>
      </c>
      <c r="I88" s="244" t="str">
        <f>IF(L88=0,"",IF(Jogos!BI107=0,"x","ѵ"))</f>
        <v>x</v>
      </c>
      <c r="J88" s="243" t="str">
        <f>Jogos!CC107</f>
        <v>DIONY PORTO perdeu para ALEXANDRE TEIXEIRA por 6x1 2x6 9x11</v>
      </c>
      <c r="K88" s="243" t="str">
        <f>Jogos!E107</f>
        <v/>
      </c>
      <c r="L88" s="245">
        <f>IF(Jogos!BJ107="x x",0,1)</f>
        <v>1</v>
      </c>
      <c r="O88" s="226"/>
      <c r="P88" s="331"/>
      <c r="Q88" t="s">
        <v>292</v>
      </c>
      <c r="R88" s="201">
        <f>'Result do Turno'!EM107</f>
        <v>8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str">
        <f>IF(VLOOKUP('Result do Turno'!D107,Historia!$A$2:$I$527,7,0)=0,"",VLOOKUP('Result do Turno'!D107,Historia!$A$2:$I$527,7,0))</f>
        <v/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Turno'!EN107</f>
        <v>-5</v>
      </c>
      <c r="U89" s="233"/>
    </row>
    <row r="90" spans="2:21" ht="15.75" x14ac:dyDescent="0.5">
      <c r="B90" s="226"/>
      <c r="C90" s="254"/>
      <c r="D90">
        <f>Historia!$F$1</f>
        <v>2018</v>
      </c>
      <c r="E90" s="30" t="str">
        <f>IF(VLOOKUP('Result do Turno'!D107,Historia!$A$2:$I$527,6,0)=0,"",VLOOKUP('Result do Turno'!D107,Historia!$A$2:$I$527,6,0))</f>
        <v/>
      </c>
      <c r="G90" s="242" t="str">
        <f>G18</f>
        <v>3a</v>
      </c>
      <c r="H90" s="242" t="str">
        <f>H18</f>
        <v>04 a 10 Mar</v>
      </c>
      <c r="I90" s="244" t="str">
        <f>IF(L90=0,"",IF(Jogos!BK107=0,"x","ѵ"))</f>
        <v>ѵ</v>
      </c>
      <c r="J90" s="243" t="str">
        <f>Jogos!CD107</f>
        <v>DIONY PORTO venceu DHYEGO CRUZ por WxO</v>
      </c>
      <c r="K90" s="243" t="str">
        <f>Jogos!G107</f>
        <v/>
      </c>
      <c r="L90" s="245">
        <f>IF(Jogos!BL107="x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str">
        <f>IF(VLOOKUP('Result do Turno'!D107,Historia!$A$2:$I$527,5,0)=0,"",VLOOKUP('Result do Turno'!D107,Historia!$A$2:$I$527,5,0))</f>
        <v/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Turno'!EO107</f>
        <v>34</v>
      </c>
      <c r="U91" s="233"/>
    </row>
    <row r="92" spans="2:21" ht="15.75" x14ac:dyDescent="0.5">
      <c r="B92" s="226"/>
      <c r="C92" s="254"/>
      <c r="D92">
        <f>Historia!$D$1</f>
        <v>2016</v>
      </c>
      <c r="E92" s="30" t="str">
        <f>IF(VLOOKUP('Result do Turno'!D107,Historia!$A$2:$I$527,4,0)=0,"",VLOOKUP('Result do Turno'!D107,Historia!$A$2:$I$527,4,0))</f>
        <v/>
      </c>
      <c r="G92" s="242" t="str">
        <f>G20</f>
        <v>4a</v>
      </c>
      <c r="H92" s="242" t="str">
        <f>H20</f>
        <v>11 a 17 Mar</v>
      </c>
      <c r="I92" s="244" t="str">
        <f>IF(L92=0,"",IF(Jogos!BM107=0,"x","ѵ"))</f>
        <v>x</v>
      </c>
      <c r="J92" s="243" t="str">
        <f>Jogos!CE107</f>
        <v>DIONY PORTO perdeu para ÁLVARO PLACIDO por 1x6 1x6</v>
      </c>
      <c r="K92" s="243" t="str">
        <f>Jogos!I107</f>
        <v/>
      </c>
      <c r="L92" s="245">
        <f>IF(Jogos!BN107="x x",0,1)</f>
        <v>1</v>
      </c>
      <c r="O92" s="226"/>
      <c r="P92" s="331"/>
      <c r="Q92" t="s">
        <v>292</v>
      </c>
      <c r="R92" s="201">
        <f>'Result do Turno'!EP107</f>
        <v>54</v>
      </c>
      <c r="U92" s="233"/>
    </row>
    <row r="93" spans="2:21" ht="15.75" x14ac:dyDescent="0.5">
      <c r="B93" s="226"/>
      <c r="C93" s="254"/>
      <c r="D93">
        <f>Historia!$C$1</f>
        <v>2015</v>
      </c>
      <c r="E93" s="30" t="str">
        <f>IF(VLOOKUP('Result do Turno'!D107,Historia!$A$2:$I$527,3,0)=0,"",VLOOKUP('Result do Turno'!D107,Historia!$A$2:$I$527,3,0))</f>
        <v/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Turno'!EQ107</f>
        <v>-20</v>
      </c>
      <c r="U93" s="233"/>
    </row>
    <row r="94" spans="2:21" ht="15.75" x14ac:dyDescent="0.5">
      <c r="B94" s="226"/>
      <c r="C94" s="254"/>
      <c r="D94">
        <f>Historia!$B$1</f>
        <v>2014</v>
      </c>
      <c r="E94" s="30" t="str">
        <f>IF(VLOOKUP('Result do Turno'!D107,Historia!$A$2:$I$527,2,0)=0,"",VLOOKUP('Result do Turno'!D107,Historia!$A$2:$I$527,2,0))</f>
        <v/>
      </c>
      <c r="G94" s="242" t="str">
        <f>G22</f>
        <v>5a</v>
      </c>
      <c r="H94" s="242" t="str">
        <f>H22</f>
        <v>18 a 24 Mar</v>
      </c>
      <c r="I94" s="244" t="str">
        <f>IF(L94=0,"",IF(Jogos!BO107=0,"x","ѵ"))</f>
        <v>x</v>
      </c>
      <c r="J94" s="243" t="str">
        <f>Jogos!CF107</f>
        <v>DIONY PORTO perdeu para CLÓVIS CORREA por WxO</v>
      </c>
      <c r="K94" s="243" t="str">
        <f>Jogos!K107</f>
        <v/>
      </c>
      <c r="L94" s="245">
        <f>IF(Jogos!BP107="x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Turno'!D108</f>
        <v>DHYEGO CRUZ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DHYEGO CRUZ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5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Turno'!EJ108</f>
        <v>4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Turno'!C108</f>
        <v>72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Turno'!C108,'Result do Turno'!FY103:FZ108,2,0)</f>
        <v>71</v>
      </c>
      <c r="K103" s="190"/>
      <c r="L103" s="233"/>
      <c r="O103" s="226"/>
      <c r="P103" s="330" t="s">
        <v>287</v>
      </c>
      <c r="Q103" s="330"/>
      <c r="R103" s="241">
        <f>'Result do Turno'!EK108</f>
        <v>1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Turno'!D108,Historia!$A$2:$J$527,10,0)=0,"",VLOOKUP('Result do Turno'!D108,Historia!$A$2:$J$527,10,0))</f>
        <v>#N/A</v>
      </c>
      <c r="G104" s="242" t="str">
        <f>G14</f>
        <v>1a</v>
      </c>
      <c r="H104" s="242" t="str">
        <f>H14</f>
        <v>19 a 25 Fev</v>
      </c>
      <c r="I104" s="244" t="str">
        <f>IF(L104=0,"",IF(Jogos!BG108=0,"x","ѵ"))</f>
        <v>x</v>
      </c>
      <c r="J104" s="243" t="str">
        <f>Jogos!CB108</f>
        <v>DHYEGO CRUZ perdeu para ALEXANDRE TEIXEIRA por WxO</v>
      </c>
      <c r="K104" s="243" t="str">
        <f>Jogos!C108</f>
        <v/>
      </c>
      <c r="L104" s="245">
        <f>IF(Jogos!BH108="x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Turno'!D108,Historia!$A$2:$I$527,9,0)=0,"",VLOOKUP('Result do Turno'!D108,Historia!$A$2:$I$527,9,0))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Turno'!EL108</f>
        <v>2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Turno'!D108,Historia!$A$2:$I$527,8,0)=0,"",VLOOKUP('Result do Turno'!D108,Historia!$A$2:$I$527,8,0))</f>
        <v>#N/A</v>
      </c>
      <c r="G106" s="242" t="str">
        <f>G16</f>
        <v>2a</v>
      </c>
      <c r="H106" s="242" t="str">
        <f>H16</f>
        <v>26 Fev a 03 Mar</v>
      </c>
      <c r="I106" s="244" t="str">
        <f>IF(L106=0,"",IF(Jogos!BI108=0,"x","ѵ"))</f>
        <v>ѵ</v>
      </c>
      <c r="J106" s="243" t="str">
        <f>Jogos!CC108</f>
        <v>DHYEGO CRUZ venceu CLÓVIS CORREA por 6x0 6x2</v>
      </c>
      <c r="K106" s="243" t="str">
        <f>Jogos!E108</f>
        <v/>
      </c>
      <c r="L106" s="245">
        <f>IF(Jogos!BJ108="x x",0,1)</f>
        <v>1</v>
      </c>
      <c r="O106" s="226"/>
      <c r="P106" s="331"/>
      <c r="Q106" t="s">
        <v>292</v>
      </c>
      <c r="R106" s="201">
        <f>'Result do Turno'!EM108</f>
        <v>6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Turno'!D108,Historia!$A$2:$I$527,7,0)=0,"",VLOOKUP('Result do Turno'!D108,Historia!$A$2:$I$527,7,0))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Turno'!EN108</f>
        <v>-4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Turno'!D108,Historia!$A$2:$I$527,6,0)=0,"",VLOOKUP('Result do Turno'!D108,Historia!$A$2:$I$527,6,0))</f>
        <v>#N/A</v>
      </c>
      <c r="G108" s="242" t="str">
        <f>G18</f>
        <v>3a</v>
      </c>
      <c r="H108" s="242" t="str">
        <f>H18</f>
        <v>04 a 10 Mar</v>
      </c>
      <c r="I108" s="244" t="str">
        <f>IF(L108=0,"",IF(Jogos!BK108=0,"x","ѵ"))</f>
        <v>x</v>
      </c>
      <c r="J108" s="243" t="str">
        <f>Jogos!CD108</f>
        <v>DHYEGO CRUZ perdeu para DIONY PORTO por WxO</v>
      </c>
      <c r="K108" s="243" t="str">
        <f>Jogos!G108</f>
        <v/>
      </c>
      <c r="L108" s="245">
        <f>IF(Jogos!BL108="x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Turno'!D108,Historia!$A$2:$I$527,5,0)=0,"",VLOOKUP('Result do Turno'!D108,Historia!$A$2:$I$527,5,0))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Turno'!EO108</f>
        <v>12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Turno'!D108,Historia!$A$2:$I$527,4,0)=0,"",VLOOKUP('Result do Turno'!D108,Historia!$A$2:$I$527,4,0))</f>
        <v>#N/A</v>
      </c>
      <c r="G110" s="242" t="str">
        <f>G20</f>
        <v>4a</v>
      </c>
      <c r="H110" s="242" t="str">
        <f>H20</f>
        <v>11 a 17 Mar</v>
      </c>
      <c r="I110" s="244" t="str">
        <f>IF(L110=0,"",IF(Jogos!BM108=0,"x","ѵ"))</f>
        <v>x</v>
      </c>
      <c r="J110" s="243" t="str">
        <f>Jogos!CE108</f>
        <v>DHYEGO CRUZ perdeu para LUCIMAR SILVA por WxO</v>
      </c>
      <c r="K110" s="243" t="str">
        <f>Jogos!I108</f>
        <v/>
      </c>
      <c r="L110" s="245">
        <f>IF(Jogos!BN108="x x",0,1)</f>
        <v>1</v>
      </c>
      <c r="O110" s="226"/>
      <c r="P110" s="331"/>
      <c r="Q110" t="s">
        <v>292</v>
      </c>
      <c r="R110" s="201">
        <f>'Result do Turno'!EP108</f>
        <v>38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Turno'!D108,Historia!$A$2:$I$527,3,0)=0,"",VLOOKUP('Result do Turno'!D108,Historia!$A$2:$I$527,3,0))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Turno'!EQ108</f>
        <v>-26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Turno'!D108,Historia!$A$2:$I$527,2,0)=0,"",VLOOKUP('Result do Turno'!D108,Historia!$A$2:$I$527,2,0))</f>
        <v>#N/A</v>
      </c>
      <c r="G112" s="242" t="str">
        <f>G22</f>
        <v>5a</v>
      </c>
      <c r="H112" s="242" t="str">
        <f>H22</f>
        <v>18 a 24 Mar</v>
      </c>
      <c r="I112" s="244" t="str">
        <f>IF(L112=0,"",IF(Jogos!BO108=0,"x","ѵ"))</f>
        <v/>
      </c>
      <c r="J112" s="243" t="str">
        <f>Jogos!CF108</f>
        <v>DHYEGO CRUZ x ÁLVARO PLACIDO</v>
      </c>
      <c r="K112" s="243" t="str">
        <f>Jogos!K108</f>
        <v>ÁLVARO PLACIDO</v>
      </c>
      <c r="L112" s="245">
        <f>IF(Jogos!BP108="x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580" priority="2">
      <formula>E6=0</formula>
    </cfRule>
    <cfRule type="expression" dxfId="579" priority="3">
      <formula>E6=1</formula>
    </cfRule>
  </conditionalFormatting>
  <conditionalFormatting sqref="I14">
    <cfRule type="cellIs" dxfId="578" priority="4" operator="equal">
      <formula>"ѵ"</formula>
    </cfRule>
    <cfRule type="cellIs" dxfId="577" priority="5" operator="equal">
      <formula>"x"</formula>
    </cfRule>
  </conditionalFormatting>
  <conditionalFormatting sqref="I16">
    <cfRule type="cellIs" dxfId="576" priority="6" operator="equal">
      <formula>"ѵ"</formula>
    </cfRule>
    <cfRule type="cellIs" dxfId="575" priority="7" operator="equal">
      <formula>"x"</formula>
    </cfRule>
  </conditionalFormatting>
  <conditionalFormatting sqref="I18">
    <cfRule type="cellIs" dxfId="574" priority="8" operator="equal">
      <formula>"ѵ"</formula>
    </cfRule>
    <cfRule type="cellIs" dxfId="573" priority="9" operator="equal">
      <formula>"x"</formula>
    </cfRule>
  </conditionalFormatting>
  <conditionalFormatting sqref="I20">
    <cfRule type="cellIs" dxfId="572" priority="10" operator="equal">
      <formula>"ѵ"</formula>
    </cfRule>
    <cfRule type="cellIs" dxfId="571" priority="11" operator="equal">
      <formula>"x"</formula>
    </cfRule>
  </conditionalFormatting>
  <conditionalFormatting sqref="I22">
    <cfRule type="cellIs" dxfId="570" priority="12" operator="equal">
      <formula>"ѵ"</formula>
    </cfRule>
    <cfRule type="cellIs" dxfId="569" priority="13" operator="equal">
      <formula>"x"</formula>
    </cfRule>
  </conditionalFormatting>
  <conditionalFormatting sqref="I32">
    <cfRule type="cellIs" dxfId="568" priority="14" operator="equal">
      <formula>"ѵ"</formula>
    </cfRule>
    <cfRule type="cellIs" dxfId="567" priority="15" operator="equal">
      <formula>"x"</formula>
    </cfRule>
  </conditionalFormatting>
  <conditionalFormatting sqref="I34">
    <cfRule type="cellIs" dxfId="566" priority="16" operator="equal">
      <formula>"ѵ"</formula>
    </cfRule>
    <cfRule type="cellIs" dxfId="565" priority="17" operator="equal">
      <formula>"x"</formula>
    </cfRule>
  </conditionalFormatting>
  <conditionalFormatting sqref="I36">
    <cfRule type="cellIs" dxfId="564" priority="18" operator="equal">
      <formula>"ѵ"</formula>
    </cfRule>
    <cfRule type="cellIs" dxfId="563" priority="19" operator="equal">
      <formula>"x"</formula>
    </cfRule>
  </conditionalFormatting>
  <conditionalFormatting sqref="I38">
    <cfRule type="cellIs" dxfId="562" priority="20" operator="equal">
      <formula>"ѵ"</formula>
    </cfRule>
    <cfRule type="cellIs" dxfId="561" priority="21" operator="equal">
      <formula>"x"</formula>
    </cfRule>
  </conditionalFormatting>
  <conditionalFormatting sqref="I40">
    <cfRule type="cellIs" dxfId="560" priority="22" operator="equal">
      <formula>"ѵ"</formula>
    </cfRule>
    <cfRule type="cellIs" dxfId="559" priority="23" operator="equal">
      <formula>"x"</formula>
    </cfRule>
  </conditionalFormatting>
  <conditionalFormatting sqref="I50">
    <cfRule type="cellIs" dxfId="558" priority="24" operator="equal">
      <formula>"ѵ"</formula>
    </cfRule>
    <cfRule type="cellIs" dxfId="557" priority="25" operator="equal">
      <formula>"x"</formula>
    </cfRule>
  </conditionalFormatting>
  <conditionalFormatting sqref="I52">
    <cfRule type="cellIs" dxfId="556" priority="26" operator="equal">
      <formula>"ѵ"</formula>
    </cfRule>
    <cfRule type="cellIs" dxfId="555" priority="27" operator="equal">
      <formula>"x"</formula>
    </cfRule>
  </conditionalFormatting>
  <conditionalFormatting sqref="I54">
    <cfRule type="cellIs" dxfId="554" priority="28" operator="equal">
      <formula>"ѵ"</formula>
    </cfRule>
    <cfRule type="cellIs" dxfId="553" priority="29" operator="equal">
      <formula>"x"</formula>
    </cfRule>
  </conditionalFormatting>
  <conditionalFormatting sqref="I56">
    <cfRule type="cellIs" dxfId="552" priority="30" operator="equal">
      <formula>"ѵ"</formula>
    </cfRule>
    <cfRule type="cellIs" dxfId="551" priority="31" operator="equal">
      <formula>"x"</formula>
    </cfRule>
  </conditionalFormatting>
  <conditionalFormatting sqref="I58">
    <cfRule type="cellIs" dxfId="550" priority="32" operator="equal">
      <formula>"ѵ"</formula>
    </cfRule>
    <cfRule type="cellIs" dxfId="549" priority="33" operator="equal">
      <formula>"x"</formula>
    </cfRule>
  </conditionalFormatting>
  <conditionalFormatting sqref="I68">
    <cfRule type="cellIs" dxfId="548" priority="34" operator="equal">
      <formula>"ѵ"</formula>
    </cfRule>
    <cfRule type="cellIs" dxfId="547" priority="35" operator="equal">
      <formula>"x"</formula>
    </cfRule>
  </conditionalFormatting>
  <conditionalFormatting sqref="I70">
    <cfRule type="cellIs" dxfId="546" priority="36" operator="equal">
      <formula>"ѵ"</formula>
    </cfRule>
    <cfRule type="cellIs" dxfId="545" priority="37" operator="equal">
      <formula>"x"</formula>
    </cfRule>
  </conditionalFormatting>
  <conditionalFormatting sqref="I72">
    <cfRule type="cellIs" dxfId="544" priority="38" operator="equal">
      <formula>"ѵ"</formula>
    </cfRule>
    <cfRule type="cellIs" dxfId="543" priority="39" operator="equal">
      <formula>"x"</formula>
    </cfRule>
  </conditionalFormatting>
  <conditionalFormatting sqref="I74">
    <cfRule type="cellIs" dxfId="542" priority="40" operator="equal">
      <formula>"ѵ"</formula>
    </cfRule>
    <cfRule type="cellIs" dxfId="541" priority="41" operator="equal">
      <formula>"x"</formula>
    </cfRule>
  </conditionalFormatting>
  <conditionalFormatting sqref="I76">
    <cfRule type="cellIs" dxfId="540" priority="42" operator="equal">
      <formula>"ѵ"</formula>
    </cfRule>
    <cfRule type="cellIs" dxfId="539" priority="43" operator="equal">
      <formula>"x"</formula>
    </cfRule>
  </conditionalFormatting>
  <conditionalFormatting sqref="I86">
    <cfRule type="cellIs" dxfId="538" priority="44" operator="equal">
      <formula>"ѵ"</formula>
    </cfRule>
    <cfRule type="cellIs" dxfId="537" priority="45" operator="equal">
      <formula>"x"</formula>
    </cfRule>
  </conditionalFormatting>
  <conditionalFormatting sqref="I88">
    <cfRule type="cellIs" dxfId="536" priority="46" operator="equal">
      <formula>"ѵ"</formula>
    </cfRule>
    <cfRule type="cellIs" dxfId="535" priority="47" operator="equal">
      <formula>"x"</formula>
    </cfRule>
  </conditionalFormatting>
  <conditionalFormatting sqref="I90">
    <cfRule type="cellIs" dxfId="534" priority="48" operator="equal">
      <formula>"ѵ"</formula>
    </cfRule>
    <cfRule type="cellIs" dxfId="533" priority="49" operator="equal">
      <formula>"x"</formula>
    </cfRule>
  </conditionalFormatting>
  <conditionalFormatting sqref="I92">
    <cfRule type="cellIs" dxfId="532" priority="50" operator="equal">
      <formula>"ѵ"</formula>
    </cfRule>
    <cfRule type="cellIs" dxfId="531" priority="51" operator="equal">
      <formula>"x"</formula>
    </cfRule>
  </conditionalFormatting>
  <conditionalFormatting sqref="I94">
    <cfRule type="cellIs" dxfId="530" priority="52" operator="equal">
      <formula>"ѵ"</formula>
    </cfRule>
    <cfRule type="cellIs" dxfId="529" priority="53" operator="equal">
      <formula>"x"</formula>
    </cfRule>
  </conditionalFormatting>
  <conditionalFormatting sqref="I104">
    <cfRule type="cellIs" dxfId="528" priority="54" operator="equal">
      <formula>"ѵ"</formula>
    </cfRule>
    <cfRule type="cellIs" dxfId="527" priority="55" operator="equal">
      <formula>"x"</formula>
    </cfRule>
  </conditionalFormatting>
  <conditionalFormatting sqref="I106">
    <cfRule type="cellIs" dxfId="526" priority="56" operator="equal">
      <formula>"ѵ"</formula>
    </cfRule>
    <cfRule type="cellIs" dxfId="525" priority="57" operator="equal">
      <formula>"x"</formula>
    </cfRule>
  </conditionalFormatting>
  <conditionalFormatting sqref="I108">
    <cfRule type="cellIs" dxfId="524" priority="58" operator="equal">
      <formula>"ѵ"</formula>
    </cfRule>
    <cfRule type="cellIs" dxfId="523" priority="59" operator="equal">
      <formula>"x"</formula>
    </cfRule>
  </conditionalFormatting>
  <conditionalFormatting sqref="I110">
    <cfRule type="cellIs" dxfId="522" priority="60" operator="equal">
      <formula>"ѵ"</formula>
    </cfRule>
    <cfRule type="cellIs" dxfId="521" priority="61" operator="equal">
      <formula>"x"</formula>
    </cfRule>
  </conditionalFormatting>
  <conditionalFormatting sqref="I112">
    <cfRule type="cellIs" dxfId="520" priority="62" operator="equal">
      <formula>"ѵ"</formula>
    </cfRule>
    <cfRule type="cellIs" dxfId="519" priority="63" operator="equal">
      <formula>"x"</formula>
    </cfRule>
  </conditionalFormatting>
  <conditionalFormatting sqref="K14">
    <cfRule type="expression" dxfId="518" priority="64">
      <formula>$D$9=K14</formula>
    </cfRule>
  </conditionalFormatting>
  <conditionalFormatting sqref="K16">
    <cfRule type="expression" dxfId="517" priority="65">
      <formula>$D$9=K16</formula>
    </cfRule>
  </conditionalFormatting>
  <conditionalFormatting sqref="K18">
    <cfRule type="expression" dxfId="516" priority="66">
      <formula>$D$9=K18</formula>
    </cfRule>
  </conditionalFormatting>
  <conditionalFormatting sqref="K20">
    <cfRule type="expression" dxfId="515" priority="67">
      <formula>$D$9=K20</formula>
    </cfRule>
  </conditionalFormatting>
  <conditionalFormatting sqref="K22">
    <cfRule type="expression" dxfId="514" priority="68">
      <formula>$D$9=K22</formula>
    </cfRule>
  </conditionalFormatting>
  <conditionalFormatting sqref="K32 K34 K36 K38 K40">
    <cfRule type="expression" dxfId="513" priority="69">
      <formula>$D$27=K32</formula>
    </cfRule>
    <cfRule type="expression" dxfId="512" priority="70">
      <formula>$D$9</formula>
    </cfRule>
  </conditionalFormatting>
  <conditionalFormatting sqref="K50">
    <cfRule type="expression" dxfId="511" priority="71">
      <formula>$D$45=K50</formula>
    </cfRule>
  </conditionalFormatting>
  <conditionalFormatting sqref="K52">
    <cfRule type="expression" dxfId="510" priority="72">
      <formula>$D$45=K52</formula>
    </cfRule>
  </conditionalFormatting>
  <conditionalFormatting sqref="K54">
    <cfRule type="expression" dxfId="509" priority="73">
      <formula>$D$45=K54</formula>
    </cfRule>
  </conditionalFormatting>
  <conditionalFormatting sqref="K56">
    <cfRule type="expression" dxfId="508" priority="74">
      <formula>$D$45=K56</formula>
    </cfRule>
  </conditionalFormatting>
  <conditionalFormatting sqref="K58">
    <cfRule type="expression" dxfId="507" priority="75">
      <formula>$D$45=K58</formula>
    </cfRule>
  </conditionalFormatting>
  <conditionalFormatting sqref="K68 K70 K72 K74 K76">
    <cfRule type="expression" dxfId="506" priority="76">
      <formula>$D$63=K68</formula>
    </cfRule>
    <cfRule type="expression" dxfId="505" priority="77">
      <formula>$D$9</formula>
    </cfRule>
  </conditionalFormatting>
  <conditionalFormatting sqref="K86 K88 K90 K92 K94">
    <cfRule type="expression" dxfId="504" priority="78">
      <formula>$D$81=K86</formula>
    </cfRule>
    <cfRule type="expression" dxfId="503" priority="79">
      <formula>$D$9</formula>
    </cfRule>
  </conditionalFormatting>
  <conditionalFormatting sqref="K104">
    <cfRule type="expression" dxfId="502" priority="80">
      <formula>$D$99=K104</formula>
    </cfRule>
  </conditionalFormatting>
  <conditionalFormatting sqref="K106">
    <cfRule type="expression" dxfId="501" priority="81">
      <formula>$D$99=K106</formula>
    </cfRule>
  </conditionalFormatting>
  <conditionalFormatting sqref="K108">
    <cfRule type="expression" dxfId="500" priority="82">
      <formula>$D$99=K108</formula>
    </cfRule>
  </conditionalFormatting>
  <conditionalFormatting sqref="K110">
    <cfRule type="expression" dxfId="499" priority="83">
      <formula>$D$99=K110</formula>
    </cfRule>
  </conditionalFormatting>
  <conditionalFormatting sqref="K112">
    <cfRule type="expression" dxfId="498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Turno'!C110</f>
        <v>GRUPO M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Turno'!D112</f>
        <v>LUIS HENRIQUE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LUIS HENRIQUE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5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Turno'!EJ112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Turno'!C112</f>
        <v>73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Turno'!C112,'Result do Turno'!FY112:FZ117,2,0)</f>
        <v>77</v>
      </c>
      <c r="K13" s="190"/>
      <c r="L13" s="233"/>
      <c r="O13" s="226"/>
      <c r="P13" s="330" t="s">
        <v>287</v>
      </c>
      <c r="Q13" s="330"/>
      <c r="R13" s="241">
        <f>'Result do Turno'!EK112</f>
        <v>1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Turno'!D112,Historia!$A$2:$J$527,10,0)=0,"",VLOOKUP('Result do Turno'!D112,Historia!$A$2:$J$527,10,0))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IF(L14=0,"",IF(Jogos!BG112=0,"x","ѵ"))</f>
        <v>x</v>
      </c>
      <c r="J14" s="243" t="str">
        <f>Jogos!CB112</f>
        <v>LUIS HENRIQUE perdeu para ELVIO SALVIANO por 4x6 4x6</v>
      </c>
      <c r="K14" s="243" t="str">
        <f>Jogos!C112</f>
        <v/>
      </c>
      <c r="L14" s="245">
        <f>IF(Jogos!BH112="x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Turno'!D112,Historia!$A$2:$I$527,9,0)=0,"",VLOOKUP('Result do Turno'!D112,Historia!$A$2:$I$527,9,0))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Turno'!EL112</f>
        <v>2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Turno'!D112,Historia!$A$2:$I$527,8,0)=0,"",VLOOKUP('Result do Turno'!D112,Historia!$A$2:$I$527,8,0))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IF(L16=0,"",IF(Jogos!BI112=0,"x","ѵ"))</f>
        <v>x</v>
      </c>
      <c r="J16" s="243" t="str">
        <f>Jogos!CC112</f>
        <v>LUIS HENRIQUE perdeu para MACELO MACHADO  por 1x6 5x7</v>
      </c>
      <c r="K16" s="243" t="str">
        <f>Jogos!E112</f>
        <v/>
      </c>
      <c r="L16" s="245">
        <f>IF(Jogos!BJ112="x x",0,1)</f>
        <v>1</v>
      </c>
      <c r="O16" s="226"/>
      <c r="P16" s="331"/>
      <c r="Q16" t="s">
        <v>292</v>
      </c>
      <c r="R16" s="201">
        <f>'Result do Turno'!EM112</f>
        <v>8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Turno'!D112,Historia!$A$2:$I$527,7,0)=0,"",VLOOKUP('Result do Turno'!D112,Historia!$A$2:$I$527,7,0))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Turno'!EN112</f>
        <v>-6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Turno'!D112,Historia!$A$2:$I$527,6,0)=0,"",VLOOKUP('Result do Turno'!D112,Historia!$A$2:$I$527,6,0))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IF(L18=0,"",IF(Jogos!BK112=0,"x","ѵ"))</f>
        <v>x</v>
      </c>
      <c r="J18" s="243" t="str">
        <f>Jogos!CD112</f>
        <v>LUIS HENRIQUE perdeu para VÍTOR KIRSCH por 3x6 0x6</v>
      </c>
      <c r="K18" s="243" t="str">
        <f>Jogos!G112</f>
        <v/>
      </c>
      <c r="L18" s="245">
        <f>IF(Jogos!BL112="x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Turno'!D112,Historia!$A$2:$I$527,5,0)=0,"",VLOOKUP('Result do Turno'!D112,Historia!$A$2:$I$527,5,0))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Turno'!EO112</f>
        <v>34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Turno'!D112,Historia!$A$2:$I$527,4,0)=0,"",VLOOKUP('Result do Turno'!D112,Historia!$A$2:$I$527,4,0))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IF(L20=0,"",IF(Jogos!BM112=0,"x","ѵ"))</f>
        <v>x</v>
      </c>
      <c r="J20" s="243" t="str">
        <f>Jogos!CE112</f>
        <v>LUIS HENRIQUE perdeu para EDUARDO NIEDDERMEYER por 0x6 5x7</v>
      </c>
      <c r="K20" s="243" t="str">
        <f>Jogos!I112</f>
        <v/>
      </c>
      <c r="L20" s="245">
        <f>IF(Jogos!BN112="x x",0,1)</f>
        <v>1</v>
      </c>
      <c r="O20" s="226"/>
      <c r="P20" s="331"/>
      <c r="Q20" t="s">
        <v>292</v>
      </c>
      <c r="R20" s="201">
        <f>'Result do Turno'!EP112</f>
        <v>50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Turno'!D112,Historia!$A$2:$I$527,3,0)=0,"",VLOOKUP('Result do Turno'!D112,Historia!$A$2:$I$527,3,0))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Turno'!EQ112</f>
        <v>-16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Turno'!D112,Historia!$A$2:$I$527,2,0)=0,"",VLOOKUP('Result do Turno'!D112,Historia!$A$2:$I$527,2,0))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IF(L22=0,"",IF(Jogos!BO112=0,"x","ѵ"))</f>
        <v>ѵ</v>
      </c>
      <c r="J22" s="243" t="str">
        <f>Jogos!CF112</f>
        <v>LUIS HENRIQUE venceu NILZINHA por WxO</v>
      </c>
      <c r="K22" s="243" t="str">
        <f>Jogos!K112</f>
        <v/>
      </c>
      <c r="L22" s="245">
        <f>IF(Jogos!BP112="x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Turno'!D113</f>
        <v>NILZINHA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NILZINHA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6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Turno'!EJ113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Turno'!C113</f>
        <v>74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Turno'!C113,'Result do Turno'!FY112:FZ117,2,0)</f>
        <v>78</v>
      </c>
      <c r="K31" s="190"/>
      <c r="L31" s="233"/>
      <c r="O31" s="226"/>
      <c r="P31" s="330" t="s">
        <v>287</v>
      </c>
      <c r="Q31" s="330"/>
      <c r="R31" s="241">
        <f>'Result do Turno'!EK113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str">
        <f>IF(VLOOKUP('Result do Turno'!D113,Historia!$A$2:$J$527,10,0)=0,"",VLOOKUP('Result do Turno'!D113,Historia!$A$2:$J$527,10,0))</f>
        <v/>
      </c>
      <c r="G32" s="242" t="str">
        <f>G14</f>
        <v>1a</v>
      </c>
      <c r="H32" s="256" t="str">
        <f>H14</f>
        <v>19 a 25 Fev</v>
      </c>
      <c r="I32" s="244" t="str">
        <f>IF(L32=0,"",IF(Jogos!BG113=0,"x","ѵ"))</f>
        <v>x</v>
      </c>
      <c r="J32" s="243" t="str">
        <f>Jogos!CB113</f>
        <v>NILZINHA perdeu para MACELO MACHADO  por 1x6 4x6</v>
      </c>
      <c r="K32" s="243" t="str">
        <f>Jogos!C113</f>
        <v/>
      </c>
      <c r="L32" s="245">
        <f>IF(Jogos!BH113="x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str">
        <f>IF(VLOOKUP('Result do Turno'!D113,Historia!$A$2:$I$527,9,0)=0,"",VLOOKUP('Result do Turno'!D113,Historia!$A$2:$I$527,9,0))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Turno'!EL113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>
        <f>IF(VLOOKUP('Result do Turno'!D113,Historia!$A$2:$I$527,8,0)=0,"",VLOOKUP('Result do Turno'!D113,Historia!$A$2:$I$527,8,0))</f>
        <v>93</v>
      </c>
      <c r="G34" s="242" t="str">
        <f>G16</f>
        <v>2a</v>
      </c>
      <c r="H34" s="256" t="str">
        <f>H16</f>
        <v>26 Fev a 03 Mar</v>
      </c>
      <c r="I34" s="244" t="str">
        <f>IF(L34=0,"",IF(Jogos!BI113=0,"x","ѵ"))</f>
        <v>x</v>
      </c>
      <c r="J34" s="243" t="str">
        <f>Jogos!CC113</f>
        <v>NILZINHA perdeu para VÍTOR KIRSCH por 1x6 0x6</v>
      </c>
      <c r="K34" s="243" t="str">
        <f>Jogos!E113</f>
        <v/>
      </c>
      <c r="L34" s="245">
        <f>IF(Jogos!BJ113="x x",0,1)</f>
        <v>1</v>
      </c>
      <c r="O34" s="226"/>
      <c r="P34" s="331"/>
      <c r="Q34" t="s">
        <v>292</v>
      </c>
      <c r="R34" s="201">
        <f>'Result do Turno'!EM113</f>
        <v>10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>
        <f>IF(VLOOKUP('Result do Turno'!D113,Historia!$A$2:$I$527,7,0)=0,"",VLOOKUP('Result do Turno'!D113,Historia!$A$2:$I$527,7,0))</f>
        <v>86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Turno'!EN113</f>
        <v>-10</v>
      </c>
      <c r="U35" s="233"/>
    </row>
    <row r="36" spans="2:21" ht="15.75" x14ac:dyDescent="0.5">
      <c r="B36" s="226"/>
      <c r="C36" s="254"/>
      <c r="D36">
        <f>Historia!$F$1</f>
        <v>2018</v>
      </c>
      <c r="E36" s="30" t="str">
        <f>IF(VLOOKUP('Result do Turno'!D113,Historia!$A$2:$I$527,6,0)=0,"",VLOOKUP('Result do Turno'!D113,Historia!$A$2:$I$527,6,0))</f>
        <v/>
      </c>
      <c r="G36" s="242" t="str">
        <f>G18</f>
        <v>3a</v>
      </c>
      <c r="H36" s="256" t="str">
        <f>H18</f>
        <v>04 a 10 Mar</v>
      </c>
      <c r="I36" s="244" t="str">
        <f>IF(L36=0,"",IF(Jogos!BK113=0,"x","ѵ"))</f>
        <v>x</v>
      </c>
      <c r="J36" s="243" t="str">
        <f>Jogos!CD113</f>
        <v>NILZINHA perdeu para EDUARDO NIEDDERMEYER por 0x6 2x6</v>
      </c>
      <c r="K36" s="243" t="str">
        <f>Jogos!G113</f>
        <v/>
      </c>
      <c r="L36" s="245">
        <f>IF(Jogos!BL113="x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str">
        <f>IF(VLOOKUP('Result do Turno'!D113,Historia!$A$2:$I$527,5,0)=0,"",VLOOKUP('Result do Turno'!D113,Historia!$A$2:$I$527,5,0))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Turno'!EO113</f>
        <v>9</v>
      </c>
      <c r="U37" s="233"/>
    </row>
    <row r="38" spans="2:21" ht="15.75" x14ac:dyDescent="0.5">
      <c r="B38" s="226"/>
      <c r="C38" s="254"/>
      <c r="D38">
        <f>Historia!$D$1</f>
        <v>2016</v>
      </c>
      <c r="E38" s="30" t="str">
        <f>IF(VLOOKUP('Result do Turno'!D113,Historia!$A$2:$I$527,4,0)=0,"",VLOOKUP('Result do Turno'!D113,Historia!$A$2:$I$527,4,0))</f>
        <v/>
      </c>
      <c r="G38" s="242" t="str">
        <f>G20</f>
        <v>4a</v>
      </c>
      <c r="H38" s="256" t="str">
        <f>H20</f>
        <v>11 a 17 Mar</v>
      </c>
      <c r="I38" s="244" t="str">
        <f>IF(L38=0,"",IF(Jogos!BM113=0,"x","ѵ"))</f>
        <v>x</v>
      </c>
      <c r="J38" s="243" t="str">
        <f>Jogos!CE113</f>
        <v>NILZINHA perdeu para ELVIO SALVIANO por 0x6 1x6</v>
      </c>
      <c r="K38" s="243" t="str">
        <f>Jogos!I113</f>
        <v/>
      </c>
      <c r="L38" s="245">
        <f>IF(Jogos!BN113="x x",0,1)</f>
        <v>1</v>
      </c>
      <c r="O38" s="226"/>
      <c r="P38" s="331"/>
      <c r="Q38" t="s">
        <v>292</v>
      </c>
      <c r="R38" s="201">
        <f>'Result do Turno'!EP113</f>
        <v>60</v>
      </c>
      <c r="U38" s="233"/>
    </row>
    <row r="39" spans="2:21" ht="15.75" x14ac:dyDescent="0.5">
      <c r="B39" s="226"/>
      <c r="C39" s="254"/>
      <c r="D39">
        <f>Historia!$C$1</f>
        <v>2015</v>
      </c>
      <c r="E39" s="30" t="str">
        <f>IF(VLOOKUP('Result do Turno'!D113,Historia!$A$2:$I$527,3,0)=0,"",VLOOKUP('Result do Turno'!D113,Historia!$A$2:$I$527,3,0))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Turno'!EQ113</f>
        <v>-51</v>
      </c>
      <c r="U39" s="233"/>
    </row>
    <row r="40" spans="2:21" ht="15.75" x14ac:dyDescent="0.5">
      <c r="B40" s="226"/>
      <c r="C40" s="254"/>
      <c r="D40">
        <f>Historia!$B$1</f>
        <v>2014</v>
      </c>
      <c r="E40" s="30" t="str">
        <f>IF(VLOOKUP('Result do Turno'!D113,Historia!$A$2:$I$527,2,0)=0,"",VLOOKUP('Result do Turno'!D113,Historia!$A$2:$I$527,2,0))</f>
        <v/>
      </c>
      <c r="G40" s="242" t="str">
        <f>G22</f>
        <v>5a</v>
      </c>
      <c r="H40" s="256" t="str">
        <f>H22</f>
        <v>18 a 24 Mar</v>
      </c>
      <c r="I40" s="244" t="str">
        <f>IF(L40=0,"",IF(Jogos!BO113=0,"x","ѵ"))</f>
        <v>x</v>
      </c>
      <c r="J40" s="243" t="str">
        <f>Jogos!CF113</f>
        <v>NILZINHA perdeu para LUIS HENRIQUE por WxO</v>
      </c>
      <c r="K40" s="243" t="str">
        <f>Jogos!K113</f>
        <v/>
      </c>
      <c r="L40" s="245">
        <f>IF(Jogos!BP113="x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Turno'!D114</f>
        <v>EDUARDO NIEDDERMEYER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EDUARDO NIEDDERMEYER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3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Turno'!EJ114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Turno'!C114</f>
        <v>75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Turno'!C114,'Result do Turno'!FY112:FZ117,2,0)</f>
        <v>75</v>
      </c>
      <c r="K49" s="190"/>
      <c r="L49" s="233"/>
      <c r="O49" s="226"/>
      <c r="P49" s="330" t="s">
        <v>287</v>
      </c>
      <c r="Q49" s="330"/>
      <c r="R49" s="241">
        <f>'Result do Turno'!EK114</f>
        <v>3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Turno'!D114,Historia!$A$2:$J$527,10,0)=0,"",VLOOKUP('Result do Turno'!D114,Historia!$A$2:$J$527,10,0))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IF(L50=0,"",IF(Jogos!BG114=0,"x","ѵ"))</f>
        <v>x</v>
      </c>
      <c r="J50" s="243" t="str">
        <f>Jogos!CB114</f>
        <v>EDUARDO NIEDDERMEYER perdeu para VÍTOR KIRSCH por 3x6 3x6</v>
      </c>
      <c r="K50" s="243" t="str">
        <f>Jogos!C114</f>
        <v/>
      </c>
      <c r="L50" s="245">
        <f>IF(Jogos!BH114="x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Turno'!D114,Historia!$A$2:$I$527,9,0)=0,"",VLOOKUP('Result do Turno'!D114,Historia!$A$2:$I$527,9,0))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Turno'!EL114</f>
        <v>6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Turno'!D114,Historia!$A$2:$I$527,8,0)=0,"",VLOOKUP('Result do Turno'!D114,Historia!$A$2:$I$527,8,0))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IF(L52=0,"",IF(Jogos!BI114=0,"x","ѵ"))</f>
        <v>x</v>
      </c>
      <c r="J52" s="243" t="str">
        <f>Jogos!CC114</f>
        <v>EDUARDO NIEDDERMEYER perdeu para ELVIO SALVIANO por WxO</v>
      </c>
      <c r="K52" s="243" t="str">
        <f>Jogos!E114</f>
        <v/>
      </c>
      <c r="L52" s="245">
        <f>IF(Jogos!BJ114="x x",0,1)</f>
        <v>1</v>
      </c>
      <c r="O52" s="226"/>
      <c r="P52" s="331"/>
      <c r="Q52" t="s">
        <v>292</v>
      </c>
      <c r="R52" s="201">
        <f>'Result do Turno'!EM114</f>
        <v>4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Turno'!D114,Historia!$A$2:$I$527,7,0)=0,"",VLOOKUP('Result do Turno'!D114,Historia!$A$2:$I$527,7,0))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Turno'!EN114</f>
        <v>2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Turno'!D114,Historia!$A$2:$I$527,6,0)=0,"",VLOOKUP('Result do Turno'!D114,Historia!$A$2:$I$527,6,0))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IF(L54=0,"",IF(Jogos!BK114=0,"x","ѵ"))</f>
        <v>ѵ</v>
      </c>
      <c r="J54" s="243" t="str">
        <f>Jogos!CD114</f>
        <v>EDUARDO NIEDDERMEYER venceu NILZINHA por 6x0 6x2</v>
      </c>
      <c r="K54" s="243" t="str">
        <f>Jogos!G114</f>
        <v/>
      </c>
      <c r="L54" s="245">
        <f>IF(Jogos!BL114="x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Turno'!D114,Historia!$A$2:$I$527,5,0)=0,"",VLOOKUP('Result do Turno'!D114,Historia!$A$2:$I$527,5,0))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Turno'!EO114</f>
        <v>43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Turno'!D114,Historia!$A$2:$I$527,4,0)=0,"",VLOOKUP('Result do Turno'!D114,Historia!$A$2:$I$527,4,0))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IF(L56=0,"",IF(Jogos!BM114=0,"x","ѵ"))</f>
        <v>ѵ</v>
      </c>
      <c r="J56" s="243" t="str">
        <f>Jogos!CE114</f>
        <v>EDUARDO NIEDDERMEYER venceu LUIS HENRIQUE por 6x0 7x5</v>
      </c>
      <c r="K56" s="243" t="str">
        <f>Jogos!I114</f>
        <v/>
      </c>
      <c r="L56" s="245">
        <f>IF(Jogos!BN114="x x",0,1)</f>
        <v>1</v>
      </c>
      <c r="O56" s="226"/>
      <c r="P56" s="331"/>
      <c r="Q56" t="s">
        <v>292</v>
      </c>
      <c r="R56" s="201">
        <f>'Result do Turno'!EP114</f>
        <v>38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Turno'!D114,Historia!$A$2:$I$527,3,0)=0,"",VLOOKUP('Result do Turno'!D114,Historia!$A$2:$I$527,3,0))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Turno'!EQ114</f>
        <v>5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Turno'!D114,Historia!$A$2:$I$527,2,0)=0,"",VLOOKUP('Result do Turno'!D114,Historia!$A$2:$I$527,2,0))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IF(L58=0,"",IF(Jogos!BO114=0,"x","ѵ"))</f>
        <v>ѵ</v>
      </c>
      <c r="J58" s="243" t="str">
        <f>Jogos!CF114</f>
        <v>EDUARDO NIEDDERMEYER venceu MACELO MACHADO  por 6x4 6x3</v>
      </c>
      <c r="K58" s="243" t="str">
        <f>Jogos!K114</f>
        <v/>
      </c>
      <c r="L58" s="245">
        <f>IF(Jogos!BP114="x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Turno'!D115</f>
        <v>VÍTOR KIRSCH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VÍTOR KIRSCH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1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Turno'!EJ115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Turno'!C115</f>
        <v>76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Turno'!C115,'Result do Turno'!FY112:FZ117,2,0)</f>
        <v>73</v>
      </c>
      <c r="K67" s="190"/>
      <c r="L67" s="233"/>
      <c r="O67" s="226"/>
      <c r="P67" s="330" t="s">
        <v>287</v>
      </c>
      <c r="Q67" s="330"/>
      <c r="R67" s="241">
        <f>'Result do Turno'!EK115</f>
        <v>5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Turno'!D115,Historia!$A$2:$J$527,10,0)=0,"",VLOOKUP('Result do Turno'!D115,Historia!$A$2:$J$527,10,0))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IF(L68=0,"",IF(Jogos!BG115=0,"x","ѵ"))</f>
        <v>ѵ</v>
      </c>
      <c r="J68" s="243" t="str">
        <f>Jogos!CB115</f>
        <v>VÍTOR KIRSCH venceu EDUARDO NIEDDERMEYER por 6x3 6x3</v>
      </c>
      <c r="K68" s="243" t="str">
        <f>Jogos!C115</f>
        <v/>
      </c>
      <c r="L68" s="245">
        <f>IF(Jogos!BH115="x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Turno'!D115,Historia!$A$2:$I$527,9,0)=0,"",VLOOKUP('Result do Turno'!D115,Historia!$A$2:$I$527,9,0))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Turno'!EL115</f>
        <v>10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Turno'!D115,Historia!$A$2:$I$527,8,0)=0,"",VLOOKUP('Result do Turno'!D115,Historia!$A$2:$I$527,8,0))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IF(L70=0,"",IF(Jogos!BI115=0,"x","ѵ"))</f>
        <v>ѵ</v>
      </c>
      <c r="J70" s="243" t="str">
        <f>Jogos!CC115</f>
        <v>VÍTOR KIRSCH venceu NILZINHA por 6x1 6x0</v>
      </c>
      <c r="K70" s="243" t="str">
        <f>Jogos!E115</f>
        <v/>
      </c>
      <c r="L70" s="245">
        <f>IF(Jogos!BJ115="x x",0,1)</f>
        <v>1</v>
      </c>
      <c r="O70" s="226"/>
      <c r="P70" s="331"/>
      <c r="Q70" t="s">
        <v>292</v>
      </c>
      <c r="R70" s="201">
        <f>'Result do Turno'!EM115</f>
        <v>1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Turno'!D115,Historia!$A$2:$I$527,7,0)=0,"",VLOOKUP('Result do Turno'!D115,Historia!$A$2:$I$527,7,0))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Turno'!EN115</f>
        <v>9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Turno'!D115,Historia!$A$2:$I$527,6,0)=0,"",VLOOKUP('Result do Turno'!D115,Historia!$A$2:$I$527,6,0))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IF(L72=0,"",IF(Jogos!BK115=0,"x","ѵ"))</f>
        <v>ѵ</v>
      </c>
      <c r="J72" s="243" t="str">
        <f>Jogos!CD115</f>
        <v>VÍTOR KIRSCH venceu LUIS HENRIQUE por 6x3 6x0</v>
      </c>
      <c r="K72" s="243" t="str">
        <f>Jogos!G115</f>
        <v/>
      </c>
      <c r="L72" s="245">
        <f>IF(Jogos!BL115="x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Turno'!D115,Historia!$A$2:$I$527,5,0)=0,"",VLOOKUP('Result do Turno'!D115,Historia!$A$2:$I$527,5,0))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Turno'!EO115</f>
        <v>67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Turno'!D115,Historia!$A$2:$I$527,4,0)=0,"",VLOOKUP('Result do Turno'!D115,Historia!$A$2:$I$527,4,0))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IF(L74=0,"",IF(Jogos!BM115=0,"x","ѵ"))</f>
        <v>ѵ</v>
      </c>
      <c r="J74" s="243" t="str">
        <f>Jogos!CE115</f>
        <v>VÍTOR KIRSCH venceu MACELO MACHADO  por 6x3 6x0</v>
      </c>
      <c r="K74" s="243" t="str">
        <f>Jogos!I115</f>
        <v/>
      </c>
      <c r="L74" s="245">
        <f>IF(Jogos!BN115="x x",0,1)</f>
        <v>1</v>
      </c>
      <c r="O74" s="226"/>
      <c r="P74" s="331"/>
      <c r="Q74" t="s">
        <v>292</v>
      </c>
      <c r="R74" s="201">
        <f>'Result do Turno'!EP115</f>
        <v>28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Turno'!D115,Historia!$A$2:$I$527,3,0)=0,"",VLOOKUP('Result do Turno'!D115,Historia!$A$2:$I$527,3,0))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Turno'!EQ115</f>
        <v>39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Turno'!D115,Historia!$A$2:$I$527,2,0)=0,"",VLOOKUP('Result do Turno'!D115,Historia!$A$2:$I$527,2,0))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IF(L76=0,"",IF(Jogos!BO115=0,"x","ѵ"))</f>
        <v>ѵ</v>
      </c>
      <c r="J76" s="243" t="str">
        <f>Jogos!CF115</f>
        <v>VÍTOR KIRSCH venceu ELVIO SALVIANO por 6x4 3x6 10x5</v>
      </c>
      <c r="K76" s="243" t="str">
        <f>Jogos!K115</f>
        <v/>
      </c>
      <c r="L76" s="245">
        <f>IF(Jogos!BP115="x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Turno'!D116</f>
        <v xml:space="preserve">MACELO MACHADO 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 xml:space="preserve">MACELO MACHADO 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4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Turno'!EJ116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Turno'!C116</f>
        <v>77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Turno'!C116,'Result do Turno'!FY112:FZ117,2,0)</f>
        <v>76</v>
      </c>
      <c r="K85" s="190"/>
      <c r="L85" s="233"/>
      <c r="O85" s="226"/>
      <c r="P85" s="330" t="s">
        <v>287</v>
      </c>
      <c r="Q85" s="330"/>
      <c r="R85" s="241">
        <f>'Result do Turno'!EK116</f>
        <v>2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Turno'!D116,Historia!$A$2:$J$527,10,0)=0,"",VLOOKUP('Result do Turno'!D116,Historia!$A$2:$J$527,10,0))</f>
        <v>#N/A</v>
      </c>
      <c r="G86" s="242" t="str">
        <f>G14</f>
        <v>1a</v>
      </c>
      <c r="H86" s="242" t="str">
        <f>H14</f>
        <v>19 a 25 Fev</v>
      </c>
      <c r="I86" s="244" t="str">
        <f>IF(L86=0,"",IF(Jogos!BG116=0,"x","ѵ"))</f>
        <v>ѵ</v>
      </c>
      <c r="J86" s="243" t="str">
        <f>Jogos!CB116</f>
        <v>MACELO MACHADO  venceu NILZINHA por 6x1 6x4</v>
      </c>
      <c r="K86" s="243" t="str">
        <f>Jogos!C116</f>
        <v/>
      </c>
      <c r="L86" s="245">
        <f>IF(Jogos!BH116="x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Turno'!D116,Historia!$A$2:$I$527,9,0)=0,"",VLOOKUP('Result do Turno'!D116,Historia!$A$2:$I$527,9,0))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Turno'!EL116</f>
        <v>5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Turno'!D116,Historia!$A$2:$I$527,8,0)=0,"",VLOOKUP('Result do Turno'!D116,Historia!$A$2:$I$527,8,0))</f>
        <v>#N/A</v>
      </c>
      <c r="G88" s="242" t="str">
        <f>G16</f>
        <v>2a</v>
      </c>
      <c r="H88" s="242" t="str">
        <f>H16</f>
        <v>26 Fev a 03 Mar</v>
      </c>
      <c r="I88" s="244" t="str">
        <f>IF(L88=0,"",IF(Jogos!BI116=0,"x","ѵ"))</f>
        <v>ѵ</v>
      </c>
      <c r="J88" s="243" t="str">
        <f>Jogos!CC116</f>
        <v>MACELO MACHADO  venceu LUIS HENRIQUE por 6x1 7x5</v>
      </c>
      <c r="K88" s="243" t="str">
        <f>Jogos!E116</f>
        <v/>
      </c>
      <c r="L88" s="245">
        <f>IF(Jogos!BJ116="x x",0,1)</f>
        <v>1</v>
      </c>
      <c r="O88" s="226"/>
      <c r="P88" s="331"/>
      <c r="Q88" t="s">
        <v>292</v>
      </c>
      <c r="R88" s="201">
        <f>'Result do Turno'!EM116</f>
        <v>6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Turno'!D116,Historia!$A$2:$I$527,7,0)=0,"",VLOOKUP('Result do Turno'!D116,Historia!$A$2:$I$527,7,0))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Turno'!EN116</f>
        <v>-1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Turno'!D116,Historia!$A$2:$I$527,6,0)=0,"",VLOOKUP('Result do Turno'!D116,Historia!$A$2:$I$527,6,0))</f>
        <v>#N/A</v>
      </c>
      <c r="G90" s="242" t="str">
        <f>G18</f>
        <v>3a</v>
      </c>
      <c r="H90" s="242" t="str">
        <f>H18</f>
        <v>04 a 10 Mar</v>
      </c>
      <c r="I90" s="244" t="str">
        <f>IF(L90=0,"",IF(Jogos!BK116=0,"x","ѵ"))</f>
        <v>x</v>
      </c>
      <c r="J90" s="243" t="str">
        <f>Jogos!CD116</f>
        <v>MACELO MACHADO  perdeu para ELVIO SALVIANO por 2x6 6x4 8x10</v>
      </c>
      <c r="K90" s="243" t="str">
        <f>Jogos!G116</f>
        <v/>
      </c>
      <c r="L90" s="245">
        <f>IF(Jogos!BL116="x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Turno'!D116,Historia!$A$2:$I$527,5,0)=0,"",VLOOKUP('Result do Turno'!D116,Historia!$A$2:$I$527,5,0))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Turno'!EO116</f>
        <v>51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Turno'!D116,Historia!$A$2:$I$527,4,0)=0,"",VLOOKUP('Result do Turno'!D116,Historia!$A$2:$I$527,4,0))</f>
        <v>#N/A</v>
      </c>
      <c r="G92" s="242" t="str">
        <f>G20</f>
        <v>4a</v>
      </c>
      <c r="H92" s="242" t="str">
        <f>H20</f>
        <v>11 a 17 Mar</v>
      </c>
      <c r="I92" s="244" t="str">
        <f>IF(L92=0,"",IF(Jogos!BM116=0,"x","ѵ"))</f>
        <v>x</v>
      </c>
      <c r="J92" s="243" t="str">
        <f>Jogos!CE116</f>
        <v>MACELO MACHADO  perdeu para VÍTOR KIRSCH por 3x6 0x6</v>
      </c>
      <c r="K92" s="243" t="str">
        <f>Jogos!I116</f>
        <v/>
      </c>
      <c r="L92" s="245">
        <f>IF(Jogos!BN116="x x",0,1)</f>
        <v>1</v>
      </c>
      <c r="O92" s="226"/>
      <c r="P92" s="331"/>
      <c r="Q92" t="s">
        <v>292</v>
      </c>
      <c r="R92" s="201">
        <f>'Result do Turno'!EP116</f>
        <v>55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Turno'!D116,Historia!$A$2:$I$527,3,0)=0,"",VLOOKUP('Result do Turno'!D116,Historia!$A$2:$I$527,3,0))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Turno'!EQ116</f>
        <v>-4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Turno'!D116,Historia!$A$2:$I$527,2,0)=0,"",VLOOKUP('Result do Turno'!D116,Historia!$A$2:$I$527,2,0))</f>
        <v>#N/A</v>
      </c>
      <c r="G94" s="242" t="str">
        <f>G22</f>
        <v>5a</v>
      </c>
      <c r="H94" s="242" t="str">
        <f>H22</f>
        <v>18 a 24 Mar</v>
      </c>
      <c r="I94" s="244" t="str">
        <f>IF(L94=0,"",IF(Jogos!BO116=0,"x","ѵ"))</f>
        <v>x</v>
      </c>
      <c r="J94" s="243" t="str">
        <f>Jogos!CF116</f>
        <v>MACELO MACHADO  perdeu para EDUARDO NIEDDERMEYER por 4x6 3x6</v>
      </c>
      <c r="K94" s="243" t="str">
        <f>Jogos!K116</f>
        <v/>
      </c>
      <c r="L94" s="245">
        <f>IF(Jogos!BP116="x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33" t="str">
        <f>'Result do Turno'!D117</f>
        <v>ELVIO SALVIANO</v>
      </c>
      <c r="E99" s="333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ELVIO SALVIANO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2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Turno'!EJ117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Turno'!C117</f>
        <v>78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Turno'!C117,'Result do Turno'!FY112:FZ117,2,0)</f>
        <v>74</v>
      </c>
      <c r="K103" s="190"/>
      <c r="L103" s="233"/>
      <c r="O103" s="226"/>
      <c r="P103" s="330" t="s">
        <v>287</v>
      </c>
      <c r="Q103" s="330"/>
      <c r="R103" s="241">
        <f>'Result do Turno'!EK117</f>
        <v>4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str">
        <f>IF(VLOOKUP('Result do Turno'!D117,Historia!$A$2:$J$527,10,0)=0,"",VLOOKUP('Result do Turno'!D117,Historia!$A$2:$J$527,10,0))</f>
        <v/>
      </c>
      <c r="G104" s="242" t="str">
        <f>G14</f>
        <v>1a</v>
      </c>
      <c r="H104" s="242" t="str">
        <f>H14</f>
        <v>19 a 25 Fev</v>
      </c>
      <c r="I104" s="244" t="str">
        <f>IF(L104=0,"",IF(Jogos!BG117=0,"x","ѵ"))</f>
        <v>ѵ</v>
      </c>
      <c r="J104" s="243" t="str">
        <f>Jogos!CB117</f>
        <v>ELVIO SALVIANO venceu LUIS HENRIQUE por 6x4 6x4</v>
      </c>
      <c r="K104" s="243" t="str">
        <f>Jogos!C117</f>
        <v/>
      </c>
      <c r="L104" s="245">
        <f>IF(Jogos!BH117="x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str">
        <f>IF(VLOOKUP('Result do Turno'!D117,Historia!$A$2:$I$527,9,0)=0,"",VLOOKUP('Result do Turno'!D117,Historia!$A$2:$I$527,9,0))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Turno'!EL117</f>
        <v>9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>
        <f>IF(VLOOKUP('Result do Turno'!D117,Historia!$A$2:$I$527,8,0)=0,"",VLOOKUP('Result do Turno'!D117,Historia!$A$2:$I$527,8,0))</f>
        <v>18</v>
      </c>
      <c r="G106" s="242" t="str">
        <f>G16</f>
        <v>2a</v>
      </c>
      <c r="H106" s="242" t="str">
        <f>H16</f>
        <v>26 Fev a 03 Mar</v>
      </c>
      <c r="I106" s="244" t="str">
        <f>IF(L106=0,"",IF(Jogos!BI117=0,"x","ѵ"))</f>
        <v>ѵ</v>
      </c>
      <c r="J106" s="243" t="str">
        <f>Jogos!CC117</f>
        <v>ELVIO SALVIANO venceu EDUARDO NIEDDERMEYER por WxO</v>
      </c>
      <c r="K106" s="243" t="str">
        <f>Jogos!E117</f>
        <v/>
      </c>
      <c r="L106" s="245">
        <f>IF(Jogos!BJ117="x x",0,1)</f>
        <v>1</v>
      </c>
      <c r="O106" s="226"/>
      <c r="P106" s="331"/>
      <c r="Q106" t="s">
        <v>292</v>
      </c>
      <c r="R106" s="201">
        <f>'Result do Turno'!EM117</f>
        <v>3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>
        <f>IF(VLOOKUP('Result do Turno'!D117,Historia!$A$2:$I$527,7,0)=0,"",VLOOKUP('Result do Turno'!D117,Historia!$A$2:$I$527,7,0))</f>
        <v>30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Turno'!EN117</f>
        <v>6</v>
      </c>
      <c r="U107" s="233"/>
    </row>
    <row r="108" spans="2:21" ht="15.75" x14ac:dyDescent="0.5">
      <c r="B108" s="226"/>
      <c r="C108" s="254"/>
      <c r="D108">
        <f>Historia!$F$1</f>
        <v>2018</v>
      </c>
      <c r="E108" s="30">
        <f>IF(VLOOKUP('Result do Turno'!D117,Historia!$A$2:$I$527,6,0)=0,"",VLOOKUP('Result do Turno'!D117,Historia!$A$2:$I$527,6,0))</f>
        <v>54</v>
      </c>
      <c r="G108" s="242" t="str">
        <f>G18</f>
        <v>3a</v>
      </c>
      <c r="H108" s="242" t="str">
        <f>H18</f>
        <v>04 a 10 Mar</v>
      </c>
      <c r="I108" s="244" t="str">
        <f>IF(L108=0,"",IF(Jogos!BK117=0,"x","ѵ"))</f>
        <v>ѵ</v>
      </c>
      <c r="J108" s="243" t="str">
        <f>Jogos!CD117</f>
        <v>ELVIO SALVIANO venceu MACELO MACHADO  por 6x2 4x6 10x8</v>
      </c>
      <c r="K108" s="243" t="str">
        <f>Jogos!G117</f>
        <v/>
      </c>
      <c r="L108" s="245">
        <f>IF(Jogos!BL117="x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str">
        <f>IF(VLOOKUP('Result do Turno'!D117,Historia!$A$2:$I$527,5,0)=0,"",VLOOKUP('Result do Turno'!D117,Historia!$A$2:$I$527,5,0))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Turno'!EO117</f>
        <v>71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>
        <f>IF(VLOOKUP('Result do Turno'!D117,Historia!$A$2:$I$527,4,0)=0,"",VLOOKUP('Result do Turno'!D117,Historia!$A$2:$I$527,4,0))</f>
        <v>23</v>
      </c>
      <c r="G110" s="242" t="str">
        <f>G20</f>
        <v>4a</v>
      </c>
      <c r="H110" s="242" t="str">
        <f>H20</f>
        <v>11 a 17 Mar</v>
      </c>
      <c r="I110" s="244" t="str">
        <f>IF(L110=0,"",IF(Jogos!BM117=0,"x","ѵ"))</f>
        <v>ѵ</v>
      </c>
      <c r="J110" s="243" t="str">
        <f>Jogos!CE117</f>
        <v>ELVIO SALVIANO venceu NILZINHA por 6x0 6x1</v>
      </c>
      <c r="K110" s="243" t="str">
        <f>Jogos!I117</f>
        <v/>
      </c>
      <c r="L110" s="245">
        <f>IF(Jogos!BN117="x x",0,1)</f>
        <v>1</v>
      </c>
      <c r="O110" s="226"/>
      <c r="P110" s="331"/>
      <c r="Q110" t="s">
        <v>292</v>
      </c>
      <c r="R110" s="201">
        <f>'Result do Turno'!EP117</f>
        <v>44</v>
      </c>
      <c r="U110" s="233"/>
    </row>
    <row r="111" spans="2:21" ht="15.75" x14ac:dyDescent="0.5">
      <c r="B111" s="226"/>
      <c r="C111" s="254"/>
      <c r="D111">
        <f>Historia!$C$1</f>
        <v>2015</v>
      </c>
      <c r="E111" s="30">
        <f>IF(VLOOKUP('Result do Turno'!D117,Historia!$A$2:$I$527,3,0)=0,"",VLOOKUP('Result do Turno'!D117,Historia!$A$2:$I$527,3,0))</f>
        <v>21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Turno'!EQ117</f>
        <v>27</v>
      </c>
      <c r="U111" s="233"/>
    </row>
    <row r="112" spans="2:21" ht="15.75" x14ac:dyDescent="0.5">
      <c r="B112" s="226"/>
      <c r="C112" s="254"/>
      <c r="D112">
        <f>Historia!$B$1</f>
        <v>2014</v>
      </c>
      <c r="E112" s="30">
        <f>IF(VLOOKUP('Result do Turno'!D117,Historia!$A$2:$I$527,2,0)=0,"",VLOOKUP('Result do Turno'!D117,Historia!$A$2:$I$527,2,0))</f>
        <v>19</v>
      </c>
      <c r="G112" s="242" t="str">
        <f>G22</f>
        <v>5a</v>
      </c>
      <c r="H112" s="242" t="str">
        <f>H22</f>
        <v>18 a 24 Mar</v>
      </c>
      <c r="I112" s="244" t="str">
        <f>IF(L112=0,"",IF(Jogos!BO117=0,"x","ѵ"))</f>
        <v>x</v>
      </c>
      <c r="J112" s="243" t="str">
        <f>Jogos!CF117</f>
        <v>ELVIO SALVIANO perdeu para VÍTOR KIRSCH por 4x6 6x3 5x10</v>
      </c>
      <c r="K112" s="243" t="str">
        <f>Jogos!K117</f>
        <v/>
      </c>
      <c r="L112" s="245">
        <f>IF(Jogos!BP117="x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497" priority="2">
      <formula>E6=0</formula>
    </cfRule>
    <cfRule type="expression" dxfId="496" priority="3">
      <formula>E6=1</formula>
    </cfRule>
  </conditionalFormatting>
  <conditionalFormatting sqref="I14">
    <cfRule type="cellIs" dxfId="495" priority="4" operator="equal">
      <formula>"ѵ"</formula>
    </cfRule>
    <cfRule type="cellIs" dxfId="494" priority="5" operator="equal">
      <formula>"x"</formula>
    </cfRule>
  </conditionalFormatting>
  <conditionalFormatting sqref="I16">
    <cfRule type="cellIs" dxfId="493" priority="6" operator="equal">
      <formula>"ѵ"</formula>
    </cfRule>
    <cfRule type="cellIs" dxfId="492" priority="7" operator="equal">
      <formula>"x"</formula>
    </cfRule>
  </conditionalFormatting>
  <conditionalFormatting sqref="I18">
    <cfRule type="cellIs" dxfId="491" priority="8" operator="equal">
      <formula>"ѵ"</formula>
    </cfRule>
    <cfRule type="cellIs" dxfId="490" priority="9" operator="equal">
      <formula>"x"</formula>
    </cfRule>
  </conditionalFormatting>
  <conditionalFormatting sqref="I20">
    <cfRule type="cellIs" dxfId="489" priority="10" operator="equal">
      <formula>"ѵ"</formula>
    </cfRule>
    <cfRule type="cellIs" dxfId="488" priority="11" operator="equal">
      <formula>"x"</formula>
    </cfRule>
  </conditionalFormatting>
  <conditionalFormatting sqref="I22">
    <cfRule type="cellIs" dxfId="487" priority="12" operator="equal">
      <formula>"ѵ"</formula>
    </cfRule>
    <cfRule type="cellIs" dxfId="486" priority="13" operator="equal">
      <formula>"x"</formula>
    </cfRule>
  </conditionalFormatting>
  <conditionalFormatting sqref="I32">
    <cfRule type="cellIs" dxfId="485" priority="14" operator="equal">
      <formula>"ѵ"</formula>
    </cfRule>
    <cfRule type="cellIs" dxfId="484" priority="15" operator="equal">
      <formula>"x"</formula>
    </cfRule>
  </conditionalFormatting>
  <conditionalFormatting sqref="I34">
    <cfRule type="cellIs" dxfId="483" priority="16" operator="equal">
      <formula>"ѵ"</formula>
    </cfRule>
    <cfRule type="cellIs" dxfId="482" priority="17" operator="equal">
      <formula>"x"</formula>
    </cfRule>
  </conditionalFormatting>
  <conditionalFormatting sqref="I36">
    <cfRule type="cellIs" dxfId="481" priority="18" operator="equal">
      <formula>"ѵ"</formula>
    </cfRule>
    <cfRule type="cellIs" dxfId="480" priority="19" operator="equal">
      <formula>"x"</formula>
    </cfRule>
  </conditionalFormatting>
  <conditionalFormatting sqref="I38">
    <cfRule type="cellIs" dxfId="479" priority="20" operator="equal">
      <formula>"ѵ"</formula>
    </cfRule>
    <cfRule type="cellIs" dxfId="478" priority="21" operator="equal">
      <formula>"x"</formula>
    </cfRule>
  </conditionalFormatting>
  <conditionalFormatting sqref="I40">
    <cfRule type="cellIs" dxfId="477" priority="22" operator="equal">
      <formula>"ѵ"</formula>
    </cfRule>
    <cfRule type="cellIs" dxfId="476" priority="23" operator="equal">
      <formula>"x"</formula>
    </cfRule>
  </conditionalFormatting>
  <conditionalFormatting sqref="I50">
    <cfRule type="cellIs" dxfId="475" priority="24" operator="equal">
      <formula>"ѵ"</formula>
    </cfRule>
    <cfRule type="cellIs" dxfId="474" priority="25" operator="equal">
      <formula>"x"</formula>
    </cfRule>
  </conditionalFormatting>
  <conditionalFormatting sqref="I52">
    <cfRule type="cellIs" dxfId="473" priority="26" operator="equal">
      <formula>"ѵ"</formula>
    </cfRule>
    <cfRule type="cellIs" dxfId="472" priority="27" operator="equal">
      <formula>"x"</formula>
    </cfRule>
  </conditionalFormatting>
  <conditionalFormatting sqref="I54">
    <cfRule type="cellIs" dxfId="471" priority="28" operator="equal">
      <formula>"ѵ"</formula>
    </cfRule>
    <cfRule type="cellIs" dxfId="470" priority="29" operator="equal">
      <formula>"x"</formula>
    </cfRule>
  </conditionalFormatting>
  <conditionalFormatting sqref="I56">
    <cfRule type="cellIs" dxfId="469" priority="30" operator="equal">
      <formula>"ѵ"</formula>
    </cfRule>
    <cfRule type="cellIs" dxfId="468" priority="31" operator="equal">
      <formula>"x"</formula>
    </cfRule>
  </conditionalFormatting>
  <conditionalFormatting sqref="I58">
    <cfRule type="cellIs" dxfId="467" priority="32" operator="equal">
      <formula>"ѵ"</formula>
    </cfRule>
    <cfRule type="cellIs" dxfId="466" priority="33" operator="equal">
      <formula>"x"</formula>
    </cfRule>
  </conditionalFormatting>
  <conditionalFormatting sqref="I68">
    <cfRule type="cellIs" dxfId="465" priority="34" operator="equal">
      <formula>"ѵ"</formula>
    </cfRule>
    <cfRule type="cellIs" dxfId="464" priority="35" operator="equal">
      <formula>"x"</formula>
    </cfRule>
  </conditionalFormatting>
  <conditionalFormatting sqref="I70">
    <cfRule type="cellIs" dxfId="463" priority="36" operator="equal">
      <formula>"ѵ"</formula>
    </cfRule>
    <cfRule type="cellIs" dxfId="462" priority="37" operator="equal">
      <formula>"x"</formula>
    </cfRule>
  </conditionalFormatting>
  <conditionalFormatting sqref="I72">
    <cfRule type="cellIs" dxfId="461" priority="38" operator="equal">
      <formula>"ѵ"</formula>
    </cfRule>
    <cfRule type="cellIs" dxfId="460" priority="39" operator="equal">
      <formula>"x"</formula>
    </cfRule>
  </conditionalFormatting>
  <conditionalFormatting sqref="I74">
    <cfRule type="cellIs" dxfId="459" priority="40" operator="equal">
      <formula>"ѵ"</formula>
    </cfRule>
    <cfRule type="cellIs" dxfId="458" priority="41" operator="equal">
      <formula>"x"</formula>
    </cfRule>
  </conditionalFormatting>
  <conditionalFormatting sqref="I76">
    <cfRule type="cellIs" dxfId="457" priority="42" operator="equal">
      <formula>"ѵ"</formula>
    </cfRule>
    <cfRule type="cellIs" dxfId="456" priority="43" operator="equal">
      <formula>"x"</formula>
    </cfRule>
  </conditionalFormatting>
  <conditionalFormatting sqref="I86">
    <cfRule type="cellIs" dxfId="455" priority="44" operator="equal">
      <formula>"ѵ"</formula>
    </cfRule>
    <cfRule type="cellIs" dxfId="454" priority="45" operator="equal">
      <formula>"x"</formula>
    </cfRule>
  </conditionalFormatting>
  <conditionalFormatting sqref="I88">
    <cfRule type="cellIs" dxfId="453" priority="46" operator="equal">
      <formula>"ѵ"</formula>
    </cfRule>
    <cfRule type="cellIs" dxfId="452" priority="47" operator="equal">
      <formula>"x"</formula>
    </cfRule>
  </conditionalFormatting>
  <conditionalFormatting sqref="I90">
    <cfRule type="cellIs" dxfId="451" priority="48" operator="equal">
      <formula>"ѵ"</formula>
    </cfRule>
    <cfRule type="cellIs" dxfId="450" priority="49" operator="equal">
      <formula>"x"</formula>
    </cfRule>
  </conditionalFormatting>
  <conditionalFormatting sqref="I92">
    <cfRule type="cellIs" dxfId="449" priority="50" operator="equal">
      <formula>"ѵ"</formula>
    </cfRule>
    <cfRule type="cellIs" dxfId="448" priority="51" operator="equal">
      <formula>"x"</formula>
    </cfRule>
  </conditionalFormatting>
  <conditionalFormatting sqref="I94">
    <cfRule type="cellIs" dxfId="447" priority="52" operator="equal">
      <formula>"ѵ"</formula>
    </cfRule>
    <cfRule type="cellIs" dxfId="446" priority="53" operator="equal">
      <formula>"x"</formula>
    </cfRule>
  </conditionalFormatting>
  <conditionalFormatting sqref="I104">
    <cfRule type="cellIs" dxfId="445" priority="54" operator="equal">
      <formula>"ѵ"</formula>
    </cfRule>
    <cfRule type="cellIs" dxfId="444" priority="55" operator="equal">
      <formula>"x"</formula>
    </cfRule>
  </conditionalFormatting>
  <conditionalFormatting sqref="I106">
    <cfRule type="cellIs" dxfId="443" priority="56" operator="equal">
      <formula>"ѵ"</formula>
    </cfRule>
    <cfRule type="cellIs" dxfId="442" priority="57" operator="equal">
      <formula>"x"</formula>
    </cfRule>
  </conditionalFormatting>
  <conditionalFormatting sqref="I108">
    <cfRule type="cellIs" dxfId="441" priority="58" operator="equal">
      <formula>"ѵ"</formula>
    </cfRule>
    <cfRule type="cellIs" dxfId="440" priority="59" operator="equal">
      <formula>"x"</formula>
    </cfRule>
  </conditionalFormatting>
  <conditionalFormatting sqref="I110">
    <cfRule type="cellIs" dxfId="439" priority="60" operator="equal">
      <formula>"ѵ"</formula>
    </cfRule>
    <cfRule type="cellIs" dxfId="438" priority="61" operator="equal">
      <formula>"x"</formula>
    </cfRule>
  </conditionalFormatting>
  <conditionalFormatting sqref="I112">
    <cfRule type="cellIs" dxfId="437" priority="62" operator="equal">
      <formula>"ѵ"</formula>
    </cfRule>
    <cfRule type="cellIs" dxfId="436" priority="63" operator="equal">
      <formula>"x"</formula>
    </cfRule>
  </conditionalFormatting>
  <conditionalFormatting sqref="K14">
    <cfRule type="expression" dxfId="435" priority="64">
      <formula>$D$9=K14</formula>
    </cfRule>
  </conditionalFormatting>
  <conditionalFormatting sqref="K16">
    <cfRule type="expression" dxfId="434" priority="65">
      <formula>$D$9=K16</formula>
    </cfRule>
  </conditionalFormatting>
  <conditionalFormatting sqref="K18">
    <cfRule type="expression" dxfId="433" priority="66">
      <formula>$D$9=K18</formula>
    </cfRule>
  </conditionalFormatting>
  <conditionalFormatting sqref="K20">
    <cfRule type="expression" dxfId="432" priority="67">
      <formula>$D$9=K20</formula>
    </cfRule>
  </conditionalFormatting>
  <conditionalFormatting sqref="K22">
    <cfRule type="expression" dxfId="431" priority="68">
      <formula>$D$9=K22</formula>
    </cfRule>
  </conditionalFormatting>
  <conditionalFormatting sqref="K32 K34 K36 K38 K40">
    <cfRule type="expression" dxfId="430" priority="69">
      <formula>$D$27=K32</formula>
    </cfRule>
    <cfRule type="expression" dxfId="429" priority="70">
      <formula>$D$9</formula>
    </cfRule>
  </conditionalFormatting>
  <conditionalFormatting sqref="K50">
    <cfRule type="expression" dxfId="428" priority="71">
      <formula>$D$45=K50</formula>
    </cfRule>
  </conditionalFormatting>
  <conditionalFormatting sqref="K52">
    <cfRule type="expression" dxfId="427" priority="72">
      <formula>$D$45=K52</formula>
    </cfRule>
  </conditionalFormatting>
  <conditionalFormatting sqref="K54">
    <cfRule type="expression" dxfId="426" priority="73">
      <formula>$D$45=K54</formula>
    </cfRule>
  </conditionalFormatting>
  <conditionalFormatting sqref="K56">
    <cfRule type="expression" dxfId="425" priority="74">
      <formula>$D$45=K56</formula>
    </cfRule>
  </conditionalFormatting>
  <conditionalFormatting sqref="K58">
    <cfRule type="expression" dxfId="424" priority="75">
      <formula>$D$45=K58</formula>
    </cfRule>
  </conditionalFormatting>
  <conditionalFormatting sqref="K68 K70 K72 K74 K76">
    <cfRule type="expression" dxfId="423" priority="76">
      <formula>$D$63=K68</formula>
    </cfRule>
    <cfRule type="expression" dxfId="422" priority="77">
      <formula>$D$9</formula>
    </cfRule>
  </conditionalFormatting>
  <conditionalFormatting sqref="K86 K88 K90 K92 K94">
    <cfRule type="expression" dxfId="421" priority="78">
      <formula>$D$81=K86</formula>
    </cfRule>
    <cfRule type="expression" dxfId="420" priority="79">
      <formula>$D$9</formula>
    </cfRule>
  </conditionalFormatting>
  <conditionalFormatting sqref="K104">
    <cfRule type="expression" dxfId="419" priority="80">
      <formula>$D$99=K104</formula>
    </cfRule>
  </conditionalFormatting>
  <conditionalFormatting sqref="K106">
    <cfRule type="expression" dxfId="418" priority="81">
      <formula>$D$99=K106</formula>
    </cfRule>
  </conditionalFormatting>
  <conditionalFormatting sqref="K108">
    <cfRule type="expression" dxfId="417" priority="82">
      <formula>$D$99=K108</formula>
    </cfRule>
  </conditionalFormatting>
  <conditionalFormatting sqref="K110">
    <cfRule type="expression" dxfId="416" priority="83">
      <formula>$D$99=K110</formula>
    </cfRule>
  </conditionalFormatting>
  <conditionalFormatting sqref="K112">
    <cfRule type="expression" dxfId="415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67"/>
  <sheetViews>
    <sheetView showGridLines="0" showRowColHeaders="0" topLeftCell="A16" zoomScale="75" zoomScaleNormal="75" workbookViewId="0">
      <selection activeCell="G170" sqref="G170"/>
    </sheetView>
  </sheetViews>
  <sheetFormatPr defaultColWidth="10.06640625" defaultRowHeight="14.25" x14ac:dyDescent="0.45"/>
  <cols>
    <col min="1" max="1" width="2.53125" customWidth="1"/>
    <col min="2" max="2" width="6.33203125" style="30" customWidth="1"/>
    <col min="3" max="3" width="25.796875" customWidth="1"/>
    <col min="4" max="5" width="2.1328125" customWidth="1"/>
    <col min="6" max="6" width="3.73046875" customWidth="1"/>
    <col min="7" max="7" width="22.33203125" customWidth="1"/>
    <col min="8" max="8" width="2.265625" hidden="1" customWidth="1"/>
    <col min="9" max="9" width="2.265625" style="31" customWidth="1"/>
    <col min="10" max="10" width="3.73046875" customWidth="1"/>
    <col min="11" max="11" width="22.33203125" customWidth="1"/>
    <col min="12" max="12" width="2.796875" hidden="1" customWidth="1"/>
    <col min="13" max="13" width="2.265625" style="31" customWidth="1"/>
    <col min="14" max="14" width="3.73046875" customWidth="1"/>
    <col min="15" max="15" width="23" customWidth="1"/>
    <col min="16" max="16" width="2.1328125" style="31" hidden="1" customWidth="1"/>
    <col min="17" max="17" width="2.265625" style="31" customWidth="1"/>
    <col min="18" max="18" width="3.73046875" customWidth="1"/>
    <col min="19" max="19" width="22.33203125" customWidth="1"/>
    <col min="20" max="20" width="2.265625" hidden="1" customWidth="1"/>
    <col min="21" max="21" width="2.265625" style="32" customWidth="1"/>
    <col min="22" max="22" width="3.73046875" customWidth="1"/>
    <col min="23" max="23" width="22.33203125" customWidth="1"/>
    <col min="24" max="24" width="2.265625" style="32" hidden="1" customWidth="1"/>
    <col min="25" max="25" width="2.265625" style="31" hidden="1" customWidth="1"/>
  </cols>
  <sheetData>
    <row r="2" spans="2:28" s="23" customFormat="1" ht="22.5" customHeight="1" x14ac:dyDescent="0.45">
      <c r="B2" s="10" t="s">
        <v>114</v>
      </c>
      <c r="C2" s="10"/>
      <c r="F2" s="9" t="str">
        <f>'Result do Turno'!U2</f>
        <v>1o TURNO - 1a RODADA</v>
      </c>
      <c r="G2" s="9"/>
      <c r="H2" s="33"/>
      <c r="I2" s="34"/>
      <c r="J2" s="9" t="str">
        <f>'Result do Turno'!AI2</f>
        <v>1o TURNO - 2a RODADA</v>
      </c>
      <c r="K2" s="9" t="s">
        <v>115</v>
      </c>
      <c r="L2" s="33"/>
      <c r="M2" s="34"/>
      <c r="N2" s="9" t="str">
        <f>'Result do Turno'!AW2</f>
        <v>1o TURNO - 3a RODADA</v>
      </c>
      <c r="O2" s="9" t="s">
        <v>116</v>
      </c>
      <c r="P2" s="33"/>
      <c r="Q2" s="34"/>
      <c r="R2" s="9" t="str">
        <f>'Result do Turno'!BK2</f>
        <v>1o TURNO - 4a RODADA</v>
      </c>
      <c r="S2" s="9" t="s">
        <v>117</v>
      </c>
      <c r="T2" s="33"/>
      <c r="U2" s="34"/>
      <c r="V2" s="9" t="str">
        <f>'Result do Turno'!BY2</f>
        <v>1o TURNO - 5a RODADA</v>
      </c>
      <c r="W2" s="9" t="s">
        <v>118</v>
      </c>
      <c r="X2" s="34"/>
      <c r="Y2" s="34"/>
    </row>
    <row r="3" spans="2:28" s="23" customFormat="1" ht="24.75" customHeight="1" x14ac:dyDescent="0.45">
      <c r="B3" s="8" t="s">
        <v>119</v>
      </c>
      <c r="C3" s="8"/>
      <c r="F3" s="35"/>
      <c r="G3" s="36" t="str">
        <f>'Result do Turno'!U3</f>
        <v>19 a 25 Fev</v>
      </c>
      <c r="H3" s="37"/>
      <c r="I3" s="34"/>
      <c r="J3" s="35"/>
      <c r="K3" s="36" t="str">
        <f>'Result do Turno'!AJ3</f>
        <v>26 Fev a 03 Mar</v>
      </c>
      <c r="L3" s="37"/>
      <c r="M3" s="34"/>
      <c r="N3" s="35"/>
      <c r="O3" s="36" t="str">
        <f>'Result do Turno'!AX3</f>
        <v>04 a 10 Mar</v>
      </c>
      <c r="P3" s="37"/>
      <c r="Q3" s="34"/>
      <c r="R3" s="35"/>
      <c r="S3" s="36" t="str">
        <f>'Result do Turno'!BL3</f>
        <v>11 a 17 Mar</v>
      </c>
      <c r="T3" s="37"/>
      <c r="U3" s="34"/>
      <c r="V3" s="35"/>
      <c r="W3" s="36" t="str">
        <f>'Result do Turno'!BZ3</f>
        <v>18 a 24 Mar</v>
      </c>
      <c r="X3" s="34"/>
      <c r="Y3" s="34"/>
    </row>
    <row r="4" spans="2:28" x14ac:dyDescent="0.45">
      <c r="B4" s="38">
        <v>1</v>
      </c>
      <c r="C4" s="39" t="str">
        <f>'Result do Turno'!D4</f>
        <v>OTÁVIO BUENO</v>
      </c>
      <c r="F4" s="40" t="str">
        <f>IF(I4=1,IF(H4=1,"»",""),IF('Result do Turno'!U4="(D)","(D)",""))</f>
        <v>»</v>
      </c>
      <c r="G4" s="41" t="str">
        <f>'Result do Turno'!V4</f>
        <v>OTÁVIO BUENO</v>
      </c>
      <c r="H4" s="42">
        <f>'Result do Turno'!W4</f>
        <v>1</v>
      </c>
      <c r="I4" s="43">
        <f>IF(H4=1,1,IF(H5=1,1,0))</f>
        <v>1</v>
      </c>
      <c r="J4" s="40" t="str">
        <f>IF(M4=1,IF(L4=1,"»",""),IF('Result do Turno'!AI4="(D)","(D)",""))</f>
        <v/>
      </c>
      <c r="K4" s="41" t="str">
        <f>'Result do Turno'!AJ4</f>
        <v>OTÁVIO BUENO</v>
      </c>
      <c r="L4" s="42">
        <f>'Result do Turno'!AK4</f>
        <v>0</v>
      </c>
      <c r="M4" s="43">
        <f>IF(L4=1,1,IF(L5=1,1,0))</f>
        <v>1</v>
      </c>
      <c r="N4" s="40" t="str">
        <f>IF(Q4=1,IF(P4=1,"»",""),IF('Result do Turno'!AW4="(D)","(D)",""))</f>
        <v>»</v>
      </c>
      <c r="O4" s="41" t="str">
        <f>'Result do Turno'!AX4</f>
        <v>OTÁVIO BUENO</v>
      </c>
      <c r="P4" s="42">
        <f>'Result do Turno'!AY4</f>
        <v>1</v>
      </c>
      <c r="Q4" s="43">
        <f>IF(P4=1,1,IF(P5=1,1,0))</f>
        <v>1</v>
      </c>
      <c r="R4" s="40" t="str">
        <f>IF(U4=1,IF(T4=1,"»",""),IF('Result do Turno'!BK4="(D)","(D)",""))</f>
        <v/>
      </c>
      <c r="S4" s="41" t="str">
        <f>'Result do Turno'!BL4</f>
        <v>OTÁVIO BUENO</v>
      </c>
      <c r="T4" s="42">
        <f>'Result do Turno'!BM4</f>
        <v>0</v>
      </c>
      <c r="U4" s="43">
        <f>IF(T4=1,1,IF(T5=1,1,0))</f>
        <v>1</v>
      </c>
      <c r="V4" s="40" t="str">
        <f>IF(Y4=1,IF(X4=1,"»",""),IF('Result do Turno'!BY4="(D)","(D)",""))</f>
        <v/>
      </c>
      <c r="W4" s="41" t="str">
        <f>'Result do Turno'!BZ4</f>
        <v>OTÁVIO BUENO</v>
      </c>
      <c r="X4" s="43">
        <f>'Result do Turno'!CA4</f>
        <v>0</v>
      </c>
      <c r="Y4" s="43">
        <f>IF(X4=1,1,IF(X5=1,1,0))</f>
        <v>1</v>
      </c>
    </row>
    <row r="5" spans="2:28" x14ac:dyDescent="0.45">
      <c r="B5" s="38">
        <v>2</v>
      </c>
      <c r="C5" s="39" t="str">
        <f>'Result do Turno'!D5</f>
        <v>DOUGLAS VELASQUEZ</v>
      </c>
      <c r="F5" s="44" t="str">
        <f>IF(I5=1,IF(H5=1,"»",""),IF('Result do Turno'!U5="(D)","(D)",""))</f>
        <v/>
      </c>
      <c r="G5" s="45" t="str">
        <f>'Result do Turno'!V5</f>
        <v>JOÃO RIBEIRO</v>
      </c>
      <c r="H5" s="42">
        <f>'Result do Turno'!W5</f>
        <v>0</v>
      </c>
      <c r="I5" s="43">
        <f>IF(H5=1,1,IF(H4=1,1,0))</f>
        <v>1</v>
      </c>
      <c r="J5" s="44" t="str">
        <f>IF(M5=1,IF(L5=1,"»",""),IF('Result do Turno'!AI5="(D)","(D)",""))</f>
        <v>»</v>
      </c>
      <c r="K5" s="45" t="str">
        <f>'Result do Turno'!AJ5</f>
        <v>AMADEU FAÇANHA</v>
      </c>
      <c r="L5" s="42">
        <f>'Result do Turno'!AK5</f>
        <v>1</v>
      </c>
      <c r="M5" s="43">
        <f>IF(L5=1,1,IF(L4=1,1,0))</f>
        <v>1</v>
      </c>
      <c r="N5" s="44" t="str">
        <f>IF(Q5=1,IF(P5=1,"»",""),IF('Result do Turno'!AW5="(D)","(D)",""))</f>
        <v/>
      </c>
      <c r="O5" s="45" t="str">
        <f>'Result do Turno'!AX5</f>
        <v>RODRIGO SOARES</v>
      </c>
      <c r="P5" s="42">
        <f>'Result do Turno'!AY5</f>
        <v>0</v>
      </c>
      <c r="Q5" s="43">
        <f>IF(P5=1,1,IF(P4=1,1,0))</f>
        <v>1</v>
      </c>
      <c r="R5" s="44" t="str">
        <f>IF(U5=1,IF(T5=1,"»",""),IF('Result do Turno'!BK5="(D)","(D)",""))</f>
        <v>»</v>
      </c>
      <c r="S5" s="45" t="str">
        <f>'Result do Turno'!BL5</f>
        <v>GUSTAVO LUNA</v>
      </c>
      <c r="T5" s="42">
        <f>'Result do Turno'!BM5</f>
        <v>1</v>
      </c>
      <c r="U5" s="43">
        <f>IF(T5=1,1,IF(T4=1,1,0))</f>
        <v>1</v>
      </c>
      <c r="V5" s="44" t="str">
        <f>IF(Y5=1,IF(X5=1,"»",""),IF('Result do Turno'!BY5="(D)","(D)",""))</f>
        <v>»</v>
      </c>
      <c r="W5" s="45" t="str">
        <f>'Result do Turno'!BZ5</f>
        <v>DOUGLAS VELASQUEZ</v>
      </c>
      <c r="X5" s="43">
        <f>'Result do Turno'!CA5</f>
        <v>1</v>
      </c>
      <c r="Y5" s="43">
        <f>IF(X5=1,1,IF(X4=1,1,0))</f>
        <v>1</v>
      </c>
      <c r="AB5" s="46"/>
    </row>
    <row r="6" spans="2:28" x14ac:dyDescent="0.45">
      <c r="B6" s="38">
        <v>3</v>
      </c>
      <c r="C6" s="39" t="str">
        <f>'Result do Turno'!D6</f>
        <v>GUSTAVO LUNA</v>
      </c>
      <c r="F6" s="40" t="str">
        <f>IF(I6=1,IF(H6=1,"»",""),IF('Result do Turno'!U6="(D)","(D)",""))</f>
        <v>»</v>
      </c>
      <c r="G6" s="41" t="str">
        <f>'Result do Turno'!V6</f>
        <v>DOUGLAS VELASQUEZ</v>
      </c>
      <c r="H6" s="42">
        <f>'Result do Turno'!W6</f>
        <v>1</v>
      </c>
      <c r="I6" s="43">
        <f>IF(H6=1,1,IF(H7=1,1,0))</f>
        <v>1</v>
      </c>
      <c r="J6" s="40" t="str">
        <f>IF(M6=1,IF(L6=1,"»",""),IF('Result do Turno'!AI6="(D)","(D)",""))</f>
        <v>»</v>
      </c>
      <c r="K6" s="41" t="str">
        <f>'Result do Turno'!AJ6</f>
        <v>DOUGLAS VELASQUEZ</v>
      </c>
      <c r="L6" s="42">
        <f>'Result do Turno'!AK6</f>
        <v>1</v>
      </c>
      <c r="M6" s="43">
        <f>IF(L6=1,1,IF(L7=1,1,0))</f>
        <v>1</v>
      </c>
      <c r="N6" s="40" t="str">
        <f>IF(Q6=1,IF(P6=1,"»",""),IF('Result do Turno'!AW6="(D)","(D)",""))</f>
        <v/>
      </c>
      <c r="O6" s="41" t="str">
        <f>'Result do Turno'!AX6</f>
        <v>DOUGLAS VELASQUEZ</v>
      </c>
      <c r="P6" s="42">
        <f>'Result do Turno'!AY6</f>
        <v>0</v>
      </c>
      <c r="Q6" s="43">
        <f>IF(P6=1,1,IF(P7=1,1,0))</f>
        <v>1</v>
      </c>
      <c r="R6" s="40" t="str">
        <f>IF(U6=1,IF(T6=1,"»",""),IF('Result do Turno'!BK6="(D)","(D)",""))</f>
        <v>»</v>
      </c>
      <c r="S6" s="41" t="str">
        <f>'Result do Turno'!BL6</f>
        <v>DOUGLAS VELASQUEZ</v>
      </c>
      <c r="T6" s="42">
        <f>'Result do Turno'!BM6</f>
        <v>1</v>
      </c>
      <c r="U6" s="43">
        <f>IF(T6=1,1,IF(T7=1,1,0))</f>
        <v>1</v>
      </c>
      <c r="V6" s="40" t="str">
        <f>IF(Y6=1,IF(X6=1,"»",""),IF('Result do Turno'!BY6="(D)","(D)",""))</f>
        <v>»</v>
      </c>
      <c r="W6" s="41" t="str">
        <f>'Result do Turno'!BZ6</f>
        <v>GUSTAVO LUNA</v>
      </c>
      <c r="X6" s="43">
        <f>'Result do Turno'!CA6</f>
        <v>1</v>
      </c>
      <c r="Y6" s="43">
        <f>IF(X6=1,1,IF(X7=1,1,0))</f>
        <v>1</v>
      </c>
    </row>
    <row r="7" spans="2:28" x14ac:dyDescent="0.45">
      <c r="B7" s="38">
        <v>4</v>
      </c>
      <c r="C7" s="39" t="str">
        <f>'Result do Turno'!D7</f>
        <v>RODRIGO SOARES</v>
      </c>
      <c r="F7" s="44" t="str">
        <f>IF(I7=1,IF(H7=1,"»",""),IF('Result do Turno'!U7="(D)","(D)",""))</f>
        <v/>
      </c>
      <c r="G7" s="45" t="str">
        <f>'Result do Turno'!V7</f>
        <v>AMADEU FAÇANHA</v>
      </c>
      <c r="H7" s="42">
        <f>'Result do Turno'!W7</f>
        <v>0</v>
      </c>
      <c r="I7" s="43">
        <f>IF(H7=1,1,IF(H6=1,1,0))</f>
        <v>1</v>
      </c>
      <c r="J7" s="44" t="str">
        <f>IF(M7=1,IF(L7=1,"»",""),IF('Result do Turno'!AI7="(D)","(D)",""))</f>
        <v/>
      </c>
      <c r="K7" s="45" t="str">
        <f>'Result do Turno'!AJ7</f>
        <v>RODRIGO SOARES</v>
      </c>
      <c r="L7" s="42">
        <f>'Result do Turno'!AK7</f>
        <v>0</v>
      </c>
      <c r="M7" s="43">
        <f>IF(L7=1,1,IF(L6=1,1,0))</f>
        <v>1</v>
      </c>
      <c r="N7" s="44" t="str">
        <f>IF(Q7=1,IF(P7=1,"»",""),IF('Result do Turno'!AW7="(D)","(D)",""))</f>
        <v>»</v>
      </c>
      <c r="O7" s="45" t="str">
        <f>'Result do Turno'!AX7</f>
        <v>GUSTAVO LUNA</v>
      </c>
      <c r="P7" s="42">
        <f>'Result do Turno'!AY7</f>
        <v>1</v>
      </c>
      <c r="Q7" s="43">
        <f>IF(P7=1,1,IF(P6=1,1,0))</f>
        <v>1</v>
      </c>
      <c r="R7" s="44" t="str">
        <f>IF(U7=1,IF(T7=1,"»",""),IF('Result do Turno'!BK7="(D)","(D)",""))</f>
        <v/>
      </c>
      <c r="S7" s="45" t="str">
        <f>'Result do Turno'!BL7</f>
        <v>JOÃO RIBEIRO</v>
      </c>
      <c r="T7" s="42">
        <f>'Result do Turno'!BM7</f>
        <v>0</v>
      </c>
      <c r="U7" s="43">
        <f>IF(T7=1,1,IF(T6=1,1,0))</f>
        <v>1</v>
      </c>
      <c r="V7" s="44" t="str">
        <f>IF(Y7=1,IF(X7=1,"»",""),IF('Result do Turno'!BY7="(D)","(D)",""))</f>
        <v/>
      </c>
      <c r="W7" s="45" t="str">
        <f>'Result do Turno'!BZ7</f>
        <v>AMADEU FAÇANHA</v>
      </c>
      <c r="X7" s="43">
        <f>'Result do Turno'!CA7</f>
        <v>0</v>
      </c>
      <c r="Y7" s="43">
        <f>IF(X7=1,1,IF(X6=1,1,0))</f>
        <v>1</v>
      </c>
    </row>
    <row r="8" spans="2:28" x14ac:dyDescent="0.45">
      <c r="B8" s="38">
        <v>5</v>
      </c>
      <c r="C8" s="39" t="str">
        <f>'Result do Turno'!D8</f>
        <v>AMADEU FAÇANHA</v>
      </c>
      <c r="F8" s="40" t="str">
        <f>IF(I8=1,IF(H8=1,"»",""),IF('Result do Turno'!U8="(D)","(D)",""))</f>
        <v>»</v>
      </c>
      <c r="G8" s="41" t="str">
        <f>'Result do Turno'!V8</f>
        <v>GUSTAVO LUNA</v>
      </c>
      <c r="H8" s="42">
        <f>'Result do Turno'!W8</f>
        <v>1</v>
      </c>
      <c r="I8" s="43">
        <f>IF(H8=1,1,IF(H9=1,1,0))</f>
        <v>1</v>
      </c>
      <c r="J8" s="40" t="str">
        <f>IF(M8=1,IF(L8=1,"»",""),IF('Result do Turno'!AI8="(D)","(D)",""))</f>
        <v>»</v>
      </c>
      <c r="K8" s="41" t="str">
        <f>'Result do Turno'!AJ8</f>
        <v>GUSTAVO LUNA</v>
      </c>
      <c r="L8" s="42">
        <f>'Result do Turno'!AK8</f>
        <v>1</v>
      </c>
      <c r="M8" s="43">
        <f>IF(L8=1,1,IF(L9=1,1,0))</f>
        <v>1</v>
      </c>
      <c r="N8" s="40" t="str">
        <f>IF(Q8=1,IF(P8=1,"»",""),IF('Result do Turno'!AW8="(D)","(D)",""))</f>
        <v>»</v>
      </c>
      <c r="O8" s="41" t="str">
        <f>'Result do Turno'!AX8</f>
        <v>AMADEU FAÇANHA</v>
      </c>
      <c r="P8" s="42">
        <f>'Result do Turno'!AY8</f>
        <v>1</v>
      </c>
      <c r="Q8" s="43">
        <f>IF(P8=1,1,IF(P9=1,1,0))</f>
        <v>1</v>
      </c>
      <c r="R8" s="40" t="str">
        <f>IF(U8=1,IF(T8=1,"»",""),IF('Result do Turno'!BK8="(D)","(D)",""))</f>
        <v/>
      </c>
      <c r="S8" s="41" t="str">
        <f>'Result do Turno'!BL8</f>
        <v>AMADEU FAÇANHA</v>
      </c>
      <c r="T8" s="42">
        <f>'Result do Turno'!BM8</f>
        <v>0</v>
      </c>
      <c r="U8" s="43">
        <f>IF(T8=1,1,IF(T9=1,1,0))</f>
        <v>1</v>
      </c>
      <c r="V8" s="40" t="str">
        <f>IF(Y8=1,IF(X8=1,"»",""),IF('Result do Turno'!BY8="(D)","(D)",""))</f>
        <v>»</v>
      </c>
      <c r="W8" s="41" t="str">
        <f>'Result do Turno'!BZ8</f>
        <v>RODRIGO SOARES</v>
      </c>
      <c r="X8" s="43">
        <f>'Result do Turno'!CA8</f>
        <v>1</v>
      </c>
      <c r="Y8" s="43">
        <f>IF(X8=1,1,IF(X9=1,1,0))</f>
        <v>1</v>
      </c>
    </row>
    <row r="9" spans="2:28" x14ac:dyDescent="0.45">
      <c r="B9" s="47">
        <v>6</v>
      </c>
      <c r="C9" s="48" t="str">
        <f>'Result do Turno'!D9</f>
        <v>JOÃO RIBEIRO</v>
      </c>
      <c r="F9" s="49" t="str">
        <f>IF(I9=1,IF(H9=1,"»",""),IF('Result do Turno'!U9="(D)","(D)",""))</f>
        <v/>
      </c>
      <c r="G9" s="50" t="str">
        <f>'Result do Turno'!V9</f>
        <v>RODRIGO SOARES</v>
      </c>
      <c r="H9" s="42">
        <f>'Result do Turno'!W9</f>
        <v>0</v>
      </c>
      <c r="I9" s="43">
        <f>IF(H9=1,1,IF(H8=1,1,0))</f>
        <v>1</v>
      </c>
      <c r="J9" s="49" t="str">
        <f>IF(M9=1,IF(L9=1,"»",""),IF('Result do Turno'!AI9="(D)","(D)",""))</f>
        <v/>
      </c>
      <c r="K9" s="50" t="str">
        <f>'Result do Turno'!AJ9</f>
        <v>JOÃO RIBEIRO</v>
      </c>
      <c r="L9" s="42">
        <f>'Result do Turno'!AK9</f>
        <v>0</v>
      </c>
      <c r="M9" s="43">
        <f>IF(L9=1,1,IF(L8=1,1,0))</f>
        <v>1</v>
      </c>
      <c r="N9" s="49" t="str">
        <f>IF(Q9=1,IF(P9=1,"»",""),IF('Result do Turno'!AW9="(D)","(D)",""))</f>
        <v/>
      </c>
      <c r="O9" s="50" t="str">
        <f>'Result do Turno'!AX9</f>
        <v>JOÃO RIBEIRO</v>
      </c>
      <c r="P9" s="42">
        <f>'Result do Turno'!AY9</f>
        <v>0</v>
      </c>
      <c r="Q9" s="43">
        <f>IF(P9=1,1,IF(P8=1,1,0))</f>
        <v>1</v>
      </c>
      <c r="R9" s="49" t="str">
        <f>IF(U9=1,IF(T9=1,"»",""),IF('Result do Turno'!BK9="(D)","(D)",""))</f>
        <v>»</v>
      </c>
      <c r="S9" s="50" t="str">
        <f>'Result do Turno'!BL9</f>
        <v>RODRIGO SOARES</v>
      </c>
      <c r="T9" s="42">
        <f>'Result do Turno'!BM9</f>
        <v>1</v>
      </c>
      <c r="U9" s="43">
        <f>IF(T9=1,1,IF(T8=1,1,0))</f>
        <v>1</v>
      </c>
      <c r="V9" s="49" t="str">
        <f>IF(Y9=1,IF(X9=1,"»",""),IF('Result do Turno'!BY9="(D)","(D)",""))</f>
        <v/>
      </c>
      <c r="W9" s="50" t="str">
        <f>'Result do Turno'!BZ9</f>
        <v>JOÃO RIBEIRO</v>
      </c>
      <c r="X9" s="43">
        <f>'Result do Turno'!CA9</f>
        <v>0</v>
      </c>
      <c r="Y9" s="43">
        <f>IF(X9=1,1,IF(X8=1,1,0))</f>
        <v>1</v>
      </c>
    </row>
    <row r="10" spans="2:28" x14ac:dyDescent="0.45">
      <c r="H10" s="31"/>
      <c r="I10" s="43"/>
      <c r="L10" s="31"/>
      <c r="M10" s="43"/>
      <c r="Q10" s="43"/>
      <c r="T10" s="31"/>
      <c r="U10" s="43"/>
      <c r="X10" s="43"/>
      <c r="Y10" s="43"/>
    </row>
    <row r="11" spans="2:28" s="23" customFormat="1" ht="22.5" customHeight="1" x14ac:dyDescent="0.45">
      <c r="B11" s="7" t="s">
        <v>120</v>
      </c>
      <c r="C11" s="7"/>
      <c r="F11" s="9" t="str">
        <f>F2</f>
        <v>1o TURNO - 1a RODADA</v>
      </c>
      <c r="G11" s="9" t="s">
        <v>121</v>
      </c>
      <c r="H11" s="33"/>
      <c r="I11" s="34"/>
      <c r="J11" s="9" t="str">
        <f>J2</f>
        <v>1o TURNO - 2a RODADA</v>
      </c>
      <c r="K11" s="9" t="s">
        <v>115</v>
      </c>
      <c r="L11" s="33"/>
      <c r="M11" s="34"/>
      <c r="N11" s="9" t="str">
        <f>N2</f>
        <v>1o TURNO - 3a RODADA</v>
      </c>
      <c r="O11" s="9" t="s">
        <v>116</v>
      </c>
      <c r="P11" s="33"/>
      <c r="Q11" s="34"/>
      <c r="R11" s="9" t="str">
        <f>R2</f>
        <v>1o TURNO - 4a RODADA</v>
      </c>
      <c r="S11" s="9" t="s">
        <v>117</v>
      </c>
      <c r="T11" s="33"/>
      <c r="U11" s="34"/>
      <c r="V11" s="9" t="str">
        <f>V2</f>
        <v>1o TURNO - 5a RODADA</v>
      </c>
      <c r="W11" s="9" t="s">
        <v>118</v>
      </c>
      <c r="X11" s="43"/>
      <c r="Y11" s="43"/>
    </row>
    <row r="12" spans="2:28" s="23" customFormat="1" ht="24.75" customHeight="1" x14ac:dyDescent="0.45">
      <c r="B12" s="8" t="s">
        <v>119</v>
      </c>
      <c r="C12" s="8"/>
      <c r="F12" s="35"/>
      <c r="G12" s="36" t="str">
        <f>G3</f>
        <v>19 a 25 Fev</v>
      </c>
      <c r="H12" s="37"/>
      <c r="I12" s="34"/>
      <c r="J12" s="35"/>
      <c r="K12" s="36" t="str">
        <f>K3</f>
        <v>26 Fev a 03 Mar</v>
      </c>
      <c r="L12" s="37"/>
      <c r="M12" s="34"/>
      <c r="N12" s="35"/>
      <c r="O12" s="36" t="str">
        <f>O3</f>
        <v>04 a 10 Mar</v>
      </c>
      <c r="P12" s="37"/>
      <c r="Q12" s="34"/>
      <c r="R12" s="35"/>
      <c r="S12" s="36" t="str">
        <f>S3</f>
        <v>11 a 17 Mar</v>
      </c>
      <c r="T12" s="37"/>
      <c r="U12" s="34"/>
      <c r="V12" s="35"/>
      <c r="W12" s="36" t="str">
        <f>W3</f>
        <v>18 a 24 Mar</v>
      </c>
      <c r="X12" s="43"/>
      <c r="Y12" s="43"/>
    </row>
    <row r="13" spans="2:28" x14ac:dyDescent="0.45">
      <c r="B13" s="38">
        <v>1</v>
      </c>
      <c r="C13" s="39" t="str">
        <f>'Result do Turno'!D13</f>
        <v>ROBERTO FIUZA</v>
      </c>
      <c r="F13" s="40" t="str">
        <f>IF(I13=1,IF(H13=1,"»",""),IF('Result do Turno'!U13="(D)","(D)",""))</f>
        <v>»</v>
      </c>
      <c r="G13" s="41" t="str">
        <f>'Result do Turno'!V13</f>
        <v>ROBERTO FIUZA</v>
      </c>
      <c r="H13" s="42">
        <f>'Result do Turno'!W13</f>
        <v>1</v>
      </c>
      <c r="I13" s="43">
        <f>IF(H13=1,1,IF(H14=1,1,0))</f>
        <v>1</v>
      </c>
      <c r="J13" s="40" t="str">
        <f>IF(M13=1,IF(L13=1,"»",""),IF('Result do Turno'!AI13="(D)","(D)",""))</f>
        <v>»</v>
      </c>
      <c r="K13" s="41" t="str">
        <f>'Result do Turno'!AJ13</f>
        <v>ROBERTO FIUZA</v>
      </c>
      <c r="L13" s="42">
        <f>'Result do Turno'!AK13</f>
        <v>1</v>
      </c>
      <c r="M13" s="43">
        <f>IF(L13=1,1,IF(L14=1,1,0))</f>
        <v>1</v>
      </c>
      <c r="N13" s="40" t="str">
        <f>IF(Q13=1,IF(P13=1,"»",""),IF('Result do Turno'!AW13="(D)","(D)",""))</f>
        <v>»</v>
      </c>
      <c r="O13" s="41" t="str">
        <f>'Result do Turno'!AX13</f>
        <v>ROBERTO FIUZA</v>
      </c>
      <c r="P13" s="42">
        <f>'Result do Turno'!AY13</f>
        <v>1</v>
      </c>
      <c r="Q13" s="43">
        <f>IF(P13=1,1,IF(P14=1,1,0))</f>
        <v>1</v>
      </c>
      <c r="R13" s="40" t="str">
        <f>IF(U13=1,IF(T13=1,"»",""),IF('Result do Turno'!BK13="(D)","(D)",""))</f>
        <v>»</v>
      </c>
      <c r="S13" s="41" t="str">
        <f>'Result do Turno'!BL13</f>
        <v>ROBERTO FIUZA</v>
      </c>
      <c r="T13" s="42">
        <f>'Result do Turno'!BM13</f>
        <v>1</v>
      </c>
      <c r="U13" s="43">
        <f>IF(T13=1,1,IF(T14=1,1,0))</f>
        <v>1</v>
      </c>
      <c r="V13" s="40" t="str">
        <f>IF(Y13=1,IF(X13=1,"»",""),IF('Result do Turno'!BY13="(D)","(D)",""))</f>
        <v/>
      </c>
      <c r="W13" s="41" t="str">
        <f>'Result do Turno'!BZ13</f>
        <v>ROBERTO FIUZA</v>
      </c>
      <c r="X13" s="43">
        <f>'Result do Turno'!CA13</f>
        <v>0</v>
      </c>
      <c r="Y13" s="43">
        <f>IF(X13=1,1,IF(X14=1,1,0))</f>
        <v>1</v>
      </c>
    </row>
    <row r="14" spans="2:28" x14ac:dyDescent="0.45">
      <c r="B14" s="38">
        <v>2</v>
      </c>
      <c r="C14" s="39" t="str">
        <f>'Result do Turno'!D14</f>
        <v>ADRIANO CHIARI</v>
      </c>
      <c r="F14" s="44" t="str">
        <f>IF(I14=1,IF(H14=1,"»",""),IF('Result do Turno'!U14="(D)","(D)",""))</f>
        <v/>
      </c>
      <c r="G14" s="45" t="str">
        <f>'Result do Turno'!V14</f>
        <v>GUSTAVO MACHADO</v>
      </c>
      <c r="H14" s="42">
        <f>'Result do Turno'!W14</f>
        <v>0</v>
      </c>
      <c r="I14" s="43">
        <f>IF(H14=1,1,IF(H13=1,1,0))</f>
        <v>1</v>
      </c>
      <c r="J14" s="44" t="str">
        <f>IF(M14=1,IF(L14=1,"»",""),IF('Result do Turno'!AI14="(D)","(D)",""))</f>
        <v/>
      </c>
      <c r="K14" s="45" t="str">
        <f>'Result do Turno'!AJ14</f>
        <v>PEDRO SANTOS</v>
      </c>
      <c r="L14" s="42">
        <f>'Result do Turno'!AK14</f>
        <v>0</v>
      </c>
      <c r="M14" s="43">
        <f>IF(L14=1,1,IF(L13=1,1,0))</f>
        <v>1</v>
      </c>
      <c r="N14" s="44" t="str">
        <f>IF(Q14=1,IF(P14=1,"»",""),IF('Result do Turno'!AW14="(D)","(D)",""))</f>
        <v/>
      </c>
      <c r="O14" s="45" t="str">
        <f>'Result do Turno'!AX14</f>
        <v>JEFFERSON STOPATTO</v>
      </c>
      <c r="P14" s="42">
        <f>'Result do Turno'!AY14</f>
        <v>0</v>
      </c>
      <c r="Q14" s="43">
        <f>IF(P14=1,1,IF(P13=1,1,0))</f>
        <v>1</v>
      </c>
      <c r="R14" s="44" t="str">
        <f>IF(U14=1,IF(T14=1,"»",""),IF('Result do Turno'!BK14="(D)","(D)",""))</f>
        <v/>
      </c>
      <c r="S14" s="45" t="str">
        <f>'Result do Turno'!BL14</f>
        <v>GUSTAVO ALMEIDA</v>
      </c>
      <c r="T14" s="42">
        <f>'Result do Turno'!BM14</f>
        <v>0</v>
      </c>
      <c r="U14" s="43">
        <f>IF(T14=1,1,IF(T13=1,1,0))</f>
        <v>1</v>
      </c>
      <c r="V14" s="44" t="str">
        <f>IF(Y14=1,IF(X14=1,"»",""),IF('Result do Turno'!BY14="(D)","(D)",""))</f>
        <v>»</v>
      </c>
      <c r="W14" s="45" t="str">
        <f>'Result do Turno'!BZ14</f>
        <v>ADRIANO CHIARI</v>
      </c>
      <c r="X14" s="43">
        <f>'Result do Turno'!CA14</f>
        <v>1</v>
      </c>
      <c r="Y14" s="43">
        <f>IF(X14=1,1,IF(X13=1,1,0))</f>
        <v>1</v>
      </c>
    </row>
    <row r="15" spans="2:28" x14ac:dyDescent="0.45">
      <c r="B15" s="38">
        <v>3</v>
      </c>
      <c r="C15" s="39" t="str">
        <f>'Result do Turno'!D15</f>
        <v>GUSTAVO ALMEIDA</v>
      </c>
      <c r="F15" s="40" t="str">
        <f>IF(I15=1,IF(H15=1,"»",""),IF('Result do Turno'!U15="(D)","(D)",""))</f>
        <v/>
      </c>
      <c r="G15" s="41" t="str">
        <f>'Result do Turno'!V15</f>
        <v>ADRIANO CHIARI</v>
      </c>
      <c r="H15" s="42">
        <f>'Result do Turno'!W15</f>
        <v>0</v>
      </c>
      <c r="I15" s="43">
        <f>IF(H15=1,1,IF(H16=1,1,0))</f>
        <v>1</v>
      </c>
      <c r="J15" s="40" t="str">
        <f>IF(M15=1,IF(L15=1,"»",""),IF('Result do Turno'!AI15="(D)","(D)",""))</f>
        <v>»</v>
      </c>
      <c r="K15" s="41" t="str">
        <f>'Result do Turno'!AJ15</f>
        <v>ADRIANO CHIARI</v>
      </c>
      <c r="L15" s="42">
        <f>'Result do Turno'!AK15</f>
        <v>1</v>
      </c>
      <c r="M15" s="43">
        <f>IF(L15=1,1,IF(L16=1,1,0))</f>
        <v>1</v>
      </c>
      <c r="N15" s="40" t="str">
        <f>IF(Q15=1,IF(P15=1,"»",""),IF('Result do Turno'!AW15="(D)","(D)",""))</f>
        <v/>
      </c>
      <c r="O15" s="41" t="str">
        <f>'Result do Turno'!AX15</f>
        <v>ADRIANO CHIARI</v>
      </c>
      <c r="P15" s="42">
        <f>'Result do Turno'!AY15</f>
        <v>0</v>
      </c>
      <c r="Q15" s="43">
        <f>IF(P15=1,1,IF(P16=1,1,0))</f>
        <v>1</v>
      </c>
      <c r="R15" s="40" t="str">
        <f>IF(U15=1,IF(T15=1,"»",""),IF('Result do Turno'!BK15="(D)","(D)",""))</f>
        <v/>
      </c>
      <c r="S15" s="41" t="str">
        <f>'Result do Turno'!BL15</f>
        <v>ADRIANO CHIARI</v>
      </c>
      <c r="T15" s="42">
        <f>'Result do Turno'!BM15</f>
        <v>0</v>
      </c>
      <c r="U15" s="43">
        <f>IF(T15=1,1,IF(T16=1,1,0))</f>
        <v>1</v>
      </c>
      <c r="V15" s="40" t="str">
        <f>IF(Y15=1,IF(X15=1,"»",""),IF('Result do Turno'!BY15="(D)","(D)",""))</f>
        <v>»</v>
      </c>
      <c r="W15" s="41" t="str">
        <f>'Result do Turno'!BZ15</f>
        <v>GUSTAVO ALMEIDA</v>
      </c>
      <c r="X15" s="43">
        <f>'Result do Turno'!CA15</f>
        <v>1</v>
      </c>
      <c r="Y15" s="43">
        <f>IF(X15=1,1,IF(X16=1,1,0))</f>
        <v>1</v>
      </c>
    </row>
    <row r="16" spans="2:28" x14ac:dyDescent="0.45">
      <c r="B16" s="38">
        <v>4</v>
      </c>
      <c r="C16" s="39" t="str">
        <f>'Result do Turno'!D16</f>
        <v>JEFFERSON STOPATTO</v>
      </c>
      <c r="F16" s="44" t="str">
        <f>IF(I16=1,IF(H16=1,"»",""),IF('Result do Turno'!U16="(D)","(D)",""))</f>
        <v>»</v>
      </c>
      <c r="G16" s="45" t="str">
        <f>'Result do Turno'!V16</f>
        <v>PEDRO SANTOS</v>
      </c>
      <c r="H16" s="42">
        <f>'Result do Turno'!W16</f>
        <v>1</v>
      </c>
      <c r="I16" s="43">
        <f>IF(H16=1,1,IF(H15=1,1,0))</f>
        <v>1</v>
      </c>
      <c r="J16" s="44" t="str">
        <f>IF(M16=1,IF(L16=1,"»",""),IF('Result do Turno'!AI16="(D)","(D)",""))</f>
        <v/>
      </c>
      <c r="K16" s="45" t="str">
        <f>'Result do Turno'!AJ16</f>
        <v>JEFFERSON STOPATTO</v>
      </c>
      <c r="L16" s="42">
        <f>'Result do Turno'!AK16</f>
        <v>0</v>
      </c>
      <c r="M16" s="43">
        <f>IF(L16=1,1,IF(L15=1,1,0))</f>
        <v>1</v>
      </c>
      <c r="N16" s="44" t="str">
        <f>IF(Q16=1,IF(P16=1,"»",""),IF('Result do Turno'!AW16="(D)","(D)",""))</f>
        <v>»</v>
      </c>
      <c r="O16" s="45" t="str">
        <f>'Result do Turno'!AX16</f>
        <v>GUSTAVO ALMEIDA</v>
      </c>
      <c r="P16" s="42">
        <f>'Result do Turno'!AY16</f>
        <v>1</v>
      </c>
      <c r="Q16" s="43">
        <f>IF(P16=1,1,IF(P15=1,1,0))</f>
        <v>1</v>
      </c>
      <c r="R16" s="44" t="str">
        <f>IF(U16=1,IF(T16=1,"»",""),IF('Result do Turno'!BK16="(D)","(D)",""))</f>
        <v>»</v>
      </c>
      <c r="S16" s="45" t="str">
        <f>'Result do Turno'!BL16</f>
        <v>GUSTAVO MACHADO</v>
      </c>
      <c r="T16" s="42">
        <f>'Result do Turno'!BM16</f>
        <v>1</v>
      </c>
      <c r="U16" s="43">
        <f>IF(T16=1,1,IF(T15=1,1,0))</f>
        <v>1</v>
      </c>
      <c r="V16" s="44" t="str">
        <f>IF(Y16=1,IF(X16=1,"»",""),IF('Result do Turno'!BY16="(D)","(D)",""))</f>
        <v/>
      </c>
      <c r="W16" s="45" t="str">
        <f>'Result do Turno'!BZ16</f>
        <v>PEDRO SANTOS</v>
      </c>
      <c r="X16" s="43">
        <f>'Result do Turno'!CA16</f>
        <v>0</v>
      </c>
      <c r="Y16" s="43">
        <f>IF(X16=1,1,IF(X15=1,1,0))</f>
        <v>1</v>
      </c>
    </row>
    <row r="17" spans="2:25" x14ac:dyDescent="0.45">
      <c r="B17" s="38">
        <v>5</v>
      </c>
      <c r="C17" s="39" t="str">
        <f>'Result do Turno'!D17</f>
        <v>PEDRO SANTOS</v>
      </c>
      <c r="F17" s="40" t="str">
        <f>IF(I17=1,IF(H17=1,"»",""),IF('Result do Turno'!U17="(D)","(D)",""))</f>
        <v/>
      </c>
      <c r="G17" s="41" t="str">
        <f>'Result do Turno'!V17</f>
        <v>GUSTAVO ALMEIDA</v>
      </c>
      <c r="H17" s="42">
        <f>'Result do Turno'!W17</f>
        <v>0</v>
      </c>
      <c r="I17" s="43">
        <f>IF(H17=1,1,IF(H18=1,1,0))</f>
        <v>1</v>
      </c>
      <c r="J17" s="40" t="str">
        <f>IF(M17=1,IF(L17=1,"»",""),IF('Result do Turno'!AI17="(D)","(D)",""))</f>
        <v>»</v>
      </c>
      <c r="K17" s="41" t="str">
        <f>'Result do Turno'!AJ17</f>
        <v>GUSTAVO ALMEIDA</v>
      </c>
      <c r="L17" s="42">
        <f>'Result do Turno'!AK17</f>
        <v>1</v>
      </c>
      <c r="M17" s="43">
        <f>IF(L17=1,1,IF(L18=1,1,0))</f>
        <v>1</v>
      </c>
      <c r="N17" s="40" t="str">
        <f>IF(Q17=1,IF(P17=1,"»",""),IF('Result do Turno'!AW17="(D)","(D)",""))</f>
        <v/>
      </c>
      <c r="O17" s="41" t="str">
        <f>'Result do Turno'!AX17</f>
        <v>PEDRO SANTOS</v>
      </c>
      <c r="P17" s="42">
        <f>'Result do Turno'!AY17</f>
        <v>0</v>
      </c>
      <c r="Q17" s="43">
        <f>IF(P17=1,1,IF(P18=1,1,0))</f>
        <v>1</v>
      </c>
      <c r="R17" s="40" t="str">
        <f>IF(U17=1,IF(T17=1,"»",""),IF('Result do Turno'!BK17="(D)","(D)",""))</f>
        <v/>
      </c>
      <c r="S17" s="41" t="str">
        <f>'Result do Turno'!BL17</f>
        <v>PEDRO SANTOS</v>
      </c>
      <c r="T17" s="42">
        <f>'Result do Turno'!BM17</f>
        <v>0</v>
      </c>
      <c r="U17" s="43">
        <f>IF(T17=1,1,IF(T18=1,1,0))</f>
        <v>1</v>
      </c>
      <c r="V17" s="40" t="str">
        <f>IF(Y17=1,IF(X17=1,"»",""),IF('Result do Turno'!BY17="(D)","(D)",""))</f>
        <v>»</v>
      </c>
      <c r="W17" s="41" t="str">
        <f>'Result do Turno'!BZ17</f>
        <v>JEFFERSON STOPATTO</v>
      </c>
      <c r="X17" s="43">
        <f>'Result do Turno'!CA17</f>
        <v>1</v>
      </c>
      <c r="Y17" s="43">
        <f>IF(X17=1,1,IF(X18=1,1,0))</f>
        <v>1</v>
      </c>
    </row>
    <row r="18" spans="2:25" x14ac:dyDescent="0.45">
      <c r="B18" s="47">
        <v>6</v>
      </c>
      <c r="C18" s="48" t="str">
        <f>'Result do Turno'!D18</f>
        <v>GUSTAVO MACHADO</v>
      </c>
      <c r="F18" s="49" t="str">
        <f>IF(I18=1,IF(H18=1,"»",""),IF('Result do Turno'!U18="(D)","(D)",""))</f>
        <v>»</v>
      </c>
      <c r="G18" s="50" t="str">
        <f>'Result do Turno'!V18</f>
        <v>JEFFERSON STOPATTO</v>
      </c>
      <c r="H18" s="42">
        <f>'Result do Turno'!W18</f>
        <v>1</v>
      </c>
      <c r="I18" s="43">
        <f>IF(H18=1,1,IF(H17=1,1,0))</f>
        <v>1</v>
      </c>
      <c r="J18" s="49" t="str">
        <f>IF(M18=1,IF(L18=1,"»",""),IF('Result do Turno'!AI18="(D)","(D)",""))</f>
        <v/>
      </c>
      <c r="K18" s="50" t="str">
        <f>'Result do Turno'!AJ18</f>
        <v>GUSTAVO MACHADO</v>
      </c>
      <c r="L18" s="42">
        <f>'Result do Turno'!AK18</f>
        <v>0</v>
      </c>
      <c r="M18" s="43">
        <f>IF(L18=1,1,IF(L17=1,1,0))</f>
        <v>1</v>
      </c>
      <c r="N18" s="49" t="str">
        <f>IF(Q18=1,IF(P18=1,"»",""),IF('Result do Turno'!AW18="(D)","(D)",""))</f>
        <v>»</v>
      </c>
      <c r="O18" s="50" t="str">
        <f>'Result do Turno'!AX18</f>
        <v>GUSTAVO MACHADO</v>
      </c>
      <c r="P18" s="42">
        <f>'Result do Turno'!AY18</f>
        <v>1</v>
      </c>
      <c r="Q18" s="43">
        <f>IF(P18=1,1,IF(P17=1,1,0))</f>
        <v>1</v>
      </c>
      <c r="R18" s="49" t="str">
        <f>IF(U18=1,IF(T18=1,"»",""),IF('Result do Turno'!BK18="(D)","(D)",""))</f>
        <v>»</v>
      </c>
      <c r="S18" s="50" t="str">
        <f>'Result do Turno'!BL18</f>
        <v>JEFFERSON STOPATTO</v>
      </c>
      <c r="T18" s="42">
        <f>'Result do Turno'!BM18</f>
        <v>1</v>
      </c>
      <c r="U18" s="43">
        <f>IF(T18=1,1,IF(T17=1,1,0))</f>
        <v>1</v>
      </c>
      <c r="V18" s="49" t="str">
        <f>IF(Y18=1,IF(X18=1,"»",""),IF('Result do Turno'!BY18="(D)","(D)",""))</f>
        <v/>
      </c>
      <c r="W18" s="50" t="str">
        <f>'Result do Turno'!BZ18</f>
        <v>GUSTAVO MACHADO</v>
      </c>
      <c r="X18" s="43">
        <f>'Result do Turno'!CA18</f>
        <v>0</v>
      </c>
      <c r="Y18" s="43">
        <f>IF(X18=1,1,IF(X17=1,1,0))</f>
        <v>1</v>
      </c>
    </row>
    <row r="19" spans="2:25" x14ac:dyDescent="0.45">
      <c r="H19" s="31"/>
      <c r="I19" s="43"/>
      <c r="L19" s="31"/>
      <c r="M19" s="43"/>
      <c r="Q19" s="43"/>
      <c r="T19" s="31"/>
      <c r="U19" s="43"/>
      <c r="X19" s="43"/>
      <c r="Y19" s="43"/>
    </row>
    <row r="20" spans="2:25" s="23" customFormat="1" ht="22.5" customHeight="1" x14ac:dyDescent="0.45">
      <c r="B20" s="7" t="s">
        <v>122</v>
      </c>
      <c r="C20" s="7"/>
      <c r="F20" s="9" t="str">
        <f>F11</f>
        <v>1o TURNO - 1a RODADA</v>
      </c>
      <c r="G20" s="9" t="s">
        <v>121</v>
      </c>
      <c r="H20" s="33"/>
      <c r="I20" s="34"/>
      <c r="J20" s="9" t="str">
        <f>J11</f>
        <v>1o TURNO - 2a RODADA</v>
      </c>
      <c r="K20" s="9" t="s">
        <v>115</v>
      </c>
      <c r="L20" s="33"/>
      <c r="M20" s="34"/>
      <c r="N20" s="9" t="str">
        <f>N11</f>
        <v>1o TURNO - 3a RODADA</v>
      </c>
      <c r="O20" s="9" t="s">
        <v>116</v>
      </c>
      <c r="P20" s="33"/>
      <c r="Q20" s="34"/>
      <c r="R20" s="9" t="str">
        <f>R11</f>
        <v>1o TURNO - 4a RODADA</v>
      </c>
      <c r="S20" s="9" t="s">
        <v>117</v>
      </c>
      <c r="T20" s="33"/>
      <c r="U20" s="34"/>
      <c r="V20" s="9" t="str">
        <f>V11</f>
        <v>1o TURNO - 5a RODADA</v>
      </c>
      <c r="W20" s="9" t="s">
        <v>118</v>
      </c>
      <c r="X20" s="43"/>
      <c r="Y20" s="43"/>
    </row>
    <row r="21" spans="2:25" s="23" customFormat="1" ht="24.75" customHeight="1" x14ac:dyDescent="0.45">
      <c r="B21" s="8" t="s">
        <v>119</v>
      </c>
      <c r="C21" s="8"/>
      <c r="F21" s="35"/>
      <c r="G21" s="36" t="str">
        <f>G12</f>
        <v>19 a 25 Fev</v>
      </c>
      <c r="H21" s="37"/>
      <c r="I21" s="34"/>
      <c r="J21" s="35"/>
      <c r="K21" s="36" t="str">
        <f>K12</f>
        <v>26 Fev a 03 Mar</v>
      </c>
      <c r="L21" s="37"/>
      <c r="M21" s="34"/>
      <c r="N21" s="35"/>
      <c r="O21" s="36" t="str">
        <f>O12</f>
        <v>04 a 10 Mar</v>
      </c>
      <c r="P21" s="37"/>
      <c r="Q21" s="34"/>
      <c r="R21" s="35"/>
      <c r="S21" s="36" t="str">
        <f>S12</f>
        <v>11 a 17 Mar</v>
      </c>
      <c r="T21" s="37"/>
      <c r="U21" s="34"/>
      <c r="V21" s="35"/>
      <c r="W21" s="36" t="str">
        <f>W12</f>
        <v>18 a 24 Mar</v>
      </c>
      <c r="X21" s="43"/>
      <c r="Y21" s="43"/>
    </row>
    <row r="22" spans="2:25" x14ac:dyDescent="0.45">
      <c r="B22" s="38">
        <v>1</v>
      </c>
      <c r="C22" s="39" t="str">
        <f>'Result do Turno'!D22</f>
        <v>LOURIVALDO RABELO</v>
      </c>
      <c r="F22" s="40" t="str">
        <f>IF(I22=1,IF(H22=1,"»",""),IF('Result do Turno'!U22="(D)","(D)",""))</f>
        <v/>
      </c>
      <c r="G22" s="41" t="str">
        <f>'Result do Turno'!V22</f>
        <v>LOURIVALDO RABELO</v>
      </c>
      <c r="H22" s="42">
        <f>'Result do Turno'!W22</f>
        <v>0</v>
      </c>
      <c r="I22" s="43">
        <f>IF(H22=1,1,IF(H23=1,1,0))</f>
        <v>1</v>
      </c>
      <c r="J22" s="40" t="str">
        <f>IF(M22=1,IF(L22=1,"»",""),IF('Result do Turno'!AI22="(D)","(D)",""))</f>
        <v>»</v>
      </c>
      <c r="K22" s="41" t="str">
        <f>'Result do Turno'!AJ22</f>
        <v>LOURIVALDO RABELO</v>
      </c>
      <c r="L22" s="42">
        <f>'Result do Turno'!AK22</f>
        <v>1</v>
      </c>
      <c r="M22" s="43">
        <f>IF(L22=1,1,IF(L23=1,1,0))</f>
        <v>1</v>
      </c>
      <c r="N22" s="40" t="str">
        <f>IF(Q22=1,IF(P22=1,"»",""),IF('Result do Turno'!AW22="(D)","(D)",""))</f>
        <v/>
      </c>
      <c r="O22" s="41" t="str">
        <f>'Result do Turno'!AX22</f>
        <v>LOURIVALDO RABELO</v>
      </c>
      <c r="P22" s="42">
        <f>'Result do Turno'!AY22</f>
        <v>0</v>
      </c>
      <c r="Q22" s="43">
        <f>IF(P22=1,1,IF(P23=1,1,0))</f>
        <v>1</v>
      </c>
      <c r="R22" s="40" t="str">
        <f>IF(U22=1,IF(T22=1,"»",""),IF('Result do Turno'!BK22="(D)","(D)",""))</f>
        <v/>
      </c>
      <c r="S22" s="41" t="str">
        <f>'Result do Turno'!BL22</f>
        <v>LOURIVALDO RABELO</v>
      </c>
      <c r="T22" s="42">
        <f>'Result do Turno'!BM22</f>
        <v>0</v>
      </c>
      <c r="U22" s="43">
        <f>IF(T22=1,1,IF(T23=1,1,0))</f>
        <v>1</v>
      </c>
      <c r="V22" s="40" t="str">
        <f>IF(Y22=1,IF(X22=1,"»",""),IF('Result do Turno'!BY22="(D)","(D)",""))</f>
        <v>»</v>
      </c>
      <c r="W22" s="41" t="str">
        <f>'Result do Turno'!BZ22</f>
        <v>LOURIVALDO RABELO</v>
      </c>
      <c r="X22" s="43">
        <f>'Result do Turno'!CA22</f>
        <v>1</v>
      </c>
      <c r="Y22" s="43">
        <f>IF(X22=1,1,IF(X23=1,1,0))</f>
        <v>1</v>
      </c>
    </row>
    <row r="23" spans="2:25" x14ac:dyDescent="0.45">
      <c r="B23" s="38">
        <v>2</v>
      </c>
      <c r="C23" s="39" t="str">
        <f>'Result do Turno'!D23</f>
        <v>MÁRCIO CASTRO</v>
      </c>
      <c r="F23" s="44" t="str">
        <f>IF(I23=1,IF(H23=1,"»",""),IF('Result do Turno'!U23="(D)","(D)",""))</f>
        <v>»</v>
      </c>
      <c r="G23" s="45" t="str">
        <f>'Result do Turno'!V23</f>
        <v>MARCELO MORAES</v>
      </c>
      <c r="H23" s="42">
        <f>'Result do Turno'!W23</f>
        <v>1</v>
      </c>
      <c r="I23" s="43">
        <f>IF(H23=1,1,IF(H22=1,1,0))</f>
        <v>1</v>
      </c>
      <c r="J23" s="44" t="str">
        <f>IF(M23=1,IF(L23=1,"»",""),IF('Result do Turno'!AI23="(D)","(D)",""))</f>
        <v/>
      </c>
      <c r="K23" s="45" t="str">
        <f>'Result do Turno'!AJ23</f>
        <v>MARCUS MAMEDE</v>
      </c>
      <c r="L23" s="42">
        <f>'Result do Turno'!AK23</f>
        <v>0</v>
      </c>
      <c r="M23" s="43">
        <f>IF(L23=1,1,IF(L22=1,1,0))</f>
        <v>1</v>
      </c>
      <c r="N23" s="44" t="str">
        <f>IF(Q23=1,IF(P23=1,"»",""),IF('Result do Turno'!AW23="(D)","(D)",""))</f>
        <v>»</v>
      </c>
      <c r="O23" s="45" t="str">
        <f>'Result do Turno'!AX23</f>
        <v>ANA CLÁUDIA</v>
      </c>
      <c r="P23" s="42">
        <f>'Result do Turno'!AY23</f>
        <v>1</v>
      </c>
      <c r="Q23" s="43">
        <f>IF(P23=1,1,IF(P22=1,1,0))</f>
        <v>1</v>
      </c>
      <c r="R23" s="44" t="str">
        <f>IF(U23=1,IF(T23=1,"»",""),IF('Result do Turno'!BK23="(D)","(D)",""))</f>
        <v>»</v>
      </c>
      <c r="S23" s="45" t="str">
        <f>'Result do Turno'!BL23</f>
        <v>RENATO OLIVEIRA</v>
      </c>
      <c r="T23" s="42">
        <f>'Result do Turno'!BM23</f>
        <v>1</v>
      </c>
      <c r="U23" s="43">
        <f>IF(T23=1,1,IF(T22=1,1,0))</f>
        <v>1</v>
      </c>
      <c r="V23" s="44" t="str">
        <f>IF(Y23=1,IF(X23=1,"»",""),IF('Result do Turno'!BY23="(D)","(D)",""))</f>
        <v/>
      </c>
      <c r="W23" s="45" t="str">
        <f>'Result do Turno'!BZ23</f>
        <v>MÁRCIO CASTRO</v>
      </c>
      <c r="X23" s="43">
        <f>'Result do Turno'!CA23</f>
        <v>0</v>
      </c>
      <c r="Y23" s="43">
        <f>IF(X23=1,1,IF(X22=1,1,0))</f>
        <v>1</v>
      </c>
    </row>
    <row r="24" spans="2:25" x14ac:dyDescent="0.45">
      <c r="B24" s="38">
        <v>3</v>
      </c>
      <c r="C24" s="39" t="str">
        <f>'Result do Turno'!D24</f>
        <v>RENATO OLIVEIRA</v>
      </c>
      <c r="F24" s="40" t="str">
        <f>IF(I24=1,IF(H24=1,"»",""),IF('Result do Turno'!U24="(D)","(D)",""))</f>
        <v>»</v>
      </c>
      <c r="G24" s="41" t="str">
        <f>'Result do Turno'!V24</f>
        <v>MÁRCIO CASTRO</v>
      </c>
      <c r="H24" s="42">
        <f>'Result do Turno'!W24</f>
        <v>1</v>
      </c>
      <c r="I24" s="43">
        <f>IF(H24=1,1,IF(H25=1,1,0))</f>
        <v>1</v>
      </c>
      <c r="J24" s="40" t="str">
        <f>IF(M24=1,IF(L24=1,"»",""),IF('Result do Turno'!AI24="(D)","(D)",""))</f>
        <v>»</v>
      </c>
      <c r="K24" s="41" t="str">
        <f>'Result do Turno'!AJ24</f>
        <v>MÁRCIO CASTRO</v>
      </c>
      <c r="L24" s="42">
        <f>'Result do Turno'!AK24</f>
        <v>1</v>
      </c>
      <c r="M24" s="43">
        <f>IF(L24=1,1,IF(L25=1,1,0))</f>
        <v>1</v>
      </c>
      <c r="N24" s="40" t="str">
        <f>IF(Q24=1,IF(P24=1,"»",""),IF('Result do Turno'!AW24="(D)","(D)",""))</f>
        <v>»</v>
      </c>
      <c r="O24" s="41" t="str">
        <f>'Result do Turno'!AX24</f>
        <v>MÁRCIO CASTRO</v>
      </c>
      <c r="P24" s="42">
        <f>'Result do Turno'!AY24</f>
        <v>1</v>
      </c>
      <c r="Q24" s="43">
        <f>IF(P24=1,1,IF(P25=1,1,0))</f>
        <v>1</v>
      </c>
      <c r="R24" s="40" t="str">
        <f>IF(U24=1,IF(T24=1,"»",""),IF('Result do Turno'!BK24="(D)","(D)",""))</f>
        <v>»</v>
      </c>
      <c r="S24" s="41" t="str">
        <f>'Result do Turno'!BL24</f>
        <v>MÁRCIO CASTRO</v>
      </c>
      <c r="T24" s="42">
        <f>'Result do Turno'!BM24</f>
        <v>1</v>
      </c>
      <c r="U24" s="43">
        <f>IF(T24=1,1,IF(T25=1,1,0))</f>
        <v>1</v>
      </c>
      <c r="V24" s="40" t="str">
        <f>IF(Y24=1,IF(X24=1,"»",""),IF('Result do Turno'!BY24="(D)","(D)",""))</f>
        <v>»</v>
      </c>
      <c r="W24" s="41" t="str">
        <f>'Result do Turno'!BZ24</f>
        <v>RENATO OLIVEIRA</v>
      </c>
      <c r="X24" s="43">
        <f>'Result do Turno'!CA24</f>
        <v>1</v>
      </c>
      <c r="Y24" s="43">
        <f>IF(X24=1,1,IF(X25=1,1,0))</f>
        <v>1</v>
      </c>
    </row>
    <row r="25" spans="2:25" x14ac:dyDescent="0.45">
      <c r="B25" s="38">
        <v>4</v>
      </c>
      <c r="C25" s="39" t="str">
        <f>'Result do Turno'!D25</f>
        <v>ANA CLÁUDIA</v>
      </c>
      <c r="F25" s="44" t="str">
        <f>IF(I25=1,IF(H25=1,"»",""),IF('Result do Turno'!U25="(D)","(D)",""))</f>
        <v/>
      </c>
      <c r="G25" s="45" t="str">
        <f>'Result do Turno'!V25</f>
        <v>MARCUS MAMEDE</v>
      </c>
      <c r="H25" s="42">
        <f>'Result do Turno'!W25</f>
        <v>0</v>
      </c>
      <c r="I25" s="43">
        <f>IF(H25=1,1,IF(H24=1,1,0))</f>
        <v>1</v>
      </c>
      <c r="J25" s="44" t="str">
        <f>IF(M25=1,IF(L25=1,"»",""),IF('Result do Turno'!AI25="(D)","(D)",""))</f>
        <v/>
      </c>
      <c r="K25" s="45" t="str">
        <f>'Result do Turno'!AJ25</f>
        <v>ANA CLÁUDIA</v>
      </c>
      <c r="L25" s="42">
        <f>'Result do Turno'!AK25</f>
        <v>0</v>
      </c>
      <c r="M25" s="43">
        <f>IF(L25=1,1,IF(L24=1,1,0))</f>
        <v>1</v>
      </c>
      <c r="N25" s="44" t="str">
        <f>IF(Q25=1,IF(P25=1,"»",""),IF('Result do Turno'!AW25="(D)","(D)",""))</f>
        <v/>
      </c>
      <c r="O25" s="45" t="str">
        <f>'Result do Turno'!AX25</f>
        <v>RENATO OLIVEIRA</v>
      </c>
      <c r="P25" s="42">
        <f>'Result do Turno'!AY25</f>
        <v>0</v>
      </c>
      <c r="Q25" s="43">
        <f>IF(P25=1,1,IF(P24=1,1,0))</f>
        <v>1</v>
      </c>
      <c r="R25" s="44" t="str">
        <f>IF(U25=1,IF(T25=1,"»",""),IF('Result do Turno'!BK25="(D)","(D)",""))</f>
        <v/>
      </c>
      <c r="S25" s="45" t="str">
        <f>'Result do Turno'!BL25</f>
        <v>MARCELO MORAES</v>
      </c>
      <c r="T25" s="42">
        <f>'Result do Turno'!BM25</f>
        <v>0</v>
      </c>
      <c r="U25" s="43">
        <f>IF(T25=1,1,IF(T24=1,1,0))</f>
        <v>1</v>
      </c>
      <c r="V25" s="44" t="str">
        <f>IF(Y25=1,IF(X25=1,"»",""),IF('Result do Turno'!BY25="(D)","(D)",""))</f>
        <v/>
      </c>
      <c r="W25" s="45" t="str">
        <f>'Result do Turno'!BZ25</f>
        <v>MARCUS MAMEDE</v>
      </c>
      <c r="X25" s="43">
        <f>'Result do Turno'!CA25</f>
        <v>0</v>
      </c>
      <c r="Y25" s="43">
        <f>IF(X25=1,1,IF(X24=1,1,0))</f>
        <v>1</v>
      </c>
    </row>
    <row r="26" spans="2:25" x14ac:dyDescent="0.45">
      <c r="B26" s="38">
        <v>5</v>
      </c>
      <c r="C26" s="39" t="str">
        <f>'Result do Turno'!D26</f>
        <v>MARCUS MAMEDE</v>
      </c>
      <c r="F26" s="40" t="str">
        <f>IF(I26=1,IF(H26=1,"»",""),IF('Result do Turno'!U26="(D)","(D)",""))</f>
        <v/>
      </c>
      <c r="G26" s="41" t="str">
        <f>'Result do Turno'!V26</f>
        <v>RENATO OLIVEIRA</v>
      </c>
      <c r="H26" s="42">
        <f>'Result do Turno'!W26</f>
        <v>0</v>
      </c>
      <c r="I26" s="43">
        <f>IF(H26=1,1,IF(H27=1,1,0))</f>
        <v>1</v>
      </c>
      <c r="J26" s="40" t="str">
        <f>IF(M26=1,IF(L26=1,"»",""),IF('Result do Turno'!AI26="(D)","(D)",""))</f>
        <v/>
      </c>
      <c r="K26" s="41" t="str">
        <f>'Result do Turno'!AJ26</f>
        <v>RENATO OLIVEIRA</v>
      </c>
      <c r="L26" s="42">
        <f>'Result do Turno'!AK26</f>
        <v>0</v>
      </c>
      <c r="M26" s="43">
        <f>IF(L26=1,1,IF(L27=1,1,0))</f>
        <v>1</v>
      </c>
      <c r="N26" s="40" t="str">
        <f>IF(Q26=1,IF(P26=1,"»",""),IF('Result do Turno'!AW26="(D)","(D)",""))</f>
        <v>»</v>
      </c>
      <c r="O26" s="41" t="str">
        <f>'Result do Turno'!AX26</f>
        <v>MARCUS MAMEDE</v>
      </c>
      <c r="P26" s="42">
        <f>'Result do Turno'!AY26</f>
        <v>1</v>
      </c>
      <c r="Q26" s="43">
        <f>IF(P26=1,1,IF(P27=1,1,0))</f>
        <v>1</v>
      </c>
      <c r="R26" s="40" t="str">
        <f>IF(U26=1,IF(T26=1,"»",""),IF('Result do Turno'!BK26="(D)","(D)",""))</f>
        <v/>
      </c>
      <c r="S26" s="41" t="str">
        <f>'Result do Turno'!BL26</f>
        <v>MARCUS MAMEDE</v>
      </c>
      <c r="T26" s="42">
        <f>'Result do Turno'!BM26</f>
        <v>0</v>
      </c>
      <c r="U26" s="43">
        <f>IF(T26=1,1,IF(T27=1,1,0))</f>
        <v>1</v>
      </c>
      <c r="V26" s="40" t="str">
        <f>IF(Y26=1,IF(X26=1,"»",""),IF('Result do Turno'!BY26="(D)","(D)",""))</f>
        <v>»</v>
      </c>
      <c r="W26" s="41" t="str">
        <f>'Result do Turno'!BZ26</f>
        <v>ANA CLÁUDIA</v>
      </c>
      <c r="X26" s="43">
        <f>'Result do Turno'!CA26</f>
        <v>1</v>
      </c>
      <c r="Y26" s="43">
        <f>IF(X26=1,1,IF(X27=1,1,0))</f>
        <v>1</v>
      </c>
    </row>
    <row r="27" spans="2:25" x14ac:dyDescent="0.45">
      <c r="B27" s="47">
        <v>6</v>
      </c>
      <c r="C27" s="48" t="str">
        <f>'Result do Turno'!D27</f>
        <v>MARCELO MORAES</v>
      </c>
      <c r="F27" s="49" t="str">
        <f>IF(I27=1,IF(H27=1,"»",""),IF('Result do Turno'!U27="(D)","(D)",""))</f>
        <v>»</v>
      </c>
      <c r="G27" s="50" t="str">
        <f>'Result do Turno'!V27</f>
        <v>ANA CLÁUDIA</v>
      </c>
      <c r="H27" s="42">
        <f>'Result do Turno'!W27</f>
        <v>1</v>
      </c>
      <c r="I27" s="43">
        <f>IF(H27=1,1,IF(H26=1,1,0))</f>
        <v>1</v>
      </c>
      <c r="J27" s="49" t="str">
        <f>IF(M27=1,IF(L27=1,"»",""),IF('Result do Turno'!AI27="(D)","(D)",""))</f>
        <v>»</v>
      </c>
      <c r="K27" s="50" t="str">
        <f>'Result do Turno'!AJ27</f>
        <v>MARCELO MORAES</v>
      </c>
      <c r="L27" s="42">
        <f>'Result do Turno'!AK27</f>
        <v>1</v>
      </c>
      <c r="M27" s="43">
        <f>IF(L27=1,1,IF(L26=1,1,0))</f>
        <v>1</v>
      </c>
      <c r="N27" s="49" t="str">
        <f>IF(Q27=1,IF(P27=1,"»",""),IF('Result do Turno'!AW27="(D)","(D)",""))</f>
        <v/>
      </c>
      <c r="O27" s="50" t="str">
        <f>'Result do Turno'!AX27</f>
        <v>MARCELO MORAES</v>
      </c>
      <c r="P27" s="42">
        <f>'Result do Turno'!AY27</f>
        <v>0</v>
      </c>
      <c r="Q27" s="43">
        <f>IF(P27=1,1,IF(P26=1,1,0))</f>
        <v>1</v>
      </c>
      <c r="R27" s="49" t="str">
        <f>IF(U27=1,IF(T27=1,"»",""),IF('Result do Turno'!BK27="(D)","(D)",""))</f>
        <v>»</v>
      </c>
      <c r="S27" s="50" t="str">
        <f>'Result do Turno'!BL27</f>
        <v>ANA CLÁUDIA</v>
      </c>
      <c r="T27" s="42">
        <f>'Result do Turno'!BM27</f>
        <v>1</v>
      </c>
      <c r="U27" s="43">
        <f>IF(T27=1,1,IF(T26=1,1,0))</f>
        <v>1</v>
      </c>
      <c r="V27" s="49" t="str">
        <f>IF(Y27=1,IF(X27=1,"»",""),IF('Result do Turno'!BY27="(D)","(D)",""))</f>
        <v/>
      </c>
      <c r="W27" s="50" t="str">
        <f>'Result do Turno'!BZ27</f>
        <v>MARCELO MORAES</v>
      </c>
      <c r="X27" s="43">
        <f>'Result do Turno'!CA27</f>
        <v>0</v>
      </c>
      <c r="Y27" s="43">
        <f>IF(X27=1,1,IF(X26=1,1,0))</f>
        <v>1</v>
      </c>
    </row>
    <row r="28" spans="2:25" x14ac:dyDescent="0.45">
      <c r="H28" s="31"/>
      <c r="I28" s="43"/>
      <c r="L28" s="31"/>
      <c r="M28" s="43"/>
      <c r="Q28" s="43"/>
      <c r="T28" s="31"/>
      <c r="U28" s="43"/>
      <c r="X28" s="43"/>
      <c r="Y28" s="43"/>
    </row>
    <row r="29" spans="2:25" s="23" customFormat="1" ht="22.5" customHeight="1" x14ac:dyDescent="0.45">
      <c r="B29" s="7" t="s">
        <v>123</v>
      </c>
      <c r="C29" s="7" t="s">
        <v>123</v>
      </c>
      <c r="F29" s="9" t="str">
        <f>F20</f>
        <v>1o TURNO - 1a RODADA</v>
      </c>
      <c r="G29" s="9" t="s">
        <v>121</v>
      </c>
      <c r="H29" s="33"/>
      <c r="I29" s="34"/>
      <c r="J29" s="9" t="str">
        <f>J20</f>
        <v>1o TURNO - 2a RODADA</v>
      </c>
      <c r="K29" s="9" t="s">
        <v>115</v>
      </c>
      <c r="L29" s="33"/>
      <c r="M29" s="34"/>
      <c r="N29" s="9" t="str">
        <f>N20</f>
        <v>1o TURNO - 3a RODADA</v>
      </c>
      <c r="O29" s="9" t="s">
        <v>116</v>
      </c>
      <c r="P29" s="33"/>
      <c r="Q29" s="34"/>
      <c r="R29" s="9" t="str">
        <f>R20</f>
        <v>1o TURNO - 4a RODADA</v>
      </c>
      <c r="S29" s="9" t="s">
        <v>117</v>
      </c>
      <c r="T29" s="33"/>
      <c r="U29" s="34"/>
      <c r="V29" s="9" t="str">
        <f>V20</f>
        <v>1o TURNO - 5a RODADA</v>
      </c>
      <c r="W29" s="9" t="s">
        <v>118</v>
      </c>
      <c r="X29" s="43"/>
      <c r="Y29" s="43"/>
    </row>
    <row r="30" spans="2:25" s="23" customFormat="1" ht="24.75" customHeight="1" x14ac:dyDescent="0.45">
      <c r="B30" s="8" t="s">
        <v>119</v>
      </c>
      <c r="C30" s="8"/>
      <c r="F30" s="35"/>
      <c r="G30" s="36" t="str">
        <f>G21</f>
        <v>19 a 25 Fev</v>
      </c>
      <c r="H30" s="37"/>
      <c r="I30" s="34"/>
      <c r="J30" s="35"/>
      <c r="K30" s="36" t="str">
        <f>K21</f>
        <v>26 Fev a 03 Mar</v>
      </c>
      <c r="L30" s="37"/>
      <c r="M30" s="34"/>
      <c r="N30" s="35"/>
      <c r="O30" s="36" t="str">
        <f>O21</f>
        <v>04 a 10 Mar</v>
      </c>
      <c r="P30" s="37"/>
      <c r="Q30" s="34"/>
      <c r="R30" s="35"/>
      <c r="S30" s="36" t="str">
        <f>S21</f>
        <v>11 a 17 Mar</v>
      </c>
      <c r="T30" s="37"/>
      <c r="U30" s="34"/>
      <c r="V30" s="35"/>
      <c r="W30" s="36" t="str">
        <f>W21</f>
        <v>18 a 24 Mar</v>
      </c>
      <c r="X30" s="43"/>
      <c r="Y30" s="43"/>
    </row>
    <row r="31" spans="2:25" x14ac:dyDescent="0.45">
      <c r="B31" s="38">
        <v>1</v>
      </c>
      <c r="C31" s="39" t="str">
        <f>'Result do Turno'!D31</f>
        <v>LÚCIO MESQUITA</v>
      </c>
      <c r="F31" s="40" t="str">
        <f>IF(I31=1,IF(H31=1,"»",""),IF('Result do Turno'!U31="(D)","(D)",""))</f>
        <v>»</v>
      </c>
      <c r="G31" s="41" t="str">
        <f>'Result do Turno'!V31</f>
        <v>LÚCIO MESQUITA</v>
      </c>
      <c r="H31" s="42">
        <f>'Result do Turno'!W31</f>
        <v>1</v>
      </c>
      <c r="I31" s="43">
        <f>IF(H31=1,1,IF(H32=1,1,0))</f>
        <v>1</v>
      </c>
      <c r="J31" s="40" t="str">
        <f>IF(M31=1,IF(L31=1,"»",""),IF('Result do Turno'!AI31="(D)","(D)",""))</f>
        <v>»</v>
      </c>
      <c r="K31" s="41" t="str">
        <f>'Result do Turno'!AJ31</f>
        <v>LÚCIO MESQUITA</v>
      </c>
      <c r="L31" s="42">
        <f>'Result do Turno'!AK31</f>
        <v>1</v>
      </c>
      <c r="M31" s="43">
        <f>IF(L31=1,1,IF(L32=1,1,0))</f>
        <v>1</v>
      </c>
      <c r="N31" s="40" t="str">
        <f>IF(Q31=1,IF(P31=1,"»",""),IF('Result do Turno'!AW31="(D)","(D)",""))</f>
        <v>»</v>
      </c>
      <c r="O31" s="41" t="str">
        <f>'Result do Turno'!AX31</f>
        <v>LÚCIO MESQUITA</v>
      </c>
      <c r="P31" s="42">
        <f>'Result do Turno'!AY31</f>
        <v>1</v>
      </c>
      <c r="Q31" s="43">
        <f>IF(P31=1,1,IF(P32=1,1,0))</f>
        <v>1</v>
      </c>
      <c r="R31" s="40" t="str">
        <f>IF(U31=1,IF(T31=1,"»",""),IF('Result do Turno'!BK31="(D)","(D)",""))</f>
        <v/>
      </c>
      <c r="S31" s="41" t="str">
        <f>'Result do Turno'!BL31</f>
        <v>LÚCIO MESQUITA</v>
      </c>
      <c r="T31" s="42">
        <f>'Result do Turno'!BM31</f>
        <v>0</v>
      </c>
      <c r="U31" s="43">
        <f>IF(T31=1,1,IF(T32=1,1,0))</f>
        <v>1</v>
      </c>
      <c r="V31" s="40" t="str">
        <f>IF(Y31=1,IF(X31=1,"»",""),IF('Result do Turno'!BY31="(D)","(D)",""))</f>
        <v/>
      </c>
      <c r="W31" s="41" t="str">
        <f>'Result do Turno'!BZ31</f>
        <v>LÚCIO MESQUITA</v>
      </c>
      <c r="X31" s="43">
        <f>'Result do Turno'!CA31</f>
        <v>0</v>
      </c>
      <c r="Y31" s="43">
        <f>IF(X31=1,1,IF(X32=1,1,0))</f>
        <v>1</v>
      </c>
    </row>
    <row r="32" spans="2:25" x14ac:dyDescent="0.45">
      <c r="B32" s="38">
        <v>2</v>
      </c>
      <c r="C32" s="39" t="str">
        <f>'Result do Turno'!D32</f>
        <v>LUCIANO CASTRO</v>
      </c>
      <c r="F32" s="44" t="str">
        <f>IF(I32=1,IF(H32=1,"»",""),IF('Result do Turno'!U32="(D)","(D)",""))</f>
        <v/>
      </c>
      <c r="G32" s="45" t="str">
        <f>'Result do Turno'!V32</f>
        <v>UIRA OLIVEIRA</v>
      </c>
      <c r="H32" s="42">
        <f>'Result do Turno'!W32</f>
        <v>0</v>
      </c>
      <c r="I32" s="43">
        <f>IF(H32=1,1,IF(H31=1,1,0))</f>
        <v>1</v>
      </c>
      <c r="J32" s="44" t="str">
        <f>IF(M32=1,IF(L32=1,"»",""),IF('Result do Turno'!AI32="(D)","(D)",""))</f>
        <v/>
      </c>
      <c r="K32" s="45" t="str">
        <f>'Result do Turno'!AJ32</f>
        <v>JOÃO SUCUPIRA</v>
      </c>
      <c r="L32" s="42">
        <f>'Result do Turno'!AK32</f>
        <v>0</v>
      </c>
      <c r="M32" s="43">
        <f>IF(L32=1,1,IF(L31=1,1,0))</f>
        <v>1</v>
      </c>
      <c r="N32" s="44" t="str">
        <f>IF(Q32=1,IF(P32=1,"»",""),IF('Result do Turno'!AW32="(D)","(D)",""))</f>
        <v/>
      </c>
      <c r="O32" s="45" t="str">
        <f>'Result do Turno'!AX32</f>
        <v>MARLOS PARANHOS</v>
      </c>
      <c r="P32" s="42">
        <f>'Result do Turno'!AY32</f>
        <v>0</v>
      </c>
      <c r="Q32" s="43">
        <f>IF(P32=1,1,IF(P31=1,1,0))</f>
        <v>1</v>
      </c>
      <c r="R32" s="44" t="str">
        <f>IF(U32=1,IF(T32=1,"»",""),IF('Result do Turno'!BK32="(D)","(D)",""))</f>
        <v>»</v>
      </c>
      <c r="S32" s="45" t="str">
        <f>'Result do Turno'!BL32</f>
        <v>GILMARA LIMA</v>
      </c>
      <c r="T32" s="42">
        <f>'Result do Turno'!BM32</f>
        <v>1</v>
      </c>
      <c r="U32" s="43">
        <f>IF(T32=1,1,IF(T31=1,1,0))</f>
        <v>1</v>
      </c>
      <c r="V32" s="44" t="str">
        <f>IF(Y32=1,IF(X32=1,"»",""),IF('Result do Turno'!BY32="(D)","(D)",""))</f>
        <v>»</v>
      </c>
      <c r="W32" s="45" t="str">
        <f>'Result do Turno'!BZ32</f>
        <v>LUCIANO CASTRO</v>
      </c>
      <c r="X32" s="43">
        <f>'Result do Turno'!CA32</f>
        <v>1</v>
      </c>
      <c r="Y32" s="43">
        <f>IF(X32=1,1,IF(X31=1,1,0))</f>
        <v>1</v>
      </c>
    </row>
    <row r="33" spans="2:25" x14ac:dyDescent="0.45">
      <c r="B33" s="38">
        <v>3</v>
      </c>
      <c r="C33" s="39" t="str">
        <f>'Result do Turno'!D33</f>
        <v>GILMARA LIMA</v>
      </c>
      <c r="F33" s="40" t="str">
        <f>IF(I33=1,IF(H33=1,"»",""),IF('Result do Turno'!U33="(D)","(D)",""))</f>
        <v>»</v>
      </c>
      <c r="G33" s="41" t="str">
        <f>'Result do Turno'!V33</f>
        <v>LUCIANO CASTRO</v>
      </c>
      <c r="H33" s="42">
        <f>'Result do Turno'!W33</f>
        <v>1</v>
      </c>
      <c r="I33" s="43">
        <f>IF(H33=1,1,IF(H34=1,1,0))</f>
        <v>1</v>
      </c>
      <c r="J33" s="40" t="str">
        <f>IF(M33=1,IF(L33=1,"»",""),IF('Result do Turno'!AI33="(D)","(D)",""))</f>
        <v>»</v>
      </c>
      <c r="K33" s="41" t="str">
        <f>'Result do Turno'!AJ33</f>
        <v>LUCIANO CASTRO</v>
      </c>
      <c r="L33" s="42">
        <f>'Result do Turno'!AK33</f>
        <v>1</v>
      </c>
      <c r="M33" s="43">
        <f>IF(L33=1,1,IF(L34=1,1,0))</f>
        <v>1</v>
      </c>
      <c r="N33" s="40" t="str">
        <f>IF(Q33=1,IF(P33=1,"»",""),IF('Result do Turno'!AW33="(D)","(D)",""))</f>
        <v>»</v>
      </c>
      <c r="O33" s="41" t="str">
        <f>'Result do Turno'!AX33</f>
        <v>LUCIANO CASTRO</v>
      </c>
      <c r="P33" s="42">
        <f>'Result do Turno'!AY33</f>
        <v>1</v>
      </c>
      <c r="Q33" s="43">
        <f>IF(P33=1,1,IF(P34=1,1,0))</f>
        <v>1</v>
      </c>
      <c r="R33" s="40" t="str">
        <f>IF(U33=1,IF(T33=1,"»",""),IF('Result do Turno'!BK33="(D)","(D)",""))</f>
        <v>»</v>
      </c>
      <c r="S33" s="41" t="str">
        <f>'Result do Turno'!BL33</f>
        <v>LUCIANO CASTRO</v>
      </c>
      <c r="T33" s="42">
        <f>'Result do Turno'!BM33</f>
        <v>1</v>
      </c>
      <c r="U33" s="43">
        <f>IF(T33=1,1,IF(T34=1,1,0))</f>
        <v>1</v>
      </c>
      <c r="V33" s="40" t="str">
        <f>IF(Y33=1,IF(X33=1,"»",""),IF('Result do Turno'!BY33="(D)","(D)",""))</f>
        <v>»</v>
      </c>
      <c r="W33" s="41" t="str">
        <f>'Result do Turno'!BZ33</f>
        <v>GILMARA LIMA</v>
      </c>
      <c r="X33" s="43">
        <f>'Result do Turno'!CA33</f>
        <v>1</v>
      </c>
      <c r="Y33" s="43">
        <f>IF(X33=1,1,IF(X34=1,1,0))</f>
        <v>1</v>
      </c>
    </row>
    <row r="34" spans="2:25" x14ac:dyDescent="0.45">
      <c r="B34" s="38">
        <v>4</v>
      </c>
      <c r="C34" s="39" t="str">
        <f>'Result do Turno'!D34</f>
        <v>MARLOS PARANHOS</v>
      </c>
      <c r="F34" s="44" t="str">
        <f>IF(I34=1,IF(H34=1,"»",""),IF('Result do Turno'!U34="(D)","(D)",""))</f>
        <v/>
      </c>
      <c r="G34" s="45" t="str">
        <f>'Result do Turno'!V34</f>
        <v>JOÃO SUCUPIRA</v>
      </c>
      <c r="H34" s="42">
        <f>'Result do Turno'!W34</f>
        <v>0</v>
      </c>
      <c r="I34" s="43">
        <f>IF(H34=1,1,IF(H33=1,1,0))</f>
        <v>1</v>
      </c>
      <c r="J34" s="44" t="str">
        <f>IF(M34=1,IF(L34=1,"»",""),IF('Result do Turno'!AI34="(D)","(D)",""))</f>
        <v/>
      </c>
      <c r="K34" s="45" t="str">
        <f>'Result do Turno'!AJ34</f>
        <v>MARLOS PARANHOS</v>
      </c>
      <c r="L34" s="42">
        <f>'Result do Turno'!AK34</f>
        <v>0</v>
      </c>
      <c r="M34" s="43">
        <f>IF(L34=1,1,IF(L33=1,1,0))</f>
        <v>1</v>
      </c>
      <c r="N34" s="44" t="str">
        <f>IF(Q34=1,IF(P34=1,"»",""),IF('Result do Turno'!AW34="(D)","(D)",""))</f>
        <v/>
      </c>
      <c r="O34" s="45" t="str">
        <f>'Result do Turno'!AX34</f>
        <v>GILMARA LIMA</v>
      </c>
      <c r="P34" s="42">
        <f>'Result do Turno'!AY34</f>
        <v>0</v>
      </c>
      <c r="Q34" s="43">
        <f>IF(P34=1,1,IF(P33=1,1,0))</f>
        <v>1</v>
      </c>
      <c r="R34" s="44" t="str">
        <f>IF(U34=1,IF(T34=1,"»",""),IF('Result do Turno'!BK34="(D)","(D)",""))</f>
        <v/>
      </c>
      <c r="S34" s="45" t="str">
        <f>'Result do Turno'!BL34</f>
        <v>UIRA OLIVEIRA</v>
      </c>
      <c r="T34" s="42">
        <f>'Result do Turno'!BM34</f>
        <v>0</v>
      </c>
      <c r="U34" s="43">
        <f>IF(T34=1,1,IF(T33=1,1,0))</f>
        <v>1</v>
      </c>
      <c r="V34" s="44" t="str">
        <f>IF(Y34=1,IF(X34=1,"»",""),IF('Result do Turno'!BY34="(D)","(D)",""))</f>
        <v/>
      </c>
      <c r="W34" s="45" t="str">
        <f>'Result do Turno'!BZ34</f>
        <v>JOÃO SUCUPIRA</v>
      </c>
      <c r="X34" s="43">
        <f>'Result do Turno'!CA34</f>
        <v>0</v>
      </c>
      <c r="Y34" s="43">
        <f>IF(X34=1,1,IF(X33=1,1,0))</f>
        <v>1</v>
      </c>
    </row>
    <row r="35" spans="2:25" x14ac:dyDescent="0.45">
      <c r="B35" s="38">
        <v>5</v>
      </c>
      <c r="C35" s="39" t="str">
        <f>'Result do Turno'!D35</f>
        <v>JOÃO SUCUPIRA</v>
      </c>
      <c r="F35" s="40" t="str">
        <f>IF(I35=1,IF(H35=1,"»",""),IF('Result do Turno'!U35="(D)","(D)",""))</f>
        <v>»</v>
      </c>
      <c r="G35" s="41" t="str">
        <f>'Result do Turno'!V35</f>
        <v>GILMARA LIMA</v>
      </c>
      <c r="H35" s="42">
        <f>'Result do Turno'!W35</f>
        <v>1</v>
      </c>
      <c r="I35" s="43">
        <f>IF(H35=1,1,IF(H36=1,1,0))</f>
        <v>1</v>
      </c>
      <c r="J35" s="40" t="str">
        <f>IF(M35=1,IF(L35=1,"»",""),IF('Result do Turno'!AI35="(D)","(D)",""))</f>
        <v>»</v>
      </c>
      <c r="K35" s="41" t="str">
        <f>'Result do Turno'!AJ35</f>
        <v>GILMARA LIMA</v>
      </c>
      <c r="L35" s="42">
        <f>'Result do Turno'!AK35</f>
        <v>1</v>
      </c>
      <c r="M35" s="43">
        <f>IF(L35=1,1,IF(L36=1,1,0))</f>
        <v>1</v>
      </c>
      <c r="N35" s="40" t="str">
        <f>IF(Q35=1,IF(P35=1,"»",""),IF('Result do Turno'!AW35="(D)","(D)",""))</f>
        <v>»</v>
      </c>
      <c r="O35" s="41" t="str">
        <f>'Result do Turno'!AX35</f>
        <v>JOÃO SUCUPIRA</v>
      </c>
      <c r="P35" s="42">
        <f>'Result do Turno'!AY35</f>
        <v>1</v>
      </c>
      <c r="Q35" s="43">
        <f>IF(P35=1,1,IF(P36=1,1,0))</f>
        <v>1</v>
      </c>
      <c r="R35" s="40" t="str">
        <f>IF(U35=1,IF(T35=1,"»",""),IF('Result do Turno'!BK35="(D)","(D)",""))</f>
        <v/>
      </c>
      <c r="S35" s="41" t="str">
        <f>'Result do Turno'!BL35</f>
        <v>JOÃO SUCUPIRA</v>
      </c>
      <c r="T35" s="42">
        <f>'Result do Turno'!BM35</f>
        <v>0</v>
      </c>
      <c r="U35" s="43">
        <f>IF(T35=1,1,IF(T36=1,1,0))</f>
        <v>1</v>
      </c>
      <c r="V35" s="40" t="str">
        <f>IF(Y35=1,IF(X35=1,"»",""),IF('Result do Turno'!BY35="(D)","(D)",""))</f>
        <v>»</v>
      </c>
      <c r="W35" s="41" t="str">
        <f>'Result do Turno'!BZ35</f>
        <v>MARLOS PARANHOS</v>
      </c>
      <c r="X35" s="43">
        <f>'Result do Turno'!CA35</f>
        <v>1</v>
      </c>
      <c r="Y35" s="43">
        <f>IF(X35=1,1,IF(X36=1,1,0))</f>
        <v>1</v>
      </c>
    </row>
    <row r="36" spans="2:25" x14ac:dyDescent="0.45">
      <c r="B36" s="47">
        <v>6</v>
      </c>
      <c r="C36" s="48" t="str">
        <f>'Result do Turno'!D36</f>
        <v>UIRA OLIVEIRA</v>
      </c>
      <c r="F36" s="49" t="str">
        <f>IF(I36=1,IF(H36=1,"»",""),IF('Result do Turno'!U36="(D)","(D)",""))</f>
        <v/>
      </c>
      <c r="G36" s="50" t="str">
        <f>'Result do Turno'!V36</f>
        <v>MARLOS PARANHOS</v>
      </c>
      <c r="H36" s="42">
        <f>'Result do Turno'!W36</f>
        <v>0</v>
      </c>
      <c r="I36" s="43">
        <f>IF(H36=1,1,IF(H35=1,1,0))</f>
        <v>1</v>
      </c>
      <c r="J36" s="49" t="str">
        <f>IF(M36=1,IF(L36=1,"»",""),IF('Result do Turno'!AI36="(D)","(D)",""))</f>
        <v/>
      </c>
      <c r="K36" s="50" t="str">
        <f>'Result do Turno'!AJ36</f>
        <v>UIRA OLIVEIRA</v>
      </c>
      <c r="L36" s="42">
        <f>'Result do Turno'!AK36</f>
        <v>0</v>
      </c>
      <c r="M36" s="43">
        <f>IF(L36=1,1,IF(L35=1,1,0))</f>
        <v>1</v>
      </c>
      <c r="N36" s="49" t="str">
        <f>IF(Q36=1,IF(P36=1,"»",""),IF('Result do Turno'!AW36="(D)","(D)",""))</f>
        <v/>
      </c>
      <c r="O36" s="50" t="str">
        <f>'Result do Turno'!AX36</f>
        <v>UIRA OLIVEIRA</v>
      </c>
      <c r="P36" s="42">
        <f>'Result do Turno'!AY36</f>
        <v>0</v>
      </c>
      <c r="Q36" s="43">
        <f>IF(P36=1,1,IF(P35=1,1,0))</f>
        <v>1</v>
      </c>
      <c r="R36" s="49" t="str">
        <f>IF(U36=1,IF(T36=1,"»",""),IF('Result do Turno'!BK36="(D)","(D)",""))</f>
        <v>»</v>
      </c>
      <c r="S36" s="50" t="str">
        <f>'Result do Turno'!BL36</f>
        <v>MARLOS PARANHOS</v>
      </c>
      <c r="T36" s="42">
        <f>'Result do Turno'!BM36</f>
        <v>1</v>
      </c>
      <c r="U36" s="43">
        <f>IF(T36=1,1,IF(T35=1,1,0))</f>
        <v>1</v>
      </c>
      <c r="V36" s="49" t="str">
        <f>IF(Y36=1,IF(X36=1,"»",""),IF('Result do Turno'!BY36="(D)","(D)",""))</f>
        <v/>
      </c>
      <c r="W36" s="50" t="str">
        <f>'Result do Turno'!BZ36</f>
        <v>UIRA OLIVEIRA</v>
      </c>
      <c r="X36" s="43">
        <f>'Result do Turno'!CA36</f>
        <v>0</v>
      </c>
      <c r="Y36" s="43">
        <f>IF(X36=1,1,IF(X35=1,1,0))</f>
        <v>1</v>
      </c>
    </row>
    <row r="37" spans="2:25" x14ac:dyDescent="0.45">
      <c r="H37" s="31"/>
      <c r="I37" s="43"/>
      <c r="L37" s="31"/>
      <c r="M37" s="43"/>
      <c r="Q37" s="43"/>
      <c r="T37" s="31"/>
      <c r="U37" s="43"/>
      <c r="X37" s="43"/>
      <c r="Y37" s="43"/>
    </row>
    <row r="38" spans="2:25" s="23" customFormat="1" ht="22.5" customHeight="1" x14ac:dyDescent="0.45">
      <c r="B38" s="7" t="s">
        <v>124</v>
      </c>
      <c r="C38" s="7" t="s">
        <v>124</v>
      </c>
      <c r="F38" s="9" t="str">
        <f>F29</f>
        <v>1o TURNO - 1a RODADA</v>
      </c>
      <c r="G38" s="9" t="s">
        <v>121</v>
      </c>
      <c r="H38" s="33"/>
      <c r="I38" s="34"/>
      <c r="J38" s="9" t="str">
        <f>J29</f>
        <v>1o TURNO - 2a RODADA</v>
      </c>
      <c r="K38" s="9" t="s">
        <v>115</v>
      </c>
      <c r="L38" s="33"/>
      <c r="M38" s="34"/>
      <c r="N38" s="9" t="str">
        <f>N29</f>
        <v>1o TURNO - 3a RODADA</v>
      </c>
      <c r="O38" s="9" t="s">
        <v>116</v>
      </c>
      <c r="P38" s="33"/>
      <c r="Q38" s="34"/>
      <c r="R38" s="9" t="str">
        <f>R29</f>
        <v>1o TURNO - 4a RODADA</v>
      </c>
      <c r="S38" s="9" t="s">
        <v>117</v>
      </c>
      <c r="T38" s="33"/>
      <c r="U38" s="34"/>
      <c r="V38" s="9" t="str">
        <f>V29</f>
        <v>1o TURNO - 5a RODADA</v>
      </c>
      <c r="W38" s="9" t="s">
        <v>118</v>
      </c>
      <c r="X38" s="43"/>
      <c r="Y38" s="43"/>
    </row>
    <row r="39" spans="2:25" s="23" customFormat="1" ht="24.75" customHeight="1" x14ac:dyDescent="0.45">
      <c r="B39" s="8" t="s">
        <v>119</v>
      </c>
      <c r="C39" s="8"/>
      <c r="F39" s="35"/>
      <c r="G39" s="36" t="str">
        <f>G30</f>
        <v>19 a 25 Fev</v>
      </c>
      <c r="H39" s="37"/>
      <c r="I39" s="34"/>
      <c r="J39" s="35"/>
      <c r="K39" s="36" t="str">
        <f>K30</f>
        <v>26 Fev a 03 Mar</v>
      </c>
      <c r="L39" s="37"/>
      <c r="M39" s="34"/>
      <c r="N39" s="35"/>
      <c r="O39" s="36" t="str">
        <f>O30</f>
        <v>04 a 10 Mar</v>
      </c>
      <c r="P39" s="37"/>
      <c r="Q39" s="34"/>
      <c r="R39" s="35"/>
      <c r="S39" s="36" t="str">
        <f>S30</f>
        <v>11 a 17 Mar</v>
      </c>
      <c r="T39" s="37"/>
      <c r="U39" s="34"/>
      <c r="V39" s="35"/>
      <c r="W39" s="36" t="str">
        <f>W30</f>
        <v>18 a 24 Mar</v>
      </c>
      <c r="X39" s="43"/>
      <c r="Y39" s="43"/>
    </row>
    <row r="40" spans="2:25" x14ac:dyDescent="0.45">
      <c r="B40" s="38">
        <v>1</v>
      </c>
      <c r="C40" s="39" t="str">
        <f>'Result do Turno'!D40</f>
        <v>RICARDO MACHADO</v>
      </c>
      <c r="F40" s="40" t="str">
        <f>IF(I40=1,IF(H40=1,"»",""),IF('Result do Turno'!U40="(D)","(D)",""))</f>
        <v/>
      </c>
      <c r="G40" s="41" t="str">
        <f>'Result do Turno'!V40</f>
        <v>RICARDO MACHADO</v>
      </c>
      <c r="H40" s="42">
        <f>'Result do Turno'!W40</f>
        <v>0</v>
      </c>
      <c r="I40" s="43">
        <f>IF(H40=1,1,IF(H41=1,1,0))</f>
        <v>1</v>
      </c>
      <c r="J40" s="40" t="str">
        <f>IF(M40=1,IF(L40=1,"»",""),IF('Result do Turno'!AI40="(D)","(D)",""))</f>
        <v>»</v>
      </c>
      <c r="K40" s="41" t="str">
        <f>'Result do Turno'!AJ40</f>
        <v>RICARDO MACHADO</v>
      </c>
      <c r="L40" s="42">
        <f>'Result do Turno'!AK40</f>
        <v>1</v>
      </c>
      <c r="M40" s="43">
        <f>IF(L40=1,1,IF(L41=1,1,0))</f>
        <v>1</v>
      </c>
      <c r="N40" s="40" t="str">
        <f>IF(Q40=1,IF(P40=1,"»",""),IF('Result do Turno'!AW40="(D)","(D)",""))</f>
        <v/>
      </c>
      <c r="O40" s="41" t="str">
        <f>'Result do Turno'!AX40</f>
        <v>RICARDO MACHADO</v>
      </c>
      <c r="P40" s="42">
        <f>'Result do Turno'!AY40</f>
        <v>0</v>
      </c>
      <c r="Q40" s="43">
        <f>IF(P40=1,1,IF(P41=1,1,0))</f>
        <v>1</v>
      </c>
      <c r="R40" s="40" t="str">
        <f>IF(U40=1,IF(T40=1,"»",""),IF('Result do Turno'!BK40="(D)","(D)",""))</f>
        <v>»</v>
      </c>
      <c r="S40" s="41" t="str">
        <f>'Result do Turno'!BL40</f>
        <v>RICARDO MACHADO</v>
      </c>
      <c r="T40" s="42">
        <f>'Result do Turno'!BM40</f>
        <v>1</v>
      </c>
      <c r="U40" s="43">
        <f>IF(T40=1,1,IF(T41=1,1,0))</f>
        <v>1</v>
      </c>
      <c r="V40" s="40" t="str">
        <f>IF(Y40=1,IF(X40=1,"»",""),IF('Result do Turno'!BY40="(D)","(D)",""))</f>
        <v/>
      </c>
      <c r="W40" s="41" t="str">
        <f>'Result do Turno'!BZ40</f>
        <v>RICARDO MACHADO</v>
      </c>
      <c r="X40" s="43">
        <f>'Result do Turno'!CA40</f>
        <v>0</v>
      </c>
      <c r="Y40" s="43">
        <f>IF(X40=1,1,IF(X41=1,1,0))</f>
        <v>1</v>
      </c>
    </row>
    <row r="41" spans="2:25" x14ac:dyDescent="0.45">
      <c r="B41" s="38">
        <v>2</v>
      </c>
      <c r="C41" s="39" t="str">
        <f>'Result do Turno'!D41</f>
        <v>EDUARDO BARBOSA</v>
      </c>
      <c r="F41" s="44" t="str">
        <f>IF(I41=1,IF(H41=1,"»",""),IF('Result do Turno'!U41="(D)","(D)",""))</f>
        <v>»</v>
      </c>
      <c r="G41" s="45" t="str">
        <f>'Result do Turno'!V41</f>
        <v>RAUL BURNETT</v>
      </c>
      <c r="H41" s="42">
        <f>'Result do Turno'!W41</f>
        <v>1</v>
      </c>
      <c r="I41" s="43">
        <f>IF(H41=1,1,IF(H40=1,1,0))</f>
        <v>1</v>
      </c>
      <c r="J41" s="44" t="str">
        <f>IF(M41=1,IF(L41=1,"»",""),IF('Result do Turno'!AI41="(D)","(D)",""))</f>
        <v/>
      </c>
      <c r="K41" s="45" t="str">
        <f>'Result do Turno'!AJ41</f>
        <v>GLAYSON PIMENTA</v>
      </c>
      <c r="L41" s="42">
        <f>'Result do Turno'!AK41</f>
        <v>0</v>
      </c>
      <c r="M41" s="43">
        <f>IF(L41=1,1,IF(L40=1,1,0))</f>
        <v>1</v>
      </c>
      <c r="N41" s="44" t="str">
        <f>IF(Q41=1,IF(P41=1,"»",""),IF('Result do Turno'!AW41="(D)","(D)",""))</f>
        <v>»</v>
      </c>
      <c r="O41" s="45" t="str">
        <f>'Result do Turno'!AX41</f>
        <v>WELTON SILVA</v>
      </c>
      <c r="P41" s="42">
        <f>'Result do Turno'!AY41</f>
        <v>1</v>
      </c>
      <c r="Q41" s="43">
        <f>IF(P41=1,1,IF(P40=1,1,0))</f>
        <v>1</v>
      </c>
      <c r="R41" s="44" t="str">
        <f>IF(U41=1,IF(T41=1,"»",""),IF('Result do Turno'!BK41="(D)","(D)",""))</f>
        <v/>
      </c>
      <c r="S41" s="45" t="str">
        <f>'Result do Turno'!BL41</f>
        <v>ANDRÉ LUIZ</v>
      </c>
      <c r="T41" s="42">
        <f>'Result do Turno'!BM41</f>
        <v>0</v>
      </c>
      <c r="U41" s="43">
        <f>IF(T41=1,1,IF(T40=1,1,0))</f>
        <v>1</v>
      </c>
      <c r="V41" s="44" t="str">
        <f>IF(Y41=1,IF(X41=1,"»",""),IF('Result do Turno'!BY41="(D)","(D)",""))</f>
        <v>»</v>
      </c>
      <c r="W41" s="45" t="str">
        <f>'Result do Turno'!BZ41</f>
        <v>EDUARDO BARBOSA</v>
      </c>
      <c r="X41" s="43">
        <f>'Result do Turno'!CA41</f>
        <v>1</v>
      </c>
      <c r="Y41" s="43">
        <f>IF(X41=1,1,IF(X40=1,1,0))</f>
        <v>1</v>
      </c>
    </row>
    <row r="42" spans="2:25" x14ac:dyDescent="0.45">
      <c r="B42" s="38">
        <v>3</v>
      </c>
      <c r="C42" s="39" t="str">
        <f>'Result do Turno'!D42</f>
        <v>ANDRÉ LUIZ</v>
      </c>
      <c r="F42" s="40" t="str">
        <f>IF(I42=1,IF(H42=1,"»",""),IF('Result do Turno'!U42="(D)","(D)",""))</f>
        <v>»</v>
      </c>
      <c r="G42" s="41" t="str">
        <f>'Result do Turno'!V42</f>
        <v>EDUARDO BARBOSA</v>
      </c>
      <c r="H42" s="42">
        <f>'Result do Turno'!W42</f>
        <v>1</v>
      </c>
      <c r="I42" s="43">
        <f>IF(H42=1,1,IF(H43=1,1,0))</f>
        <v>1</v>
      </c>
      <c r="J42" s="40" t="str">
        <f>IF(M42=1,IF(L42=1,"»",""),IF('Result do Turno'!AI42="(D)","(D)",""))</f>
        <v>»</v>
      </c>
      <c r="K42" s="41" t="str">
        <f>'Result do Turno'!AJ42</f>
        <v>EDUARDO BARBOSA</v>
      </c>
      <c r="L42" s="42">
        <f>'Result do Turno'!AK42</f>
        <v>1</v>
      </c>
      <c r="M42" s="43">
        <f>IF(L42=1,1,IF(L43=1,1,0))</f>
        <v>1</v>
      </c>
      <c r="N42" s="40" t="str">
        <f>IF(Q42=1,IF(P42=1,"»",""),IF('Result do Turno'!AW42="(D)","(D)",""))</f>
        <v>»</v>
      </c>
      <c r="O42" s="41" t="str">
        <f>'Result do Turno'!AX42</f>
        <v>EDUARDO BARBOSA</v>
      </c>
      <c r="P42" s="42">
        <f>'Result do Turno'!AY42</f>
        <v>1</v>
      </c>
      <c r="Q42" s="43">
        <f>IF(P42=1,1,IF(P43=1,1,0))</f>
        <v>1</v>
      </c>
      <c r="R42" s="40" t="str">
        <f>IF(U42=1,IF(T42=1,"»",""),IF('Result do Turno'!BK42="(D)","(D)",""))</f>
        <v/>
      </c>
      <c r="S42" s="41" t="str">
        <f>'Result do Turno'!BL42</f>
        <v>EDUARDO BARBOSA</v>
      </c>
      <c r="T42" s="42">
        <f>'Result do Turno'!BM42</f>
        <v>0</v>
      </c>
      <c r="U42" s="43">
        <f>IF(T42=1,1,IF(T43=1,1,0))</f>
        <v>1</v>
      </c>
      <c r="V42" s="40" t="str">
        <f>IF(Y42=1,IF(X42=1,"»",""),IF('Result do Turno'!BY42="(D)","(D)",""))</f>
        <v/>
      </c>
      <c r="W42" s="41" t="str">
        <f>'Result do Turno'!BZ42</f>
        <v>ANDRÉ LUIZ</v>
      </c>
      <c r="X42" s="43">
        <f>'Result do Turno'!CA42</f>
        <v>0</v>
      </c>
      <c r="Y42" s="43">
        <f>IF(X42=1,1,IF(X43=1,1,0))</f>
        <v>1</v>
      </c>
    </row>
    <row r="43" spans="2:25" x14ac:dyDescent="0.45">
      <c r="B43" s="38">
        <v>4</v>
      </c>
      <c r="C43" s="39" t="str">
        <f>'Result do Turno'!D43</f>
        <v>WELTON SILVA</v>
      </c>
      <c r="F43" s="44" t="str">
        <f>IF(I43=1,IF(H43=1,"»",""),IF('Result do Turno'!U43="(D)","(D)",""))</f>
        <v/>
      </c>
      <c r="G43" s="45" t="str">
        <f>'Result do Turno'!V43</f>
        <v>GLAYSON PIMENTA</v>
      </c>
      <c r="H43" s="42">
        <f>'Result do Turno'!W43</f>
        <v>0</v>
      </c>
      <c r="I43" s="43">
        <f>IF(H43=1,1,IF(H42=1,1,0))</f>
        <v>1</v>
      </c>
      <c r="J43" s="44" t="str">
        <f>IF(M43=1,IF(L43=1,"»",""),IF('Result do Turno'!AI43="(D)","(D)",""))</f>
        <v/>
      </c>
      <c r="K43" s="45" t="str">
        <f>'Result do Turno'!AJ43</f>
        <v>WELTON SILVA</v>
      </c>
      <c r="L43" s="42">
        <f>'Result do Turno'!AK43</f>
        <v>0</v>
      </c>
      <c r="M43" s="43">
        <f>IF(L43=1,1,IF(L42=1,1,0))</f>
        <v>1</v>
      </c>
      <c r="N43" s="44" t="str">
        <f>IF(Q43=1,IF(P43=1,"»",""),IF('Result do Turno'!AW43="(D)","(D)",""))</f>
        <v/>
      </c>
      <c r="O43" s="45" t="str">
        <f>'Result do Turno'!AX43</f>
        <v>ANDRÉ LUIZ</v>
      </c>
      <c r="P43" s="42">
        <f>'Result do Turno'!AY43</f>
        <v>0</v>
      </c>
      <c r="Q43" s="43">
        <f>IF(P43=1,1,IF(P42=1,1,0))</f>
        <v>1</v>
      </c>
      <c r="R43" s="44" t="str">
        <f>IF(U43=1,IF(T43=1,"»",""),IF('Result do Turno'!BK43="(D)","(D)",""))</f>
        <v>»</v>
      </c>
      <c r="S43" s="45" t="str">
        <f>'Result do Turno'!BL43</f>
        <v>RAUL BURNETT</v>
      </c>
      <c r="T43" s="42">
        <f>'Result do Turno'!BM43</f>
        <v>1</v>
      </c>
      <c r="U43" s="43">
        <f>IF(T43=1,1,IF(T42=1,1,0))</f>
        <v>1</v>
      </c>
      <c r="V43" s="44" t="str">
        <f>IF(Y43=1,IF(X43=1,"»",""),IF('Result do Turno'!BY43="(D)","(D)",""))</f>
        <v>»</v>
      </c>
      <c r="W43" s="45" t="str">
        <f>'Result do Turno'!BZ43</f>
        <v>GLAYSON PIMENTA</v>
      </c>
      <c r="X43" s="43">
        <f>'Result do Turno'!CA43</f>
        <v>1</v>
      </c>
      <c r="Y43" s="43">
        <f>IF(X43=1,1,IF(X42=1,1,0))</f>
        <v>1</v>
      </c>
    </row>
    <row r="44" spans="2:25" x14ac:dyDescent="0.45">
      <c r="B44" s="38">
        <v>5</v>
      </c>
      <c r="C44" s="39" t="str">
        <f>'Result do Turno'!D44</f>
        <v>GLAYSON PIMENTA</v>
      </c>
      <c r="F44" s="40" t="str">
        <f>IF(I44=1,IF(H44=1,"»",""),IF('Result do Turno'!U44="(D)","(D)",""))</f>
        <v/>
      </c>
      <c r="G44" s="41" t="str">
        <f>'Result do Turno'!V44</f>
        <v>ANDRÉ LUIZ</v>
      </c>
      <c r="H44" s="42">
        <f>'Result do Turno'!W44</f>
        <v>0</v>
      </c>
      <c r="I44" s="43">
        <f>IF(H44=1,1,IF(H45=1,1,0))</f>
        <v>1</v>
      </c>
      <c r="J44" s="40" t="str">
        <f>IF(M44=1,IF(L44=1,"»",""),IF('Result do Turno'!AI44="(D)","(D)",""))</f>
        <v/>
      </c>
      <c r="K44" s="41" t="str">
        <f>'Result do Turno'!AJ44</f>
        <v>ANDRÉ LUIZ</v>
      </c>
      <c r="L44" s="42">
        <f>'Result do Turno'!AK44</f>
        <v>0</v>
      </c>
      <c r="M44" s="43">
        <f>IF(L44=1,1,IF(L45=1,1,0))</f>
        <v>1</v>
      </c>
      <c r="N44" s="40" t="str">
        <f>IF(Q44=1,IF(P44=1,"»",""),IF('Result do Turno'!AW44="(D)","(D)",""))</f>
        <v/>
      </c>
      <c r="O44" s="41" t="str">
        <f>'Result do Turno'!AX44</f>
        <v>GLAYSON PIMENTA</v>
      </c>
      <c r="P44" s="42">
        <f>'Result do Turno'!AY44</f>
        <v>0</v>
      </c>
      <c r="Q44" s="43">
        <f>IF(P44=1,1,IF(P45=1,1,0))</f>
        <v>1</v>
      </c>
      <c r="R44" s="40" t="str">
        <f>IF(U44=1,IF(T44=1,"»",""),IF('Result do Turno'!BK44="(D)","(D)",""))</f>
        <v>»</v>
      </c>
      <c r="S44" s="41" t="str">
        <f>'Result do Turno'!BL44</f>
        <v>GLAYSON PIMENTA</v>
      </c>
      <c r="T44" s="42">
        <f>'Result do Turno'!BM44</f>
        <v>1</v>
      </c>
      <c r="U44" s="43">
        <f>IF(T44=1,1,IF(T45=1,1,0))</f>
        <v>1</v>
      </c>
      <c r="V44" s="40" t="str">
        <f>IF(Y44=1,IF(X44=1,"»",""),IF('Result do Turno'!BY44="(D)","(D)",""))</f>
        <v/>
      </c>
      <c r="W44" s="41" t="str">
        <f>'Result do Turno'!BZ44</f>
        <v>WELTON SILVA</v>
      </c>
      <c r="X44" s="43">
        <f>'Result do Turno'!CA44</f>
        <v>0</v>
      </c>
      <c r="Y44" s="43">
        <f>IF(X44=1,1,IF(X45=1,1,0))</f>
        <v>1</v>
      </c>
    </row>
    <row r="45" spans="2:25" x14ac:dyDescent="0.45">
      <c r="B45" s="47">
        <v>6</v>
      </c>
      <c r="C45" s="48" t="str">
        <f>'Result do Turno'!D45</f>
        <v>RAUL BURNETT</v>
      </c>
      <c r="F45" s="49" t="str">
        <f>IF(I45=1,IF(H45=1,"»",""),IF('Result do Turno'!U45="(D)","(D)",""))</f>
        <v>»</v>
      </c>
      <c r="G45" s="50" t="str">
        <f>'Result do Turno'!V45</f>
        <v>WELTON SILVA</v>
      </c>
      <c r="H45" s="42">
        <f>'Result do Turno'!W45</f>
        <v>1</v>
      </c>
      <c r="I45" s="43">
        <f>IF(H45=1,1,IF(H44=1,1,0))</f>
        <v>1</v>
      </c>
      <c r="J45" s="49" t="str">
        <f>IF(M45=1,IF(L45=1,"»",""),IF('Result do Turno'!AI45="(D)","(D)",""))</f>
        <v>»</v>
      </c>
      <c r="K45" s="50" t="str">
        <f>'Result do Turno'!AJ45</f>
        <v>RAUL BURNETT</v>
      </c>
      <c r="L45" s="42">
        <f>'Result do Turno'!AK45</f>
        <v>1</v>
      </c>
      <c r="M45" s="43">
        <f>IF(L45=1,1,IF(L44=1,1,0))</f>
        <v>1</v>
      </c>
      <c r="N45" s="49" t="str">
        <f>IF(Q45=1,IF(P45=1,"»",""),IF('Result do Turno'!AW45="(D)","(D)",""))</f>
        <v>»</v>
      </c>
      <c r="O45" s="50" t="str">
        <f>'Result do Turno'!AX45</f>
        <v>RAUL BURNETT</v>
      </c>
      <c r="P45" s="42">
        <f>'Result do Turno'!AY45</f>
        <v>1</v>
      </c>
      <c r="Q45" s="43">
        <f>IF(P45=1,1,IF(P44=1,1,0))</f>
        <v>1</v>
      </c>
      <c r="R45" s="49" t="str">
        <f>IF(U45=1,IF(T45=1,"»",""),IF('Result do Turno'!BK45="(D)","(D)",""))</f>
        <v/>
      </c>
      <c r="S45" s="50" t="str">
        <f>'Result do Turno'!BL45</f>
        <v>WELTON SILVA</v>
      </c>
      <c r="T45" s="42">
        <f>'Result do Turno'!BM45</f>
        <v>0</v>
      </c>
      <c r="U45" s="43">
        <f>IF(T45=1,1,IF(T44=1,1,0))</f>
        <v>1</v>
      </c>
      <c r="V45" s="49" t="str">
        <f>IF(Y45=1,IF(X45=1,"»",""),IF('Result do Turno'!BY45="(D)","(D)",""))</f>
        <v>»</v>
      </c>
      <c r="W45" s="50" t="str">
        <f>'Result do Turno'!BZ45</f>
        <v>RAUL BURNETT</v>
      </c>
      <c r="X45" s="43">
        <f>'Result do Turno'!CA45</f>
        <v>1</v>
      </c>
      <c r="Y45" s="43">
        <f>IF(X45=1,1,IF(X44=1,1,0))</f>
        <v>1</v>
      </c>
    </row>
    <row r="46" spans="2:25" x14ac:dyDescent="0.45">
      <c r="H46" s="31"/>
      <c r="I46" s="43"/>
      <c r="L46" s="31"/>
      <c r="M46" s="43"/>
      <c r="Q46" s="43"/>
      <c r="T46" s="31"/>
      <c r="U46" s="43"/>
      <c r="X46" s="43"/>
      <c r="Y46" s="43"/>
    </row>
    <row r="47" spans="2:25" s="23" customFormat="1" ht="22.5" customHeight="1" x14ac:dyDescent="0.45">
      <c r="B47" s="6" t="s">
        <v>125</v>
      </c>
      <c r="C47" s="6" t="s">
        <v>125</v>
      </c>
      <c r="F47" s="9" t="str">
        <f>F38</f>
        <v>1o TURNO - 1a RODADA</v>
      </c>
      <c r="G47" s="9" t="s">
        <v>121</v>
      </c>
      <c r="H47" s="33"/>
      <c r="I47" s="34"/>
      <c r="J47" s="9" t="str">
        <f>J38</f>
        <v>1o TURNO - 2a RODADA</v>
      </c>
      <c r="K47" s="9" t="s">
        <v>115</v>
      </c>
      <c r="L47" s="33"/>
      <c r="M47" s="34"/>
      <c r="N47" s="9" t="str">
        <f>N38</f>
        <v>1o TURNO - 3a RODADA</v>
      </c>
      <c r="O47" s="9" t="s">
        <v>116</v>
      </c>
      <c r="P47" s="33"/>
      <c r="Q47" s="34"/>
      <c r="R47" s="9" t="str">
        <f>R38</f>
        <v>1o TURNO - 4a RODADA</v>
      </c>
      <c r="S47" s="9" t="s">
        <v>117</v>
      </c>
      <c r="T47" s="33"/>
      <c r="U47" s="34"/>
      <c r="V47" s="9" t="str">
        <f>V38</f>
        <v>1o TURNO - 5a RODADA</v>
      </c>
      <c r="W47" s="9" t="s">
        <v>118</v>
      </c>
      <c r="X47" s="43"/>
      <c r="Y47" s="43"/>
    </row>
    <row r="48" spans="2:25" s="23" customFormat="1" ht="24.75" customHeight="1" x14ac:dyDescent="0.45">
      <c r="B48" s="8" t="s">
        <v>119</v>
      </c>
      <c r="C48" s="8"/>
      <c r="F48" s="35"/>
      <c r="G48" s="36" t="str">
        <f>G39</f>
        <v>19 a 25 Fev</v>
      </c>
      <c r="H48" s="37"/>
      <c r="I48" s="34"/>
      <c r="J48" s="35"/>
      <c r="K48" s="36" t="str">
        <f>K39</f>
        <v>26 Fev a 03 Mar</v>
      </c>
      <c r="L48" s="37"/>
      <c r="M48" s="34"/>
      <c r="N48" s="35"/>
      <c r="O48" s="36" t="str">
        <f>O39</f>
        <v>04 a 10 Mar</v>
      </c>
      <c r="P48" s="37"/>
      <c r="Q48" s="34"/>
      <c r="R48" s="35"/>
      <c r="S48" s="36" t="str">
        <f>S39</f>
        <v>11 a 17 Mar</v>
      </c>
      <c r="T48" s="37"/>
      <c r="U48" s="34"/>
      <c r="V48" s="35"/>
      <c r="W48" s="36" t="str">
        <f>W39</f>
        <v>18 a 24 Mar</v>
      </c>
      <c r="X48" s="43"/>
      <c r="Y48" s="43"/>
    </row>
    <row r="49" spans="2:25" x14ac:dyDescent="0.45">
      <c r="B49" s="38">
        <v>1</v>
      </c>
      <c r="C49" s="39" t="str">
        <f>'Result do Turno'!D49</f>
        <v>FRANCISCO ASSIS</v>
      </c>
      <c r="F49" s="40" t="str">
        <f>IF(I49=1,IF(H49=1,"»",""),IF('Result do Turno'!U49="(D)","(D)",""))</f>
        <v>»</v>
      </c>
      <c r="G49" s="41" t="str">
        <f>'Result do Turno'!V49</f>
        <v>FRANCISCO ASSIS</v>
      </c>
      <c r="H49" s="42">
        <f>'Result do Turno'!W49</f>
        <v>1</v>
      </c>
      <c r="I49" s="43">
        <f>IF(H49=1,1,IF(H50=1,1,0))</f>
        <v>1</v>
      </c>
      <c r="J49" s="40" t="str">
        <f>IF(M49=1,IF(L49=1,"»",""),IF('Result do Turno'!AI49="(D)","(D)",""))</f>
        <v>»</v>
      </c>
      <c r="K49" s="41" t="str">
        <f>'Result do Turno'!AJ49</f>
        <v>FRANCISCO ASSIS</v>
      </c>
      <c r="L49" s="42">
        <f>'Result do Turno'!AK49</f>
        <v>1</v>
      </c>
      <c r="M49" s="43">
        <f>IF(L49=1,1,IF(L50=1,1,0))</f>
        <v>1</v>
      </c>
      <c r="N49" s="40" t="str">
        <f>IF(Q49=1,IF(P49=1,"»",""),IF('Result do Turno'!AW49="(D)","(D)",""))</f>
        <v/>
      </c>
      <c r="O49" s="41" t="str">
        <f>'Result do Turno'!AX49</f>
        <v>FRANCISCO ASSIS</v>
      </c>
      <c r="P49" s="42">
        <f>'Result do Turno'!AY49</f>
        <v>0</v>
      </c>
      <c r="Q49" s="43">
        <f>IF(P49=1,1,IF(P50=1,1,0))</f>
        <v>1</v>
      </c>
      <c r="R49" s="40" t="str">
        <f>IF(U49=1,IF(T49=1,"»",""),IF('Result do Turno'!BK49="(D)","(D)",""))</f>
        <v>»</v>
      </c>
      <c r="S49" s="41" t="str">
        <f>'Result do Turno'!BL49</f>
        <v>FRANCISCO ASSIS</v>
      </c>
      <c r="T49" s="42">
        <f>'Result do Turno'!BM49</f>
        <v>1</v>
      </c>
      <c r="U49" s="43">
        <f>IF(T49=1,1,IF(T50=1,1,0))</f>
        <v>1</v>
      </c>
      <c r="V49" s="40" t="str">
        <f>IF(Y49=1,IF(X49=1,"»",""),IF('Result do Turno'!BY49="(D)","(D)",""))</f>
        <v>»</v>
      </c>
      <c r="W49" s="41" t="str">
        <f>'Result do Turno'!BZ49</f>
        <v>FRANCISCO ASSIS</v>
      </c>
      <c r="X49" s="43">
        <f>'Result do Turno'!CA49</f>
        <v>1</v>
      </c>
      <c r="Y49" s="43">
        <f>IF(X49=1,1,IF(X50=1,1,0))</f>
        <v>1</v>
      </c>
    </row>
    <row r="50" spans="2:25" x14ac:dyDescent="0.45">
      <c r="B50" s="38">
        <v>2</v>
      </c>
      <c r="C50" s="39" t="str">
        <f>'Result do Turno'!D50</f>
        <v>OLÍMPIO FILHO</v>
      </c>
      <c r="F50" s="44" t="str">
        <f>IF(I50=1,IF(H50=1,"»",""),IF('Result do Turno'!U50="(D)","(D)",""))</f>
        <v/>
      </c>
      <c r="G50" s="45" t="str">
        <f>'Result do Turno'!V50</f>
        <v>ADALO REIS</v>
      </c>
      <c r="H50" s="42">
        <f>'Result do Turno'!W50</f>
        <v>0</v>
      </c>
      <c r="I50" s="43">
        <f>IF(H50=1,1,IF(H49=1,1,0))</f>
        <v>1</v>
      </c>
      <c r="J50" s="44" t="str">
        <f>IF(M50=1,IF(L50=1,"»",""),IF('Result do Turno'!AI50="(D)","(D)",""))</f>
        <v/>
      </c>
      <c r="K50" s="45" t="str">
        <f>'Result do Turno'!AJ50</f>
        <v>MARCO MACIEL</v>
      </c>
      <c r="L50" s="42">
        <f>'Result do Turno'!AK50</f>
        <v>0</v>
      </c>
      <c r="M50" s="43">
        <f>IF(L50=1,1,IF(L49=1,1,0))</f>
        <v>1</v>
      </c>
      <c r="N50" s="44" t="str">
        <f>IF(Q50=1,IF(P50=1,"»",""),IF('Result do Turno'!AW50="(D)","(D)",""))</f>
        <v>»</v>
      </c>
      <c r="O50" s="45" t="str">
        <f>'Result do Turno'!AX50</f>
        <v>CARLOS EWBANK</v>
      </c>
      <c r="P50" s="42">
        <f>'Result do Turno'!AY50</f>
        <v>1</v>
      </c>
      <c r="Q50" s="43">
        <f>IF(P50=1,1,IF(P49=1,1,0))</f>
        <v>1</v>
      </c>
      <c r="R50" s="44" t="str">
        <f>IF(U50=1,IF(T50=1,"»",""),IF('Result do Turno'!BK50="(D)","(D)",""))</f>
        <v/>
      </c>
      <c r="S50" s="45" t="str">
        <f>'Result do Turno'!BL50</f>
        <v>JOÃO MEDEIROS</v>
      </c>
      <c r="T50" s="42">
        <f>'Result do Turno'!BM50</f>
        <v>0</v>
      </c>
      <c r="U50" s="43">
        <f>IF(T50=1,1,IF(T49=1,1,0))</f>
        <v>1</v>
      </c>
      <c r="V50" s="44" t="str">
        <f>IF(Y50=1,IF(X50=1,"»",""),IF('Result do Turno'!BY50="(D)","(D)",""))</f>
        <v/>
      </c>
      <c r="W50" s="45" t="str">
        <f>'Result do Turno'!BZ50</f>
        <v>OLÍMPIO FILHO</v>
      </c>
      <c r="X50" s="43">
        <f>'Result do Turno'!CA50</f>
        <v>0</v>
      </c>
      <c r="Y50" s="43">
        <f>IF(X50=1,1,IF(X49=1,1,0))</f>
        <v>1</v>
      </c>
    </row>
    <row r="51" spans="2:25" x14ac:dyDescent="0.45">
      <c r="B51" s="38">
        <v>3</v>
      </c>
      <c r="C51" s="39" t="str">
        <f>'Result do Turno'!D51</f>
        <v>JOÃO MEDEIROS</v>
      </c>
      <c r="F51" s="40" t="str">
        <f>IF(I51=1,IF(H51=1,"»",""),IF('Result do Turno'!U51="(D)","(D)",""))</f>
        <v/>
      </c>
      <c r="G51" s="41" t="str">
        <f>'Result do Turno'!V51</f>
        <v>OLÍMPIO FILHO</v>
      </c>
      <c r="H51" s="42">
        <f>'Result do Turno'!W51</f>
        <v>0</v>
      </c>
      <c r="I51" s="43">
        <f>IF(H51=1,1,IF(H52=1,1,0))</f>
        <v>1</v>
      </c>
      <c r="J51" s="40" t="str">
        <f>IF(M51=1,IF(L51=1,"»",""),IF('Result do Turno'!AI51="(D)","(D)",""))</f>
        <v/>
      </c>
      <c r="K51" s="41" t="str">
        <f>'Result do Turno'!AJ51</f>
        <v>OLÍMPIO FILHO</v>
      </c>
      <c r="L51" s="42">
        <f>'Result do Turno'!AK51</f>
        <v>0</v>
      </c>
      <c r="M51" s="43">
        <f>IF(L51=1,1,IF(L52=1,1,0))</f>
        <v>1</v>
      </c>
      <c r="N51" s="40" t="str">
        <f>IF(Q51=1,IF(P51=1,"»",""),IF('Result do Turno'!AW51="(D)","(D)",""))</f>
        <v/>
      </c>
      <c r="O51" s="41" t="str">
        <f>'Result do Turno'!AX51</f>
        <v>OLÍMPIO FILHO</v>
      </c>
      <c r="P51" s="42">
        <f>'Result do Turno'!AY51</f>
        <v>0</v>
      </c>
      <c r="Q51" s="43">
        <f>IF(P51=1,1,IF(P52=1,1,0))</f>
        <v>1</v>
      </c>
      <c r="R51" s="40" t="str">
        <f>IF(U51=1,IF(T51=1,"»",""),IF('Result do Turno'!BK51="(D)","(D)",""))</f>
        <v/>
      </c>
      <c r="S51" s="41" t="str">
        <f>'Result do Turno'!BL51</f>
        <v>OLÍMPIO FILHO</v>
      </c>
      <c r="T51" s="42">
        <f>'Result do Turno'!BM51</f>
        <v>0</v>
      </c>
      <c r="U51" s="43">
        <f>IF(T51=1,1,IF(T52=1,1,0))</f>
        <v>1</v>
      </c>
      <c r="V51" s="40" t="str">
        <f>IF(Y51=1,IF(X51=1,"»",""),IF('Result do Turno'!BY51="(D)","(D)",""))</f>
        <v/>
      </c>
      <c r="W51" s="41" t="str">
        <f>'Result do Turno'!BZ51</f>
        <v>JOÃO MEDEIROS</v>
      </c>
      <c r="X51" s="43">
        <f>'Result do Turno'!CA51</f>
        <v>0</v>
      </c>
      <c r="Y51" s="43">
        <f>IF(X51=1,1,IF(X52=1,1,0))</f>
        <v>1</v>
      </c>
    </row>
    <row r="52" spans="2:25" x14ac:dyDescent="0.45">
      <c r="B52" s="38">
        <v>4</v>
      </c>
      <c r="C52" s="39" t="str">
        <f>'Result do Turno'!D52</f>
        <v>CARLOS EWBANK</v>
      </c>
      <c r="F52" s="44" t="str">
        <f>IF(I52=1,IF(H52=1,"»",""),IF('Result do Turno'!U52="(D)","(D)",""))</f>
        <v>»</v>
      </c>
      <c r="G52" s="45" t="str">
        <f>'Result do Turno'!V52</f>
        <v>MARCO MACIEL</v>
      </c>
      <c r="H52" s="42">
        <f>'Result do Turno'!W52</f>
        <v>1</v>
      </c>
      <c r="I52" s="43">
        <f>IF(H52=1,1,IF(H51=1,1,0))</f>
        <v>1</v>
      </c>
      <c r="J52" s="44" t="str">
        <f>IF(M52=1,IF(L52=1,"»",""),IF('Result do Turno'!AI52="(D)","(D)",""))</f>
        <v>»</v>
      </c>
      <c r="K52" s="45" t="str">
        <f>'Result do Turno'!AJ52</f>
        <v>CARLOS EWBANK</v>
      </c>
      <c r="L52" s="42">
        <f>'Result do Turno'!AK52</f>
        <v>1</v>
      </c>
      <c r="M52" s="43">
        <f>IF(L52=1,1,IF(L51=1,1,0))</f>
        <v>1</v>
      </c>
      <c r="N52" s="44" t="str">
        <f>IF(Q52=1,IF(P52=1,"»",""),IF('Result do Turno'!AW52="(D)","(D)",""))</f>
        <v>»</v>
      </c>
      <c r="O52" s="45" t="str">
        <f>'Result do Turno'!AX52</f>
        <v>JOÃO MEDEIROS</v>
      </c>
      <c r="P52" s="42">
        <f>'Result do Turno'!AY52</f>
        <v>1</v>
      </c>
      <c r="Q52" s="43">
        <f>IF(P52=1,1,IF(P51=1,1,0))</f>
        <v>1</v>
      </c>
      <c r="R52" s="44" t="str">
        <f>IF(U52=1,IF(T52=1,"»",""),IF('Result do Turno'!BK52="(D)","(D)",""))</f>
        <v>»</v>
      </c>
      <c r="S52" s="45" t="str">
        <f>'Result do Turno'!BL52</f>
        <v>ADALO REIS</v>
      </c>
      <c r="T52" s="42">
        <f>'Result do Turno'!BM52</f>
        <v>1</v>
      </c>
      <c r="U52" s="43">
        <f>IF(T52=1,1,IF(T51=1,1,0))</f>
        <v>1</v>
      </c>
      <c r="V52" s="44" t="str">
        <f>IF(Y52=1,IF(X52=1,"»",""),IF('Result do Turno'!BY52="(D)","(D)",""))</f>
        <v>»</v>
      </c>
      <c r="W52" s="45" t="str">
        <f>'Result do Turno'!BZ52</f>
        <v>MARCO MACIEL</v>
      </c>
      <c r="X52" s="43">
        <f>'Result do Turno'!CA52</f>
        <v>1</v>
      </c>
      <c r="Y52" s="43">
        <f>IF(X52=1,1,IF(X51=1,1,0))</f>
        <v>1</v>
      </c>
    </row>
    <row r="53" spans="2:25" x14ac:dyDescent="0.45">
      <c r="B53" s="38">
        <v>5</v>
      </c>
      <c r="C53" s="39" t="str">
        <f>'Result do Turno'!D53</f>
        <v>MARCO MACIEL</v>
      </c>
      <c r="F53" s="40" t="str">
        <f>IF(I53=1,IF(H53=1,"»",""),IF('Result do Turno'!U53="(D)","(D)",""))</f>
        <v/>
      </c>
      <c r="G53" s="41" t="str">
        <f>'Result do Turno'!V53</f>
        <v>JOÃO MEDEIROS</v>
      </c>
      <c r="H53" s="42">
        <f>'Result do Turno'!W53</f>
        <v>0</v>
      </c>
      <c r="I53" s="43">
        <f>IF(H53=1,1,IF(H54=1,1,0))</f>
        <v>1</v>
      </c>
      <c r="J53" s="40" t="str">
        <f>IF(M53=1,IF(L53=1,"»",""),IF('Result do Turno'!AI53="(D)","(D)",""))</f>
        <v>»</v>
      </c>
      <c r="K53" s="41" t="str">
        <f>'Result do Turno'!AJ53</f>
        <v>JOÃO MEDEIROS</v>
      </c>
      <c r="L53" s="42">
        <f>'Result do Turno'!AK53</f>
        <v>1</v>
      </c>
      <c r="M53" s="43">
        <f>IF(L53=1,1,IF(L54=1,1,0))</f>
        <v>1</v>
      </c>
      <c r="N53" s="40" t="str">
        <f>IF(Q53=1,IF(P53=1,"»",""),IF('Result do Turno'!AW53="(D)","(D)",""))</f>
        <v/>
      </c>
      <c r="O53" s="41" t="str">
        <f>'Result do Turno'!AX53</f>
        <v>MARCO MACIEL</v>
      </c>
      <c r="P53" s="42">
        <f>'Result do Turno'!AY53</f>
        <v>0</v>
      </c>
      <c r="Q53" s="43">
        <f>IF(P53=1,1,IF(P54=1,1,0))</f>
        <v>1</v>
      </c>
      <c r="R53" s="40" t="str">
        <f>IF(U53=1,IF(T53=1,"»",""),IF('Result do Turno'!BK53="(D)","(D)",""))</f>
        <v/>
      </c>
      <c r="S53" s="41" t="str">
        <f>'Result do Turno'!BL53</f>
        <v>MARCO MACIEL</v>
      </c>
      <c r="T53" s="42">
        <f>'Result do Turno'!BM53</f>
        <v>0</v>
      </c>
      <c r="U53" s="43">
        <f>IF(T53=1,1,IF(T54=1,1,0))</f>
        <v>1</v>
      </c>
      <c r="V53" s="40" t="str">
        <f>IF(Y53=1,IF(X53=1,"»",""),IF('Result do Turno'!BY53="(D)","(D)",""))</f>
        <v/>
      </c>
      <c r="W53" s="41" t="str">
        <f>'Result do Turno'!BZ53</f>
        <v>CARLOS EWBANK</v>
      </c>
      <c r="X53" s="43">
        <f>'Result do Turno'!CA53</f>
        <v>0</v>
      </c>
      <c r="Y53" s="43">
        <f>IF(X53=1,1,IF(X54=1,1,0))</f>
        <v>1</v>
      </c>
    </row>
    <row r="54" spans="2:25" x14ac:dyDescent="0.45">
      <c r="B54" s="47">
        <v>6</v>
      </c>
      <c r="C54" s="48" t="str">
        <f>'Result do Turno'!D54</f>
        <v>ADALO REIS</v>
      </c>
      <c r="F54" s="49" t="str">
        <f>IF(I54=1,IF(H54=1,"»",""),IF('Result do Turno'!U54="(D)","(D)",""))</f>
        <v>»</v>
      </c>
      <c r="G54" s="50" t="str">
        <f>'Result do Turno'!V54</f>
        <v>CARLOS EWBANK</v>
      </c>
      <c r="H54" s="42">
        <f>'Result do Turno'!W54</f>
        <v>1</v>
      </c>
      <c r="I54" s="43">
        <f>IF(H54=1,1,IF(H53=1,1,0))</f>
        <v>1</v>
      </c>
      <c r="J54" s="49" t="str">
        <f>IF(M54=1,IF(L54=1,"»",""),IF('Result do Turno'!AI54="(D)","(D)",""))</f>
        <v/>
      </c>
      <c r="K54" s="50" t="str">
        <f>'Result do Turno'!AJ54</f>
        <v>ADALO REIS</v>
      </c>
      <c r="L54" s="42">
        <f>'Result do Turno'!AK54</f>
        <v>0</v>
      </c>
      <c r="M54" s="43">
        <f>IF(L54=1,1,IF(L53=1,1,0))</f>
        <v>1</v>
      </c>
      <c r="N54" s="49" t="str">
        <f>IF(Q54=1,IF(P54=1,"»",""),IF('Result do Turno'!AW54="(D)","(D)",""))</f>
        <v>»</v>
      </c>
      <c r="O54" s="50" t="str">
        <f>'Result do Turno'!AX54</f>
        <v>ADALO REIS</v>
      </c>
      <c r="P54" s="42">
        <f>'Result do Turno'!AY54</f>
        <v>1</v>
      </c>
      <c r="Q54" s="43">
        <f>IF(P54=1,1,IF(P53=1,1,0))</f>
        <v>1</v>
      </c>
      <c r="R54" s="49" t="str">
        <f>IF(U54=1,IF(T54=1,"»",""),IF('Result do Turno'!BK54="(D)","(D)",""))</f>
        <v>»</v>
      </c>
      <c r="S54" s="50" t="str">
        <f>'Result do Turno'!BL54</f>
        <v>CARLOS EWBANK</v>
      </c>
      <c r="T54" s="42">
        <f>'Result do Turno'!BM54</f>
        <v>1</v>
      </c>
      <c r="U54" s="43">
        <f>IF(T54=1,1,IF(T53=1,1,0))</f>
        <v>1</v>
      </c>
      <c r="V54" s="49" t="str">
        <f>IF(Y54=1,IF(X54=1,"»",""),IF('Result do Turno'!BY54="(D)","(D)",""))</f>
        <v>»</v>
      </c>
      <c r="W54" s="50" t="str">
        <f>'Result do Turno'!BZ54</f>
        <v>ADALO REIS</v>
      </c>
      <c r="X54" s="43">
        <f>'Result do Turno'!CA54</f>
        <v>1</v>
      </c>
      <c r="Y54" s="43">
        <f>IF(X54=1,1,IF(X53=1,1,0))</f>
        <v>1</v>
      </c>
    </row>
    <row r="55" spans="2:25" x14ac:dyDescent="0.45">
      <c r="H55" s="31"/>
      <c r="I55" s="43"/>
      <c r="L55" s="31"/>
      <c r="M55" s="43"/>
      <c r="Q55" s="43"/>
      <c r="T55" s="31"/>
      <c r="U55" s="43"/>
      <c r="X55" s="43"/>
      <c r="Y55" s="43"/>
    </row>
    <row r="56" spans="2:25" s="23" customFormat="1" ht="22.5" customHeight="1" x14ac:dyDescent="0.45">
      <c r="B56" s="7" t="s">
        <v>126</v>
      </c>
      <c r="C56" s="7" t="s">
        <v>126</v>
      </c>
      <c r="F56" s="9" t="str">
        <f>F47</f>
        <v>1o TURNO - 1a RODADA</v>
      </c>
      <c r="G56" s="9" t="s">
        <v>121</v>
      </c>
      <c r="H56" s="33"/>
      <c r="I56" s="34"/>
      <c r="J56" s="9" t="str">
        <f>J47</f>
        <v>1o TURNO - 2a RODADA</v>
      </c>
      <c r="K56" s="9" t="s">
        <v>115</v>
      </c>
      <c r="L56" s="33"/>
      <c r="M56" s="34"/>
      <c r="N56" s="9" t="str">
        <f>N47</f>
        <v>1o TURNO - 3a RODADA</v>
      </c>
      <c r="O56" s="9" t="s">
        <v>116</v>
      </c>
      <c r="P56" s="33"/>
      <c r="Q56" s="34"/>
      <c r="R56" s="9" t="str">
        <f>R47</f>
        <v>1o TURNO - 4a RODADA</v>
      </c>
      <c r="S56" s="9" t="s">
        <v>117</v>
      </c>
      <c r="T56" s="33"/>
      <c r="U56" s="34"/>
      <c r="V56" s="9" t="str">
        <f>V47</f>
        <v>1o TURNO - 5a RODADA</v>
      </c>
      <c r="W56" s="9" t="s">
        <v>118</v>
      </c>
      <c r="X56" s="43"/>
      <c r="Y56" s="43"/>
    </row>
    <row r="57" spans="2:25" s="23" customFormat="1" ht="24.75" customHeight="1" x14ac:dyDescent="0.45">
      <c r="B57" s="8" t="s">
        <v>119</v>
      </c>
      <c r="C57" s="8"/>
      <c r="F57" s="35"/>
      <c r="G57" s="36" t="str">
        <f>G48</f>
        <v>19 a 25 Fev</v>
      </c>
      <c r="H57" s="37"/>
      <c r="I57" s="34"/>
      <c r="J57" s="35"/>
      <c r="K57" s="36" t="str">
        <f>K48</f>
        <v>26 Fev a 03 Mar</v>
      </c>
      <c r="L57" s="37"/>
      <c r="M57" s="34"/>
      <c r="N57" s="35"/>
      <c r="O57" s="36" t="str">
        <f>O48</f>
        <v>04 a 10 Mar</v>
      </c>
      <c r="P57" s="37"/>
      <c r="Q57" s="34"/>
      <c r="R57" s="35"/>
      <c r="S57" s="36" t="str">
        <f>S48</f>
        <v>11 a 17 Mar</v>
      </c>
      <c r="T57" s="37"/>
      <c r="U57" s="34"/>
      <c r="V57" s="35"/>
      <c r="W57" s="36" t="str">
        <f>W48</f>
        <v>18 a 24 Mar</v>
      </c>
      <c r="X57" s="43"/>
      <c r="Y57" s="43"/>
    </row>
    <row r="58" spans="2:25" x14ac:dyDescent="0.45">
      <c r="B58" s="38">
        <v>1</v>
      </c>
      <c r="C58" s="39" t="str">
        <f>'Result do Turno'!D58</f>
        <v>CARLOS MAMEDE</v>
      </c>
      <c r="F58" s="40" t="str">
        <f>IF(I58=1,IF(H58=1,"»",""),IF('Result do Turno'!U58="(D)","(D)",""))</f>
        <v/>
      </c>
      <c r="G58" s="41" t="str">
        <f>'Result do Turno'!V58</f>
        <v>CARLOS MAMEDE</v>
      </c>
      <c r="H58" s="42">
        <f>'Result do Turno'!W58</f>
        <v>0</v>
      </c>
      <c r="I58" s="43">
        <f>IF(H58=1,1,IF(H59=1,1,0))</f>
        <v>1</v>
      </c>
      <c r="J58" s="40" t="str">
        <f>IF(M58=1,IF(L58=1,"»",""),IF('Result do Turno'!AI58="(D)","(D)",""))</f>
        <v/>
      </c>
      <c r="K58" s="41" t="str">
        <f>'Result do Turno'!AJ58</f>
        <v>CARLOS MAMEDE</v>
      </c>
      <c r="L58" s="42">
        <f>'Result do Turno'!AK58</f>
        <v>0</v>
      </c>
      <c r="M58" s="43">
        <f>IF(L58=1,1,IF(L59=1,1,0))</f>
        <v>1</v>
      </c>
      <c r="N58" s="40" t="str">
        <f>IF(Q58=1,IF(P58=1,"»",""),IF('Result do Turno'!AW58="(D)","(D)",""))</f>
        <v>»</v>
      </c>
      <c r="O58" s="41" t="str">
        <f>'Result do Turno'!AX58</f>
        <v>CARLOS MAMEDE</v>
      </c>
      <c r="P58" s="42">
        <f>'Result do Turno'!AY58</f>
        <v>1</v>
      </c>
      <c r="Q58" s="43">
        <f>IF(P58=1,1,IF(P59=1,1,0))</f>
        <v>1</v>
      </c>
      <c r="R58" s="40" t="str">
        <f>IF(U58=1,IF(T58=1,"»",""),IF('Result do Turno'!BK58="(D)","(D)",""))</f>
        <v/>
      </c>
      <c r="S58" s="41" t="str">
        <f>'Result do Turno'!BL58</f>
        <v>CARLOS MAMEDE</v>
      </c>
      <c r="T58" s="42">
        <f>'Result do Turno'!BM58</f>
        <v>0</v>
      </c>
      <c r="U58" s="43">
        <f>IF(T58=1,1,IF(T59=1,1,0))</f>
        <v>1</v>
      </c>
      <c r="V58" s="40" t="str">
        <f>IF(Y58=1,IF(X58=1,"»",""),IF('Result do Turno'!BY58="(D)","(D)",""))</f>
        <v/>
      </c>
      <c r="W58" s="41" t="str">
        <f>'Result do Turno'!BZ58</f>
        <v>CARLOS MAMEDE</v>
      </c>
      <c r="X58" s="43">
        <f>'Result do Turno'!CA58</f>
        <v>0</v>
      </c>
      <c r="Y58" s="43">
        <f>IF(X58=1,1,IF(X59=1,1,0))</f>
        <v>1</v>
      </c>
    </row>
    <row r="59" spans="2:25" x14ac:dyDescent="0.45">
      <c r="B59" s="38">
        <v>2</v>
      </c>
      <c r="C59" s="39" t="str">
        <f>'Result do Turno'!D59</f>
        <v>EDSON BELLO</v>
      </c>
      <c r="F59" s="44" t="str">
        <f>IF(I59=1,IF(H59=1,"»",""),IF('Result do Turno'!U59="(D)","(D)",""))</f>
        <v>»</v>
      </c>
      <c r="G59" s="45" t="str">
        <f>'Result do Turno'!V59</f>
        <v>CÉSAR MARRA</v>
      </c>
      <c r="H59" s="42">
        <f>'Result do Turno'!W59</f>
        <v>1</v>
      </c>
      <c r="I59" s="43">
        <f>IF(H59=1,1,IF(H58=1,1,0))</f>
        <v>1</v>
      </c>
      <c r="J59" s="44" t="str">
        <f>IF(M59=1,IF(L59=1,"»",""),IF('Result do Turno'!AI59="(D)","(D)",""))</f>
        <v>»</v>
      </c>
      <c r="K59" s="45" t="str">
        <f>'Result do Turno'!AJ59</f>
        <v>RAFAEL BICALHO</v>
      </c>
      <c r="L59" s="42">
        <f>'Result do Turno'!AK59</f>
        <v>1</v>
      </c>
      <c r="M59" s="43">
        <f>IF(L59=1,1,IF(L58=1,1,0))</f>
        <v>1</v>
      </c>
      <c r="N59" s="44" t="str">
        <f>IF(Q59=1,IF(P59=1,"»",""),IF('Result do Turno'!AW59="(D)","(D)",""))</f>
        <v/>
      </c>
      <c r="O59" s="45" t="str">
        <f>'Result do Turno'!AX59</f>
        <v>ÁRIO TOLEDO</v>
      </c>
      <c r="P59" s="42">
        <f>'Result do Turno'!AY59</f>
        <v>0</v>
      </c>
      <c r="Q59" s="43">
        <f>IF(P59=1,1,IF(P58=1,1,0))</f>
        <v>1</v>
      </c>
      <c r="R59" s="44" t="str">
        <f>IF(U59=1,IF(T59=1,"»",""),IF('Result do Turno'!BK59="(D)","(D)",""))</f>
        <v>»</v>
      </c>
      <c r="S59" s="45" t="str">
        <f>'Result do Turno'!BL59</f>
        <v>JOSÉ LUIS</v>
      </c>
      <c r="T59" s="42">
        <f>'Result do Turno'!BM59</f>
        <v>1</v>
      </c>
      <c r="U59" s="43">
        <f>IF(T59=1,1,IF(T58=1,1,0))</f>
        <v>1</v>
      </c>
      <c r="V59" s="44" t="str">
        <f>IF(Y59=1,IF(X59=1,"»",""),IF('Result do Turno'!BY59="(D)","(D)",""))</f>
        <v>»</v>
      </c>
      <c r="W59" s="45" t="str">
        <f>'Result do Turno'!BZ59</f>
        <v>EDSON BELLO</v>
      </c>
      <c r="X59" s="43">
        <f>'Result do Turno'!CA59</f>
        <v>1</v>
      </c>
      <c r="Y59" s="43">
        <f>IF(X59=1,1,IF(X58=1,1,0))</f>
        <v>1</v>
      </c>
    </row>
    <row r="60" spans="2:25" x14ac:dyDescent="0.45">
      <c r="B60" s="38">
        <v>3</v>
      </c>
      <c r="C60" s="39" t="str">
        <f>'Result do Turno'!D60</f>
        <v>JOSÉ LUIS</v>
      </c>
      <c r="F60" s="40" t="str">
        <f>IF(I60=1,IF(H60=1,"»",""),IF('Result do Turno'!U60="(D)","(D)",""))</f>
        <v/>
      </c>
      <c r="G60" s="41" t="str">
        <f>'Result do Turno'!V60</f>
        <v>EDSON BELLO</v>
      </c>
      <c r="H60" s="42">
        <f>'Result do Turno'!W60</f>
        <v>0</v>
      </c>
      <c r="I60" s="43">
        <f>IF(H60=1,1,IF(H61=1,1,0))</f>
        <v>1</v>
      </c>
      <c r="J60" s="40" t="str">
        <f>IF(M60=1,IF(L60=1,"»",""),IF('Result do Turno'!AI60="(D)","(D)",""))</f>
        <v>»</v>
      </c>
      <c r="K60" s="41" t="str">
        <f>'Result do Turno'!AJ60</f>
        <v>EDSON BELLO</v>
      </c>
      <c r="L60" s="42">
        <f>'Result do Turno'!AK60</f>
        <v>1</v>
      </c>
      <c r="M60" s="43">
        <f>IF(L60=1,1,IF(L61=1,1,0))</f>
        <v>1</v>
      </c>
      <c r="N60" s="40" t="str">
        <f>IF(Q60=1,IF(P60=1,"»",""),IF('Result do Turno'!AW60="(D)","(D)",""))</f>
        <v>»</v>
      </c>
      <c r="O60" s="41" t="str">
        <f>'Result do Turno'!AX60</f>
        <v>EDSON BELLO</v>
      </c>
      <c r="P60" s="42">
        <f>'Result do Turno'!AY60</f>
        <v>1</v>
      </c>
      <c r="Q60" s="43">
        <f>IF(P60=1,1,IF(P61=1,1,0))</f>
        <v>1</v>
      </c>
      <c r="R60" s="40" t="str">
        <f>IF(U60=1,IF(T60=1,"»",""),IF('Result do Turno'!BK60="(D)","(D)",""))</f>
        <v/>
      </c>
      <c r="S60" s="41" t="str">
        <f>'Result do Turno'!BL60</f>
        <v>EDSON BELLO</v>
      </c>
      <c r="T60" s="42">
        <f>'Result do Turno'!BM60</f>
        <v>0</v>
      </c>
      <c r="U60" s="43">
        <f>IF(T60=1,1,IF(T61=1,1,0))</f>
        <v>1</v>
      </c>
      <c r="V60" s="40" t="str">
        <f>IF(Y60=1,IF(X60=1,"»",""),IF('Result do Turno'!BY60="(D)","(D)",""))</f>
        <v>»</v>
      </c>
      <c r="W60" s="41" t="str">
        <f>'Result do Turno'!BZ60</f>
        <v>JOSÉ LUIS</v>
      </c>
      <c r="X60" s="43">
        <f>'Result do Turno'!CA60</f>
        <v>1</v>
      </c>
      <c r="Y60" s="43">
        <f>IF(X60=1,1,IF(X61=1,1,0))</f>
        <v>1</v>
      </c>
    </row>
    <row r="61" spans="2:25" x14ac:dyDescent="0.45">
      <c r="B61" s="38">
        <v>4</v>
      </c>
      <c r="C61" s="39" t="str">
        <f>'Result do Turno'!D61</f>
        <v>ÁRIO TOLEDO</v>
      </c>
      <c r="F61" s="44" t="str">
        <f>IF(I61=1,IF(H61=1,"»",""),IF('Result do Turno'!U61="(D)","(D)",""))</f>
        <v>»</v>
      </c>
      <c r="G61" s="45" t="str">
        <f>'Result do Turno'!V61</f>
        <v>RAFAEL BICALHO</v>
      </c>
      <c r="H61" s="42">
        <f>'Result do Turno'!W61</f>
        <v>1</v>
      </c>
      <c r="I61" s="43">
        <f>IF(H61=1,1,IF(H60=1,1,0))</f>
        <v>1</v>
      </c>
      <c r="J61" s="44" t="str">
        <f>IF(M61=1,IF(L61=1,"»",""),IF('Result do Turno'!AI61="(D)","(D)",""))</f>
        <v/>
      </c>
      <c r="K61" s="45" t="str">
        <f>'Result do Turno'!AJ61</f>
        <v>ÁRIO TOLEDO</v>
      </c>
      <c r="L61" s="42">
        <f>'Result do Turno'!AK61</f>
        <v>0</v>
      </c>
      <c r="M61" s="43">
        <f>IF(L61=1,1,IF(L60=1,1,0))</f>
        <v>1</v>
      </c>
      <c r="N61" s="44" t="str">
        <f>IF(Q61=1,IF(P61=1,"»",""),IF('Result do Turno'!AW61="(D)","(D)",""))</f>
        <v/>
      </c>
      <c r="O61" s="45" t="str">
        <f>'Result do Turno'!AX61</f>
        <v>JOSÉ LUIS</v>
      </c>
      <c r="P61" s="42">
        <f>'Result do Turno'!AY61</f>
        <v>0</v>
      </c>
      <c r="Q61" s="43">
        <f>IF(P61=1,1,IF(P60=1,1,0))</f>
        <v>1</v>
      </c>
      <c r="R61" s="44" t="str">
        <f>IF(U61=1,IF(T61=1,"»",""),IF('Result do Turno'!BK61="(D)","(D)",""))</f>
        <v>»</v>
      </c>
      <c r="S61" s="45" t="str">
        <f>'Result do Turno'!BL61</f>
        <v>CÉSAR MARRA</v>
      </c>
      <c r="T61" s="42">
        <f>'Result do Turno'!BM61</f>
        <v>1</v>
      </c>
      <c r="U61" s="43">
        <f>IF(T61=1,1,IF(T60=1,1,0))</f>
        <v>1</v>
      </c>
      <c r="V61" s="44" t="str">
        <f>IF(Y61=1,IF(X61=1,"»",""),IF('Result do Turno'!BY61="(D)","(D)",""))</f>
        <v/>
      </c>
      <c r="W61" s="45" t="str">
        <f>'Result do Turno'!BZ61</f>
        <v>RAFAEL BICALHO</v>
      </c>
      <c r="X61" s="43">
        <f>'Result do Turno'!CA61</f>
        <v>0</v>
      </c>
      <c r="Y61" s="43">
        <f>IF(X61=1,1,IF(X60=1,1,0))</f>
        <v>1</v>
      </c>
    </row>
    <row r="62" spans="2:25" x14ac:dyDescent="0.45">
      <c r="B62" s="38">
        <v>5</v>
      </c>
      <c r="C62" s="39" t="str">
        <f>'Result do Turno'!D62</f>
        <v>RAFAEL BICALHO</v>
      </c>
      <c r="F62" s="40" t="str">
        <f>IF(I62=1,IF(H62=1,"»",""),IF('Result do Turno'!U62="(D)","(D)",""))</f>
        <v>»</v>
      </c>
      <c r="G62" s="41" t="str">
        <f>'Result do Turno'!V62</f>
        <v>JOSÉ LUIS</v>
      </c>
      <c r="H62" s="42">
        <f>'Result do Turno'!W62</f>
        <v>1</v>
      </c>
      <c r="I62" s="43">
        <f>IF(H62=1,1,IF(H63=1,1,0))</f>
        <v>1</v>
      </c>
      <c r="J62" s="40" t="str">
        <f>IF(M62=1,IF(L62=1,"»",""),IF('Result do Turno'!AI62="(D)","(D)",""))</f>
        <v>»</v>
      </c>
      <c r="K62" s="41" t="str">
        <f>'Result do Turno'!AJ62</f>
        <v>JOSÉ LUIS</v>
      </c>
      <c r="L62" s="42">
        <f>'Result do Turno'!AK62</f>
        <v>1</v>
      </c>
      <c r="M62" s="43">
        <f>IF(L62=1,1,IF(L63=1,1,0))</f>
        <v>1</v>
      </c>
      <c r="N62" s="40" t="str">
        <f>IF(Q62=1,IF(P62=1,"»",""),IF('Result do Turno'!AW62="(D)","(D)",""))</f>
        <v>»</v>
      </c>
      <c r="O62" s="41" t="str">
        <f>'Result do Turno'!AX62</f>
        <v>RAFAEL BICALHO</v>
      </c>
      <c r="P62" s="42">
        <f>'Result do Turno'!AY62</f>
        <v>1</v>
      </c>
      <c r="Q62" s="43">
        <f>IF(P62=1,1,IF(P63=1,1,0))</f>
        <v>1</v>
      </c>
      <c r="R62" s="40" t="str">
        <f>IF(U62=1,IF(T62=1,"»",""),IF('Result do Turno'!BK62="(D)","(D)",""))</f>
        <v>»</v>
      </c>
      <c r="S62" s="41" t="str">
        <f>'Result do Turno'!BL62</f>
        <v>RAFAEL BICALHO</v>
      </c>
      <c r="T62" s="42">
        <f>'Result do Turno'!BM62</f>
        <v>1</v>
      </c>
      <c r="U62" s="43">
        <f>IF(T62=1,1,IF(T63=1,1,0))</f>
        <v>1</v>
      </c>
      <c r="V62" s="40" t="str">
        <f>IF(Y62=1,IF(X62=1,"»",""),IF('Result do Turno'!BY62="(D)","(D)",""))</f>
        <v/>
      </c>
      <c r="W62" s="41" t="str">
        <f>'Result do Turno'!BZ62</f>
        <v>ÁRIO TOLEDO</v>
      </c>
      <c r="X62" s="43">
        <f>'Result do Turno'!CA62</f>
        <v>0</v>
      </c>
      <c r="Y62" s="43">
        <f>IF(X62=1,1,IF(X63=1,1,0))</f>
        <v>1</v>
      </c>
    </row>
    <row r="63" spans="2:25" x14ac:dyDescent="0.45">
      <c r="B63" s="47">
        <v>6</v>
      </c>
      <c r="C63" s="48" t="str">
        <f>'Result do Turno'!D63</f>
        <v>CÉSAR MARRA</v>
      </c>
      <c r="F63" s="49" t="str">
        <f>IF(I63=1,IF(H63=1,"»",""),IF('Result do Turno'!U63="(D)","(D)",""))</f>
        <v/>
      </c>
      <c r="G63" s="50" t="str">
        <f>'Result do Turno'!V63</f>
        <v>ÁRIO TOLEDO</v>
      </c>
      <c r="H63" s="42">
        <f>'Result do Turno'!W63</f>
        <v>0</v>
      </c>
      <c r="I63" s="43">
        <f>IF(H63=1,1,IF(H62=1,1,0))</f>
        <v>1</v>
      </c>
      <c r="J63" s="49" t="str">
        <f>IF(M63=1,IF(L63=1,"»",""),IF('Result do Turno'!AI63="(D)","(D)",""))</f>
        <v/>
      </c>
      <c r="K63" s="50" t="str">
        <f>'Result do Turno'!AJ63</f>
        <v>CÉSAR MARRA</v>
      </c>
      <c r="L63" s="42">
        <f>'Result do Turno'!AK63</f>
        <v>0</v>
      </c>
      <c r="M63" s="43">
        <f>IF(L63=1,1,IF(L62=1,1,0))</f>
        <v>1</v>
      </c>
      <c r="N63" s="49" t="str">
        <f>IF(Q63=1,IF(P63=1,"»",""),IF('Result do Turno'!AW63="(D)","(D)",""))</f>
        <v/>
      </c>
      <c r="O63" s="50" t="str">
        <f>'Result do Turno'!AX63</f>
        <v>CÉSAR MARRA</v>
      </c>
      <c r="P63" s="42">
        <f>'Result do Turno'!AY63</f>
        <v>0</v>
      </c>
      <c r="Q63" s="43">
        <f>IF(P63=1,1,IF(P62=1,1,0))</f>
        <v>1</v>
      </c>
      <c r="R63" s="49" t="str">
        <f>IF(U63=1,IF(T63=1,"»",""),IF('Result do Turno'!BK63="(D)","(D)",""))</f>
        <v/>
      </c>
      <c r="S63" s="50" t="str">
        <f>'Result do Turno'!BL63</f>
        <v>ÁRIO TOLEDO</v>
      </c>
      <c r="T63" s="42">
        <f>'Result do Turno'!BM63</f>
        <v>0</v>
      </c>
      <c r="U63" s="43">
        <f>IF(T63=1,1,IF(T62=1,1,0))</f>
        <v>1</v>
      </c>
      <c r="V63" s="49" t="str">
        <f>IF(Y63=1,IF(X63=1,"»",""),IF('Result do Turno'!BY63="(D)","(D)",""))</f>
        <v>»</v>
      </c>
      <c r="W63" s="50" t="str">
        <f>'Result do Turno'!BZ63</f>
        <v>CÉSAR MARRA</v>
      </c>
      <c r="X63" s="43">
        <f>'Result do Turno'!CA63</f>
        <v>1</v>
      </c>
      <c r="Y63" s="43">
        <f>IF(X63=1,1,IF(X62=1,1,0))</f>
        <v>1</v>
      </c>
    </row>
    <row r="64" spans="2:25" x14ac:dyDescent="0.45">
      <c r="H64" s="31"/>
      <c r="I64" s="43"/>
      <c r="L64" s="31"/>
      <c r="M64" s="43"/>
      <c r="Q64" s="43"/>
      <c r="T64" s="31"/>
      <c r="U64" s="43"/>
      <c r="X64" s="43"/>
      <c r="Y64" s="43"/>
    </row>
    <row r="65" spans="2:25" s="23" customFormat="1" ht="22.5" customHeight="1" x14ac:dyDescent="0.45">
      <c r="B65" s="7" t="s">
        <v>127</v>
      </c>
      <c r="C65" s="7" t="s">
        <v>127</v>
      </c>
      <c r="F65" s="9" t="str">
        <f>F56</f>
        <v>1o TURNO - 1a RODADA</v>
      </c>
      <c r="G65" s="9" t="s">
        <v>121</v>
      </c>
      <c r="H65" s="33"/>
      <c r="I65" s="34"/>
      <c r="J65" s="9" t="str">
        <f>J56</f>
        <v>1o TURNO - 2a RODADA</v>
      </c>
      <c r="K65" s="9" t="s">
        <v>115</v>
      </c>
      <c r="L65" s="33"/>
      <c r="M65" s="34"/>
      <c r="N65" s="9" t="str">
        <f>N56</f>
        <v>1o TURNO - 3a RODADA</v>
      </c>
      <c r="O65" s="9" t="s">
        <v>116</v>
      </c>
      <c r="P65" s="33"/>
      <c r="Q65" s="34"/>
      <c r="R65" s="9" t="str">
        <f>R56</f>
        <v>1o TURNO - 4a RODADA</v>
      </c>
      <c r="S65" s="9" t="s">
        <v>117</v>
      </c>
      <c r="T65" s="33"/>
      <c r="U65" s="34"/>
      <c r="V65" s="9" t="str">
        <f>V56</f>
        <v>1o TURNO - 5a RODADA</v>
      </c>
      <c r="W65" s="9" t="s">
        <v>118</v>
      </c>
      <c r="X65" s="43"/>
      <c r="Y65" s="43"/>
    </row>
    <row r="66" spans="2:25" s="23" customFormat="1" ht="24.75" customHeight="1" x14ac:dyDescent="0.45">
      <c r="B66" s="8" t="s">
        <v>119</v>
      </c>
      <c r="C66" s="8"/>
      <c r="F66" s="35"/>
      <c r="G66" s="36" t="str">
        <f>G57</f>
        <v>19 a 25 Fev</v>
      </c>
      <c r="H66" s="37"/>
      <c r="I66" s="34"/>
      <c r="J66" s="35"/>
      <c r="K66" s="36" t="str">
        <f>K57</f>
        <v>26 Fev a 03 Mar</v>
      </c>
      <c r="L66" s="37"/>
      <c r="M66" s="34"/>
      <c r="N66" s="35"/>
      <c r="O66" s="36" t="str">
        <f>O57</f>
        <v>04 a 10 Mar</v>
      </c>
      <c r="P66" s="37"/>
      <c r="Q66" s="34"/>
      <c r="R66" s="35"/>
      <c r="S66" s="36" t="str">
        <f>S57</f>
        <v>11 a 17 Mar</v>
      </c>
      <c r="T66" s="37"/>
      <c r="U66" s="34"/>
      <c r="V66" s="35"/>
      <c r="W66" s="36" t="str">
        <f>W57</f>
        <v>18 a 24 Mar</v>
      </c>
      <c r="X66" s="43"/>
      <c r="Y66" s="43"/>
    </row>
    <row r="67" spans="2:25" x14ac:dyDescent="0.45">
      <c r="B67" s="38">
        <v>1</v>
      </c>
      <c r="C67" s="39" t="str">
        <f>'Result do Turno'!D67</f>
        <v>EDUARDO CUNHA</v>
      </c>
      <c r="F67" s="40" t="str">
        <f>IF(I67=1,IF(H67=1,"»",""),IF('Result do Turno'!U67="(D)","(D)",""))</f>
        <v>»</v>
      </c>
      <c r="G67" s="41" t="str">
        <f>'Result do Turno'!V67</f>
        <v>EDUARDO CUNHA</v>
      </c>
      <c r="H67" s="42">
        <f>'Result do Turno'!W67</f>
        <v>1</v>
      </c>
      <c r="I67" s="43">
        <f>IF(H67=1,1,IF(H68=1,1,0))</f>
        <v>1</v>
      </c>
      <c r="J67" s="40" t="str">
        <f>IF(M67=1,IF(L67=1,"»",""),IF('Result do Turno'!AI67="(D)","(D)",""))</f>
        <v/>
      </c>
      <c r="K67" s="41" t="str">
        <f>'Result do Turno'!AJ67</f>
        <v>EDUARDO CUNHA</v>
      </c>
      <c r="L67" s="42">
        <f>'Result do Turno'!AK67</f>
        <v>0</v>
      </c>
      <c r="M67" s="43">
        <f>IF(L67=1,1,IF(L68=1,1,0))</f>
        <v>1</v>
      </c>
      <c r="N67" s="40" t="str">
        <f>IF(Q67=1,IF(P67=1,"»",""),IF('Result do Turno'!AW67="(D)","(D)",""))</f>
        <v>»</v>
      </c>
      <c r="O67" s="41" t="str">
        <f>'Result do Turno'!AX67</f>
        <v>EDUARDO CUNHA</v>
      </c>
      <c r="P67" s="42">
        <f>'Result do Turno'!AY67</f>
        <v>1</v>
      </c>
      <c r="Q67" s="43">
        <f>IF(P67=1,1,IF(P68=1,1,0))</f>
        <v>1</v>
      </c>
      <c r="R67" s="40" t="str">
        <f>IF(U67=1,IF(T67=1,"»",""),IF('Result do Turno'!BK67="(D)","(D)",""))</f>
        <v>»</v>
      </c>
      <c r="S67" s="41" t="str">
        <f>'Result do Turno'!BL67</f>
        <v>EDUARDO CUNHA</v>
      </c>
      <c r="T67" s="42">
        <f>'Result do Turno'!BM67</f>
        <v>1</v>
      </c>
      <c r="U67" s="43">
        <f>IF(T67=1,1,IF(T68=1,1,0))</f>
        <v>1</v>
      </c>
      <c r="V67" s="40" t="str">
        <f>IF(Y67=1,IF(X67=1,"»",""),IF('Result do Turno'!BY67="(D)","(D)",""))</f>
        <v>»</v>
      </c>
      <c r="W67" s="41" t="str">
        <f>'Result do Turno'!BZ67</f>
        <v>EDUARDO CUNHA</v>
      </c>
      <c r="X67" s="43">
        <f>'Result do Turno'!CA67</f>
        <v>1</v>
      </c>
      <c r="Y67" s="43">
        <f>IF(X67=1,1,IF(X68=1,1,0))</f>
        <v>1</v>
      </c>
    </row>
    <row r="68" spans="2:25" x14ac:dyDescent="0.45">
      <c r="B68" s="38">
        <v>2</v>
      </c>
      <c r="C68" s="39" t="str">
        <f>'Result do Turno'!D68</f>
        <v>CARLOS COELHO</v>
      </c>
      <c r="F68" s="44" t="str">
        <f>IF(I68=1,IF(H68=1,"»",""),IF('Result do Turno'!U68="(D)","(D)",""))</f>
        <v/>
      </c>
      <c r="G68" s="45" t="str">
        <f>'Result do Turno'!V68</f>
        <v>CARLOS PEREIRA</v>
      </c>
      <c r="H68" s="42">
        <f>'Result do Turno'!W68</f>
        <v>0</v>
      </c>
      <c r="I68" s="43">
        <f>IF(H68=1,1,IF(H67=1,1,0))</f>
        <v>1</v>
      </c>
      <c r="J68" s="44" t="str">
        <f>IF(M68=1,IF(L68=1,"»",""),IF('Result do Turno'!AI68="(D)","(D)",""))</f>
        <v>»</v>
      </c>
      <c r="K68" s="45" t="str">
        <f>'Result do Turno'!AJ68</f>
        <v>RICARDO VILLELA</v>
      </c>
      <c r="L68" s="42">
        <f>'Result do Turno'!AK68</f>
        <v>1</v>
      </c>
      <c r="M68" s="43">
        <f>IF(L68=1,1,IF(L67=1,1,0))</f>
        <v>1</v>
      </c>
      <c r="N68" s="44" t="str">
        <f>IF(Q68=1,IF(P68=1,"»",""),IF('Result do Turno'!AW68="(D)","(D)",""))</f>
        <v/>
      </c>
      <c r="O68" s="45" t="str">
        <f>'Result do Turno'!AX68</f>
        <v>NELSON ELEUTÉRIO</v>
      </c>
      <c r="P68" s="42">
        <f>'Result do Turno'!AY68</f>
        <v>0</v>
      </c>
      <c r="Q68" s="43">
        <f>IF(P68=1,1,IF(P67=1,1,0))</f>
        <v>1</v>
      </c>
      <c r="R68" s="44" t="str">
        <f>IF(U68=1,IF(T68=1,"»",""),IF('Result do Turno'!BK68="(D)","(D)",""))</f>
        <v/>
      </c>
      <c r="S68" s="45" t="str">
        <f>'Result do Turno'!BL68</f>
        <v>MÁRCIA MORATO</v>
      </c>
      <c r="T68" s="42">
        <f>'Result do Turno'!BM68</f>
        <v>0</v>
      </c>
      <c r="U68" s="43">
        <f>IF(T68=1,1,IF(T67=1,1,0))</f>
        <v>1</v>
      </c>
      <c r="V68" s="44" t="str">
        <f>IF(Y68=1,IF(X68=1,"»",""),IF('Result do Turno'!BY68="(D)","(D)",""))</f>
        <v/>
      </c>
      <c r="W68" s="45" t="str">
        <f>'Result do Turno'!BZ68</f>
        <v>CARLOS COELHO</v>
      </c>
      <c r="X68" s="43">
        <f>'Result do Turno'!CA68</f>
        <v>0</v>
      </c>
      <c r="Y68" s="43">
        <f>IF(X68=1,1,IF(X67=1,1,0))</f>
        <v>1</v>
      </c>
    </row>
    <row r="69" spans="2:25" x14ac:dyDescent="0.45">
      <c r="B69" s="38">
        <v>3</v>
      </c>
      <c r="C69" s="39" t="str">
        <f>'Result do Turno'!D69</f>
        <v>MÁRCIA MORATO</v>
      </c>
      <c r="F69" s="40" t="str">
        <f>IF(I69=1,IF(H69=1,"»",""),IF('Result do Turno'!U69="(D)","(D)",""))</f>
        <v>»</v>
      </c>
      <c r="G69" s="41" t="str">
        <f>'Result do Turno'!V69</f>
        <v>CARLOS COELHO</v>
      </c>
      <c r="H69" s="42">
        <f>'Result do Turno'!W69</f>
        <v>1</v>
      </c>
      <c r="I69" s="43">
        <f>IF(H69=1,1,IF(H70=1,1,0))</f>
        <v>1</v>
      </c>
      <c r="J69" s="40" t="str">
        <f>IF(M69=1,IF(L69=1,"»",""),IF('Result do Turno'!AI69="(D)","(D)",""))</f>
        <v/>
      </c>
      <c r="K69" s="41" t="str">
        <f>'Result do Turno'!AJ69</f>
        <v>CARLOS COELHO</v>
      </c>
      <c r="L69" s="42">
        <f>'Result do Turno'!AK69</f>
        <v>0</v>
      </c>
      <c r="M69" s="43">
        <f>IF(L69=1,1,IF(L70=1,1,0))</f>
        <v>1</v>
      </c>
      <c r="N69" s="40" t="str">
        <f>IF(Q69=1,IF(P69=1,"»",""),IF('Result do Turno'!AW69="(D)","(D)",""))</f>
        <v>»</v>
      </c>
      <c r="O69" s="41" t="str">
        <f>'Result do Turno'!AX69</f>
        <v>CARLOS COELHO</v>
      </c>
      <c r="P69" s="42">
        <f>'Result do Turno'!AY69</f>
        <v>1</v>
      </c>
      <c r="Q69" s="43">
        <f>IF(P69=1,1,IF(P70=1,1,0))</f>
        <v>1</v>
      </c>
      <c r="R69" s="40" t="str">
        <f>IF(U69=1,IF(T69=1,"»",""),IF('Result do Turno'!BK69="(D)","(D)",""))</f>
        <v>»</v>
      </c>
      <c r="S69" s="41" t="str">
        <f>'Result do Turno'!BL69</f>
        <v>CARLOS COELHO</v>
      </c>
      <c r="T69" s="42">
        <f>'Result do Turno'!BM69</f>
        <v>1</v>
      </c>
      <c r="U69" s="43">
        <f>IF(T69=1,1,IF(T70=1,1,0))</f>
        <v>1</v>
      </c>
      <c r="V69" s="40" t="str">
        <f>IF(Y69=1,IF(X69=1,"»",""),IF('Result do Turno'!BY69="(D)","(D)",""))</f>
        <v/>
      </c>
      <c r="W69" s="41" t="str">
        <f>'Result do Turno'!BZ69</f>
        <v>MÁRCIA MORATO</v>
      </c>
      <c r="X69" s="43">
        <f>'Result do Turno'!CA69</f>
        <v>0</v>
      </c>
      <c r="Y69" s="43">
        <f>IF(X69=1,1,IF(X70=1,1,0))</f>
        <v>1</v>
      </c>
    </row>
    <row r="70" spans="2:25" x14ac:dyDescent="0.45">
      <c r="B70" s="38">
        <v>4</v>
      </c>
      <c r="C70" s="39" t="str">
        <f>'Result do Turno'!D70</f>
        <v>NELSON ELEUTÉRIO</v>
      </c>
      <c r="F70" s="44" t="str">
        <f>IF(I70=1,IF(H70=1,"»",""),IF('Result do Turno'!U70="(D)","(D)",""))</f>
        <v/>
      </c>
      <c r="G70" s="45" t="str">
        <f>'Result do Turno'!V70</f>
        <v>RICARDO VILLELA</v>
      </c>
      <c r="H70" s="42">
        <f>'Result do Turno'!W70</f>
        <v>0</v>
      </c>
      <c r="I70" s="43">
        <f>IF(H70=1,1,IF(H69=1,1,0))</f>
        <v>1</v>
      </c>
      <c r="J70" s="44" t="str">
        <f>IF(M70=1,IF(L70=1,"»",""),IF('Result do Turno'!AI70="(D)","(D)",""))</f>
        <v>»</v>
      </c>
      <c r="K70" s="45" t="str">
        <f>'Result do Turno'!AJ70</f>
        <v>NELSON ELEUTÉRIO</v>
      </c>
      <c r="L70" s="42">
        <f>'Result do Turno'!AK70</f>
        <v>1</v>
      </c>
      <c r="M70" s="43">
        <f>IF(L70=1,1,IF(L69=1,1,0))</f>
        <v>1</v>
      </c>
      <c r="N70" s="44" t="str">
        <f>IF(Q70=1,IF(P70=1,"»",""),IF('Result do Turno'!AW70="(D)","(D)",""))</f>
        <v/>
      </c>
      <c r="O70" s="45" t="str">
        <f>'Result do Turno'!AX70</f>
        <v>MÁRCIA MORATO</v>
      </c>
      <c r="P70" s="42">
        <f>'Result do Turno'!AY70</f>
        <v>0</v>
      </c>
      <c r="Q70" s="43">
        <f>IF(P70=1,1,IF(P69=1,1,0))</f>
        <v>1</v>
      </c>
      <c r="R70" s="44" t="str">
        <f>IF(U70=1,IF(T70=1,"»",""),IF('Result do Turno'!BK70="(D)","(D)",""))</f>
        <v/>
      </c>
      <c r="S70" s="45" t="str">
        <f>'Result do Turno'!BL70</f>
        <v>CARLOS PEREIRA</v>
      </c>
      <c r="T70" s="42">
        <f>'Result do Turno'!BM70</f>
        <v>0</v>
      </c>
      <c r="U70" s="43">
        <f>IF(T70=1,1,IF(T69=1,1,0))</f>
        <v>1</v>
      </c>
      <c r="V70" s="44" t="str">
        <f>IF(Y70=1,IF(X70=1,"»",""),IF('Result do Turno'!BY70="(D)","(D)",""))</f>
        <v>»</v>
      </c>
      <c r="W70" s="45" t="str">
        <f>'Result do Turno'!BZ70</f>
        <v>RICARDO VILLELA</v>
      </c>
      <c r="X70" s="43">
        <f>'Result do Turno'!CA70</f>
        <v>1</v>
      </c>
      <c r="Y70" s="43">
        <f>IF(X70=1,1,IF(X69=1,1,0))</f>
        <v>1</v>
      </c>
    </row>
    <row r="71" spans="2:25" x14ac:dyDescent="0.45">
      <c r="B71" s="38">
        <v>5</v>
      </c>
      <c r="C71" s="39" t="str">
        <f>'Result do Turno'!D71</f>
        <v>RICARDO VILLELA</v>
      </c>
      <c r="F71" s="40" t="str">
        <f>IF(I71=1,IF(H71=1,"»",""),IF('Result do Turno'!U71="(D)","(D)",""))</f>
        <v/>
      </c>
      <c r="G71" s="41" t="str">
        <f>'Result do Turno'!V71</f>
        <v>MÁRCIA MORATO</v>
      </c>
      <c r="H71" s="42">
        <f>'Result do Turno'!W71</f>
        <v>0</v>
      </c>
      <c r="I71" s="43">
        <f>IF(H71=1,1,IF(H72=1,1,0))</f>
        <v>1</v>
      </c>
      <c r="J71" s="40" t="str">
        <f>IF(M71=1,IF(L71=1,"»",""),IF('Result do Turno'!AI71="(D)","(D)",""))</f>
        <v/>
      </c>
      <c r="K71" s="41" t="str">
        <f>'Result do Turno'!AJ71</f>
        <v>MÁRCIA MORATO</v>
      </c>
      <c r="L71" s="42">
        <f>'Result do Turno'!AK71</f>
        <v>0</v>
      </c>
      <c r="M71" s="43">
        <f>IF(L71=1,1,IF(L72=1,1,0))</f>
        <v>1</v>
      </c>
      <c r="N71" s="40" t="str">
        <f>IF(Q71=1,IF(P71=1,"»",""),IF('Result do Turno'!AW71="(D)","(D)",""))</f>
        <v>»</v>
      </c>
      <c r="O71" s="41" t="str">
        <f>'Result do Turno'!AX71</f>
        <v>RICARDO VILLELA</v>
      </c>
      <c r="P71" s="42">
        <f>'Result do Turno'!AY71</f>
        <v>1</v>
      </c>
      <c r="Q71" s="43">
        <f>IF(P71=1,1,IF(P72=1,1,0))</f>
        <v>1</v>
      </c>
      <c r="R71" s="40" t="str">
        <f>IF(U71=1,IF(T71=1,"»",""),IF('Result do Turno'!BK71="(D)","(D)",""))</f>
        <v/>
      </c>
      <c r="S71" s="41" t="str">
        <f>'Result do Turno'!BL71</f>
        <v>RICARDO VILLELA</v>
      </c>
      <c r="T71" s="42">
        <f>'Result do Turno'!BM71</f>
        <v>0</v>
      </c>
      <c r="U71" s="43">
        <f>IF(T71=1,1,IF(T72=1,1,0))</f>
        <v>1</v>
      </c>
      <c r="V71" s="40" t="str">
        <f>IF(Y71=1,IF(X71=1,"»",""),IF('Result do Turno'!BY71="(D)","(D)",""))</f>
        <v>»</v>
      </c>
      <c r="W71" s="41" t="str">
        <f>'Result do Turno'!BZ71</f>
        <v>NELSON ELEUTÉRIO</v>
      </c>
      <c r="X71" s="43">
        <f>'Result do Turno'!CA71</f>
        <v>1</v>
      </c>
      <c r="Y71" s="43">
        <f>IF(X71=1,1,IF(X72=1,1,0))</f>
        <v>1</v>
      </c>
    </row>
    <row r="72" spans="2:25" x14ac:dyDescent="0.45">
      <c r="B72" s="47">
        <v>6</v>
      </c>
      <c r="C72" s="48" t="str">
        <f>'Result do Turno'!D72</f>
        <v>CARLOS PEREIRA</v>
      </c>
      <c r="F72" s="49" t="str">
        <f>IF(I72=1,IF(H72=1,"»",""),IF('Result do Turno'!U72="(D)","(D)",""))</f>
        <v>»</v>
      </c>
      <c r="G72" s="50" t="str">
        <f>'Result do Turno'!V72</f>
        <v>NELSON ELEUTÉRIO</v>
      </c>
      <c r="H72" s="42">
        <f>'Result do Turno'!W72</f>
        <v>1</v>
      </c>
      <c r="I72" s="43">
        <f>IF(H72=1,1,IF(H71=1,1,0))</f>
        <v>1</v>
      </c>
      <c r="J72" s="49" t="str">
        <f>IF(M72=1,IF(L72=1,"»",""),IF('Result do Turno'!AI72="(D)","(D)",""))</f>
        <v>»</v>
      </c>
      <c r="K72" s="50" t="str">
        <f>'Result do Turno'!AJ72</f>
        <v>CARLOS PEREIRA</v>
      </c>
      <c r="L72" s="42">
        <f>'Result do Turno'!AK72</f>
        <v>1</v>
      </c>
      <c r="M72" s="43">
        <f>IF(L72=1,1,IF(L71=1,1,0))</f>
        <v>1</v>
      </c>
      <c r="N72" s="49" t="str">
        <f>IF(Q72=1,IF(P72=1,"»",""),IF('Result do Turno'!AW72="(D)","(D)",""))</f>
        <v/>
      </c>
      <c r="O72" s="50" t="str">
        <f>'Result do Turno'!AX72</f>
        <v>CARLOS PEREIRA</v>
      </c>
      <c r="P72" s="42">
        <f>'Result do Turno'!AY72</f>
        <v>0</v>
      </c>
      <c r="Q72" s="43">
        <f>IF(P72=1,1,IF(P71=1,1,0))</f>
        <v>1</v>
      </c>
      <c r="R72" s="49" t="str">
        <f>IF(U72=1,IF(T72=1,"»",""),IF('Result do Turno'!BK72="(D)","(D)",""))</f>
        <v>»</v>
      </c>
      <c r="S72" s="50" t="str">
        <f>'Result do Turno'!BL72</f>
        <v>NELSON ELEUTÉRIO</v>
      </c>
      <c r="T72" s="42">
        <f>'Result do Turno'!BM72</f>
        <v>1</v>
      </c>
      <c r="U72" s="43">
        <f>IF(T72=1,1,IF(T71=1,1,0))</f>
        <v>1</v>
      </c>
      <c r="V72" s="49" t="str">
        <f>IF(Y72=1,IF(X72=1,"»",""),IF('Result do Turno'!BY72="(D)","(D)",""))</f>
        <v/>
      </c>
      <c r="W72" s="50" t="str">
        <f>'Result do Turno'!BZ72</f>
        <v>CARLOS PEREIRA</v>
      </c>
      <c r="X72" s="43">
        <f>'Result do Turno'!CA72</f>
        <v>0</v>
      </c>
      <c r="Y72" s="43">
        <f>IF(X72=1,1,IF(X71=1,1,0))</f>
        <v>1</v>
      </c>
    </row>
    <row r="73" spans="2:25" x14ac:dyDescent="0.45">
      <c r="H73" s="31"/>
      <c r="I73" s="43"/>
      <c r="L73" s="31"/>
      <c r="M73" s="43"/>
      <c r="Q73" s="43"/>
      <c r="T73" s="31"/>
      <c r="U73" s="43"/>
      <c r="X73" s="43"/>
      <c r="Y73" s="43"/>
    </row>
    <row r="74" spans="2:25" s="23" customFormat="1" ht="22.5" customHeight="1" x14ac:dyDescent="0.45">
      <c r="B74" s="7" t="s">
        <v>128</v>
      </c>
      <c r="C74" s="7" t="s">
        <v>128</v>
      </c>
      <c r="F74" s="9" t="str">
        <f>F65</f>
        <v>1o TURNO - 1a RODADA</v>
      </c>
      <c r="G74" s="9" t="s">
        <v>121</v>
      </c>
      <c r="H74" s="33"/>
      <c r="I74" s="34"/>
      <c r="J74" s="9" t="str">
        <f>J65</f>
        <v>1o TURNO - 2a RODADA</v>
      </c>
      <c r="K74" s="9" t="s">
        <v>115</v>
      </c>
      <c r="L74" s="33"/>
      <c r="M74" s="34"/>
      <c r="N74" s="9" t="str">
        <f>N65</f>
        <v>1o TURNO - 3a RODADA</v>
      </c>
      <c r="O74" s="9" t="s">
        <v>116</v>
      </c>
      <c r="P74" s="33"/>
      <c r="Q74" s="34"/>
      <c r="R74" s="9" t="str">
        <f>R65</f>
        <v>1o TURNO - 4a RODADA</v>
      </c>
      <c r="S74" s="9" t="s">
        <v>117</v>
      </c>
      <c r="T74" s="33"/>
      <c r="U74" s="34"/>
      <c r="V74" s="9" t="str">
        <f>V65</f>
        <v>1o TURNO - 5a RODADA</v>
      </c>
      <c r="W74" s="9" t="s">
        <v>118</v>
      </c>
      <c r="X74" s="43"/>
      <c r="Y74" s="43"/>
    </row>
    <row r="75" spans="2:25" s="23" customFormat="1" ht="24.75" customHeight="1" x14ac:dyDescent="0.45">
      <c r="B75" s="8" t="s">
        <v>119</v>
      </c>
      <c r="C75" s="8"/>
      <c r="F75" s="35"/>
      <c r="G75" s="36" t="str">
        <f>G66</f>
        <v>19 a 25 Fev</v>
      </c>
      <c r="H75" s="37"/>
      <c r="I75" s="34"/>
      <c r="J75" s="35"/>
      <c r="K75" s="36" t="str">
        <f>K66</f>
        <v>26 Fev a 03 Mar</v>
      </c>
      <c r="L75" s="37"/>
      <c r="M75" s="34"/>
      <c r="N75" s="35"/>
      <c r="O75" s="36" t="str">
        <f>O66</f>
        <v>04 a 10 Mar</v>
      </c>
      <c r="P75" s="37"/>
      <c r="Q75" s="34"/>
      <c r="R75" s="35"/>
      <c r="S75" s="36" t="str">
        <f>S66</f>
        <v>11 a 17 Mar</v>
      </c>
      <c r="T75" s="37"/>
      <c r="U75" s="34"/>
      <c r="V75" s="35"/>
      <c r="W75" s="36" t="str">
        <f>W66</f>
        <v>18 a 24 Mar</v>
      </c>
      <c r="X75" s="43"/>
      <c r="Y75" s="43"/>
    </row>
    <row r="76" spans="2:25" x14ac:dyDescent="0.45">
      <c r="B76" s="38">
        <v>1</v>
      </c>
      <c r="C76" s="39" t="str">
        <f>'Result do Turno'!D76</f>
        <v>ELISA PRATA</v>
      </c>
      <c r="F76" s="40" t="str">
        <f>IF(I76=1,IF(H76=1,"»",""),IF('Result do Turno'!U76="(D)","(D)",""))</f>
        <v/>
      </c>
      <c r="G76" s="41" t="str">
        <f>'Result do Turno'!V76</f>
        <v>ELISA PRATA</v>
      </c>
      <c r="H76" s="42">
        <f>'Result do Turno'!W76</f>
        <v>0</v>
      </c>
      <c r="I76" s="43">
        <f>IF(H76=1,1,IF(H77=1,1,0))</f>
        <v>1</v>
      </c>
      <c r="J76" s="40" t="str">
        <f>IF(M76=1,IF(L76=1,"»",""),IF('Result do Turno'!AI76="(D)","(D)",""))</f>
        <v>»</v>
      </c>
      <c r="K76" s="41" t="str">
        <f>'Result do Turno'!AJ76</f>
        <v>ELISA PRATA</v>
      </c>
      <c r="L76" s="42">
        <f>'Result do Turno'!AK76</f>
        <v>1</v>
      </c>
      <c r="M76" s="43">
        <f>IF(L76=1,1,IF(L77=1,1,0))</f>
        <v>1</v>
      </c>
      <c r="N76" s="40" t="str">
        <f>IF(Q76=1,IF(P76=1,"»",""),IF('Result do Turno'!AW76="(D)","(D)",""))</f>
        <v/>
      </c>
      <c r="O76" s="41" t="str">
        <f>'Result do Turno'!AX76</f>
        <v>ELISA PRATA</v>
      </c>
      <c r="P76" s="42">
        <f>'Result do Turno'!AY76</f>
        <v>0</v>
      </c>
      <c r="Q76" s="43">
        <f>IF(P76=1,1,IF(P77=1,1,0))</f>
        <v>1</v>
      </c>
      <c r="R76" s="40" t="str">
        <f>IF(U76=1,IF(T76=1,"»",""),IF('Result do Turno'!BK76="(D)","(D)",""))</f>
        <v/>
      </c>
      <c r="S76" s="41" t="str">
        <f>'Result do Turno'!BL76</f>
        <v>ELISA PRATA</v>
      </c>
      <c r="T76" s="42">
        <f>'Result do Turno'!BM76</f>
        <v>0</v>
      </c>
      <c r="U76" s="43">
        <f>IF(T76=1,1,IF(T77=1,1,0))</f>
        <v>1</v>
      </c>
      <c r="V76" s="40" t="str">
        <f>IF(Y76=1,IF(X76=1,"»",""),IF('Result do Turno'!BY76="(D)","(D)",""))</f>
        <v/>
      </c>
      <c r="W76" s="41" t="str">
        <f>'Result do Turno'!BZ76</f>
        <v>ELISA PRATA</v>
      </c>
      <c r="X76" s="43">
        <f>'Result do Turno'!CA76</f>
        <v>0</v>
      </c>
      <c r="Y76" s="43">
        <f>IF(X76=1,1,IF(X77=1,1,0))</f>
        <v>1</v>
      </c>
    </row>
    <row r="77" spans="2:25" x14ac:dyDescent="0.45">
      <c r="B77" s="38">
        <v>2</v>
      </c>
      <c r="C77" s="39" t="str">
        <f>'Result do Turno'!D77</f>
        <v>LUCAS FERREIRA</v>
      </c>
      <c r="F77" s="44" t="str">
        <f>IF(I77=1,IF(H77=1,"»",""),IF('Result do Turno'!U77="(D)","(D)",""))</f>
        <v>»</v>
      </c>
      <c r="G77" s="45" t="str">
        <f>'Result do Turno'!V77</f>
        <v>REGINALDO MACHADO</v>
      </c>
      <c r="H77" s="42">
        <f>'Result do Turno'!W77</f>
        <v>1</v>
      </c>
      <c r="I77" s="43">
        <f>IF(H77=1,1,IF(H76=1,1,0))</f>
        <v>1</v>
      </c>
      <c r="J77" s="44" t="str">
        <f>IF(M77=1,IF(L77=1,"»",""),IF('Result do Turno'!AI77="(D)","(D)",""))</f>
        <v/>
      </c>
      <c r="K77" s="45" t="str">
        <f>'Result do Turno'!AJ77</f>
        <v>VALNEI PIAZZA</v>
      </c>
      <c r="L77" s="42">
        <f>'Result do Turno'!AK77</f>
        <v>0</v>
      </c>
      <c r="M77" s="43">
        <f>IF(L77=1,1,IF(L76=1,1,0))</f>
        <v>1</v>
      </c>
      <c r="N77" s="44" t="str">
        <f>IF(Q77=1,IF(P77=1,"»",""),IF('Result do Turno'!AW77="(D)","(D)",""))</f>
        <v>»</v>
      </c>
      <c r="O77" s="45" t="str">
        <f>'Result do Turno'!AX77</f>
        <v>RENATO SOUZA</v>
      </c>
      <c r="P77" s="42">
        <f>'Result do Turno'!AY77</f>
        <v>1</v>
      </c>
      <c r="Q77" s="43">
        <f>IF(P77=1,1,IF(P76=1,1,0))</f>
        <v>1</v>
      </c>
      <c r="R77" s="44" t="str">
        <f>IF(U77=1,IF(T77=1,"»",""),IF('Result do Turno'!BK77="(D)","(D)",""))</f>
        <v>»</v>
      </c>
      <c r="S77" s="45" t="str">
        <f>'Result do Turno'!BL77</f>
        <v>MARIO ALLE</v>
      </c>
      <c r="T77" s="42">
        <f>'Result do Turno'!BM77</f>
        <v>1</v>
      </c>
      <c r="U77" s="43">
        <f>IF(T77=1,1,IF(T76=1,1,0))</f>
        <v>1</v>
      </c>
      <c r="V77" s="44" t="str">
        <f>IF(Y77=1,IF(X77=1,"»",""),IF('Result do Turno'!BY77="(D)","(D)",""))</f>
        <v>»</v>
      </c>
      <c r="W77" s="45" t="str">
        <f>'Result do Turno'!BZ77</f>
        <v>LUCAS FERREIRA</v>
      </c>
      <c r="X77" s="43">
        <f>'Result do Turno'!CA77</f>
        <v>1</v>
      </c>
      <c r="Y77" s="43">
        <f>IF(X77=1,1,IF(X76=1,1,0))</f>
        <v>1</v>
      </c>
    </row>
    <row r="78" spans="2:25" x14ac:dyDescent="0.45">
      <c r="B78" s="38">
        <v>3</v>
      </c>
      <c r="C78" s="39" t="str">
        <f>'Result do Turno'!D78</f>
        <v>MARIO ALLE</v>
      </c>
      <c r="F78" s="40" t="str">
        <f>IF(I78=1,IF(H78=1,"»",""),IF('Result do Turno'!U78="(D)","(D)",""))</f>
        <v>»</v>
      </c>
      <c r="G78" s="41" t="str">
        <f>'Result do Turno'!V78</f>
        <v>LUCAS FERREIRA</v>
      </c>
      <c r="H78" s="42">
        <f>'Result do Turno'!W78</f>
        <v>1</v>
      </c>
      <c r="I78" s="43">
        <f>IF(H78=1,1,IF(H79=1,1,0))</f>
        <v>1</v>
      </c>
      <c r="J78" s="40" t="str">
        <f>IF(M78=1,IF(L78=1,"»",""),IF('Result do Turno'!AI78="(D)","(D)",""))</f>
        <v>»</v>
      </c>
      <c r="K78" s="41" t="str">
        <f>'Result do Turno'!AJ78</f>
        <v>LUCAS FERREIRA</v>
      </c>
      <c r="L78" s="42">
        <f>'Result do Turno'!AK78</f>
        <v>1</v>
      </c>
      <c r="M78" s="43">
        <f>IF(L78=1,1,IF(L79=1,1,0))</f>
        <v>1</v>
      </c>
      <c r="N78" s="40" t="str">
        <f>IF(Q78=1,IF(P78=1,"»",""),IF('Result do Turno'!AW78="(D)","(D)",""))</f>
        <v>»</v>
      </c>
      <c r="O78" s="41" t="str">
        <f>'Result do Turno'!AX78</f>
        <v>LUCAS FERREIRA</v>
      </c>
      <c r="P78" s="42">
        <f>'Result do Turno'!AY78</f>
        <v>1</v>
      </c>
      <c r="Q78" s="43">
        <f>IF(P78=1,1,IF(P79=1,1,0))</f>
        <v>1</v>
      </c>
      <c r="R78" s="40" t="str">
        <f>IF(U78=1,IF(T78=1,"»",""),IF('Result do Turno'!BK78="(D)","(D)",""))</f>
        <v/>
      </c>
      <c r="S78" s="41" t="str">
        <f>'Result do Turno'!BL78</f>
        <v>LUCAS FERREIRA</v>
      </c>
      <c r="T78" s="42">
        <f>'Result do Turno'!BM78</f>
        <v>0</v>
      </c>
      <c r="U78" s="43">
        <f>IF(T78=1,1,IF(T79=1,1,0))</f>
        <v>1</v>
      </c>
      <c r="V78" s="40" t="str">
        <f>IF(Y78=1,IF(X78=1,"»",""),IF('Result do Turno'!BY78="(D)","(D)",""))</f>
        <v>»</v>
      </c>
      <c r="W78" s="41" t="str">
        <f>'Result do Turno'!BZ78</f>
        <v>MARIO ALLE</v>
      </c>
      <c r="X78" s="43">
        <f>'Result do Turno'!CA78</f>
        <v>1</v>
      </c>
      <c r="Y78" s="43">
        <f>IF(X78=1,1,IF(X79=1,1,0))</f>
        <v>1</v>
      </c>
    </row>
    <row r="79" spans="2:25" x14ac:dyDescent="0.45">
      <c r="B79" s="38">
        <v>4</v>
      </c>
      <c r="C79" s="39" t="str">
        <f>'Result do Turno'!D79</f>
        <v>RENATO SOUZA</v>
      </c>
      <c r="F79" s="44" t="str">
        <f>IF(I79=1,IF(H79=1,"»",""),IF('Result do Turno'!U79="(D)","(D)",""))</f>
        <v/>
      </c>
      <c r="G79" s="45" t="str">
        <f>'Result do Turno'!V79</f>
        <v>VALNEI PIAZZA</v>
      </c>
      <c r="H79" s="42">
        <f>'Result do Turno'!W79</f>
        <v>0</v>
      </c>
      <c r="I79" s="43">
        <f>IF(H79=1,1,IF(H78=1,1,0))</f>
        <v>1</v>
      </c>
      <c r="J79" s="44" t="str">
        <f>IF(M79=1,IF(L79=1,"»",""),IF('Result do Turno'!AI79="(D)","(D)",""))</f>
        <v/>
      </c>
      <c r="K79" s="45" t="str">
        <f>'Result do Turno'!AJ79</f>
        <v>RENATO SOUZA</v>
      </c>
      <c r="L79" s="42">
        <f>'Result do Turno'!AK79</f>
        <v>0</v>
      </c>
      <c r="M79" s="43">
        <f>IF(L79=1,1,IF(L78=1,1,0))</f>
        <v>1</v>
      </c>
      <c r="N79" s="44" t="str">
        <f>IF(Q79=1,IF(P79=1,"»",""),IF('Result do Turno'!AW79="(D)","(D)",""))</f>
        <v/>
      </c>
      <c r="O79" s="45" t="str">
        <f>'Result do Turno'!AX79</f>
        <v>MARIO ALLE</v>
      </c>
      <c r="P79" s="42">
        <f>'Result do Turno'!AY79</f>
        <v>0</v>
      </c>
      <c r="Q79" s="43">
        <f>IF(P79=1,1,IF(P78=1,1,0))</f>
        <v>1</v>
      </c>
      <c r="R79" s="44" t="str">
        <f>IF(U79=1,IF(T79=1,"»",""),IF('Result do Turno'!BK79="(D)","(D)",""))</f>
        <v>»</v>
      </c>
      <c r="S79" s="45" t="str">
        <f>'Result do Turno'!BL79</f>
        <v>REGINALDO MACHADO</v>
      </c>
      <c r="T79" s="42">
        <f>'Result do Turno'!BM79</f>
        <v>1</v>
      </c>
      <c r="U79" s="43">
        <f>IF(T79=1,1,IF(T78=1,1,0))</f>
        <v>1</v>
      </c>
      <c r="V79" s="44" t="str">
        <f>IF(Y79=1,IF(X79=1,"»",""),IF('Result do Turno'!BY79="(D)","(D)",""))</f>
        <v/>
      </c>
      <c r="W79" s="45" t="str">
        <f>'Result do Turno'!BZ79</f>
        <v>VALNEI PIAZZA</v>
      </c>
      <c r="X79" s="43">
        <f>'Result do Turno'!CA79</f>
        <v>0</v>
      </c>
      <c r="Y79" s="43">
        <f>IF(X79=1,1,IF(X78=1,1,0))</f>
        <v>1</v>
      </c>
    </row>
    <row r="80" spans="2:25" x14ac:dyDescent="0.45">
      <c r="B80" s="38">
        <v>5</v>
      </c>
      <c r="C80" s="39" t="str">
        <f>'Result do Turno'!D80</f>
        <v>VALNEI PIAZZA</v>
      </c>
      <c r="F80" s="40" t="str">
        <f>IF(I80=1,IF(H80=1,"»",""),IF('Result do Turno'!U80="(D)","(D)",""))</f>
        <v>»</v>
      </c>
      <c r="G80" s="41" t="str">
        <f>'Result do Turno'!V80</f>
        <v>MARIO ALLE</v>
      </c>
      <c r="H80" s="42">
        <f>'Result do Turno'!W80</f>
        <v>1</v>
      </c>
      <c r="I80" s="43">
        <f>IF(H80=1,1,IF(H81=1,1,0))</f>
        <v>1</v>
      </c>
      <c r="J80" s="40" t="str">
        <f>IF(M80=1,IF(L80=1,"»",""),IF('Result do Turno'!AI80="(D)","(D)",""))</f>
        <v/>
      </c>
      <c r="K80" s="41" t="str">
        <f>'Result do Turno'!AJ80</f>
        <v>MARIO ALLE</v>
      </c>
      <c r="L80" s="42">
        <f>'Result do Turno'!AK80</f>
        <v>0</v>
      </c>
      <c r="M80" s="43">
        <f>IF(L80=1,1,IF(L81=1,1,0))</f>
        <v>1</v>
      </c>
      <c r="N80" s="40" t="str">
        <f>IF(Q80=1,IF(P80=1,"»",""),IF('Result do Turno'!AW80="(D)","(D)",""))</f>
        <v/>
      </c>
      <c r="O80" s="41" t="str">
        <f>'Result do Turno'!AX80</f>
        <v>VALNEI PIAZZA</v>
      </c>
      <c r="P80" s="42">
        <f>'Result do Turno'!AY80</f>
        <v>0</v>
      </c>
      <c r="Q80" s="43">
        <f>IF(P80=1,1,IF(P81=1,1,0))</f>
        <v>1</v>
      </c>
      <c r="R80" s="40" t="str">
        <f>IF(U80=1,IF(T80=1,"»",""),IF('Result do Turno'!BK80="(D)","(D)",""))</f>
        <v/>
      </c>
      <c r="S80" s="41" t="str">
        <f>'Result do Turno'!BL80</f>
        <v>VALNEI PIAZZA</v>
      </c>
      <c r="T80" s="42">
        <f>'Result do Turno'!BM80</f>
        <v>0</v>
      </c>
      <c r="U80" s="43">
        <f>IF(T80=1,1,IF(T81=1,1,0))</f>
        <v>1</v>
      </c>
      <c r="V80" s="40" t="str">
        <f>IF(Y80=1,IF(X80=1,"»",""),IF('Result do Turno'!BY80="(D)","(D)",""))</f>
        <v>»</v>
      </c>
      <c r="W80" s="41" t="str">
        <f>'Result do Turno'!BZ80</f>
        <v>RENATO SOUZA</v>
      </c>
      <c r="X80" s="43">
        <f>'Result do Turno'!CA80</f>
        <v>1</v>
      </c>
      <c r="Y80" s="43">
        <f>IF(X80=1,1,IF(X81=1,1,0))</f>
        <v>1</v>
      </c>
    </row>
    <row r="81" spans="2:25" x14ac:dyDescent="0.45">
      <c r="B81" s="47">
        <v>6</v>
      </c>
      <c r="C81" s="48" t="str">
        <f>'Result do Turno'!D81</f>
        <v>REGINALDO MACHADO</v>
      </c>
      <c r="F81" s="49" t="str">
        <f>IF(I81=1,IF(H81=1,"»",""),IF('Result do Turno'!U81="(D)","(D)",""))</f>
        <v/>
      </c>
      <c r="G81" s="50" t="str">
        <f>'Result do Turno'!V81</f>
        <v>RENATO SOUZA</v>
      </c>
      <c r="H81" s="42">
        <f>'Result do Turno'!W81</f>
        <v>0</v>
      </c>
      <c r="I81" s="43">
        <f>IF(H81=1,1,IF(H80=1,1,0))</f>
        <v>1</v>
      </c>
      <c r="J81" s="49" t="str">
        <f>IF(M81=1,IF(L81=1,"»",""),IF('Result do Turno'!AI81="(D)","(D)",""))</f>
        <v>»</v>
      </c>
      <c r="K81" s="50" t="str">
        <f>'Result do Turno'!AJ81</f>
        <v>REGINALDO MACHADO</v>
      </c>
      <c r="L81" s="42">
        <f>'Result do Turno'!AK81</f>
        <v>1</v>
      </c>
      <c r="M81" s="43">
        <f>IF(L81=1,1,IF(L80=1,1,0))</f>
        <v>1</v>
      </c>
      <c r="N81" s="49" t="str">
        <f>IF(Q81=1,IF(P81=1,"»",""),IF('Result do Turno'!AW81="(D)","(D)",""))</f>
        <v>»</v>
      </c>
      <c r="O81" s="50" t="str">
        <f>'Result do Turno'!AX81</f>
        <v>REGINALDO MACHADO</v>
      </c>
      <c r="P81" s="42">
        <f>'Result do Turno'!AY81</f>
        <v>1</v>
      </c>
      <c r="Q81" s="43">
        <f>IF(P81=1,1,IF(P80=1,1,0))</f>
        <v>1</v>
      </c>
      <c r="R81" s="49" t="str">
        <f>IF(U81=1,IF(T81=1,"»",""),IF('Result do Turno'!BK81="(D)","(D)",""))</f>
        <v>»</v>
      </c>
      <c r="S81" s="50" t="str">
        <f>'Result do Turno'!BL81</f>
        <v>RENATO SOUZA</v>
      </c>
      <c r="T81" s="42">
        <f>'Result do Turno'!BM81</f>
        <v>1</v>
      </c>
      <c r="U81" s="43">
        <f>IF(T81=1,1,IF(T80=1,1,0))</f>
        <v>1</v>
      </c>
      <c r="V81" s="49" t="str">
        <f>IF(Y81=1,IF(X81=1,"»",""),IF('Result do Turno'!BY81="(D)","(D)",""))</f>
        <v/>
      </c>
      <c r="W81" s="50" t="str">
        <f>'Result do Turno'!BZ81</f>
        <v>REGINALDO MACHADO</v>
      </c>
      <c r="X81" s="43">
        <f>'Result do Turno'!CA81</f>
        <v>0</v>
      </c>
      <c r="Y81" s="43">
        <f>IF(X81=1,1,IF(X80=1,1,0))</f>
        <v>1</v>
      </c>
    </row>
    <row r="82" spans="2:25" x14ac:dyDescent="0.45">
      <c r="H82" s="31"/>
      <c r="I82" s="43"/>
      <c r="L82" s="31"/>
      <c r="M82" s="43"/>
      <c r="Q82" s="43"/>
      <c r="T82" s="31"/>
      <c r="U82" s="43"/>
      <c r="X82" s="43"/>
      <c r="Y82" s="43"/>
    </row>
    <row r="83" spans="2:25" s="23" customFormat="1" ht="22.5" customHeight="1" x14ac:dyDescent="0.45">
      <c r="B83" s="7" t="s">
        <v>129</v>
      </c>
      <c r="C83" s="7" t="s">
        <v>129</v>
      </c>
      <c r="F83" s="9" t="str">
        <f>F74</f>
        <v>1o TURNO - 1a RODADA</v>
      </c>
      <c r="G83" s="9" t="s">
        <v>121</v>
      </c>
      <c r="H83" s="33"/>
      <c r="I83" s="34"/>
      <c r="J83" s="9" t="str">
        <f>J74</f>
        <v>1o TURNO - 2a RODADA</v>
      </c>
      <c r="K83" s="9" t="s">
        <v>115</v>
      </c>
      <c r="L83" s="33"/>
      <c r="M83" s="34"/>
      <c r="N83" s="9" t="str">
        <f>N74</f>
        <v>1o TURNO - 3a RODADA</v>
      </c>
      <c r="O83" s="9" t="s">
        <v>116</v>
      </c>
      <c r="P83" s="33"/>
      <c r="Q83" s="34"/>
      <c r="R83" s="9" t="str">
        <f>R74</f>
        <v>1o TURNO - 4a RODADA</v>
      </c>
      <c r="S83" s="9" t="s">
        <v>117</v>
      </c>
      <c r="T83" s="33"/>
      <c r="U83" s="34"/>
      <c r="V83" s="9" t="str">
        <f>V74</f>
        <v>1o TURNO - 5a RODADA</v>
      </c>
      <c r="W83" s="9" t="s">
        <v>118</v>
      </c>
      <c r="X83" s="43"/>
      <c r="Y83" s="43"/>
    </row>
    <row r="84" spans="2:25" s="23" customFormat="1" ht="24.75" customHeight="1" x14ac:dyDescent="0.45">
      <c r="B84" s="8" t="s">
        <v>119</v>
      </c>
      <c r="C84" s="8"/>
      <c r="F84" s="35"/>
      <c r="G84" s="36" t="str">
        <f>G75</f>
        <v>19 a 25 Fev</v>
      </c>
      <c r="H84" s="37"/>
      <c r="I84" s="34"/>
      <c r="J84" s="35"/>
      <c r="K84" s="36" t="str">
        <f>K75</f>
        <v>26 Fev a 03 Mar</v>
      </c>
      <c r="L84" s="37"/>
      <c r="M84" s="34"/>
      <c r="N84" s="35"/>
      <c r="O84" s="36" t="str">
        <f>O75</f>
        <v>04 a 10 Mar</v>
      </c>
      <c r="P84" s="37"/>
      <c r="Q84" s="34"/>
      <c r="R84" s="35"/>
      <c r="S84" s="36" t="str">
        <f>S75</f>
        <v>11 a 17 Mar</v>
      </c>
      <c r="T84" s="37"/>
      <c r="U84" s="34"/>
      <c r="V84" s="35"/>
      <c r="W84" s="36" t="str">
        <f>W75</f>
        <v>18 a 24 Mar</v>
      </c>
      <c r="X84" s="43"/>
      <c r="Y84" s="43"/>
    </row>
    <row r="85" spans="2:25" x14ac:dyDescent="0.45">
      <c r="B85" s="38">
        <v>1</v>
      </c>
      <c r="C85" s="39" t="str">
        <f>'Result do Turno'!D85</f>
        <v>IZAÍAS CAMILO</v>
      </c>
      <c r="F85" s="40" t="str">
        <f>IF(I85=1,IF(H85=1,"»",""),IF('Result do Turno'!U85="(D)","(D)",""))</f>
        <v>»</v>
      </c>
      <c r="G85" s="41" t="str">
        <f>'Result do Turno'!V85</f>
        <v>IZAÍAS CAMILO</v>
      </c>
      <c r="H85" s="42">
        <f>'Result do Turno'!W85</f>
        <v>1</v>
      </c>
      <c r="I85" s="43">
        <f>IF(H85=1,1,IF(H86=1,1,0))</f>
        <v>1</v>
      </c>
      <c r="J85" s="40" t="str">
        <f>IF(M85=1,IF(L85=1,"»",""),IF('Result do Turno'!AI85="(D)","(D)",""))</f>
        <v>»</v>
      </c>
      <c r="K85" s="41" t="str">
        <f>'Result do Turno'!AJ85</f>
        <v>IZAÍAS CAMILO</v>
      </c>
      <c r="L85" s="42">
        <f>'Result do Turno'!AK85</f>
        <v>1</v>
      </c>
      <c r="M85" s="43">
        <f>IF(L85=1,1,IF(L86=1,1,0))</f>
        <v>1</v>
      </c>
      <c r="N85" s="40" t="str">
        <f>IF(Q85=1,IF(P85=1,"»",""),IF('Result do Turno'!AW85="(D)","(D)",""))</f>
        <v>»</v>
      </c>
      <c r="O85" s="41" t="str">
        <f>'Result do Turno'!AX85</f>
        <v>IZAÍAS CAMILO</v>
      </c>
      <c r="P85" s="42">
        <f>'Result do Turno'!AY85</f>
        <v>1</v>
      </c>
      <c r="Q85" s="43">
        <f>IF(P85=1,1,IF(P86=1,1,0))</f>
        <v>1</v>
      </c>
      <c r="R85" s="40" t="str">
        <f>IF(U85=1,IF(T85=1,"»",""),IF('Result do Turno'!BK85="(D)","(D)",""))</f>
        <v/>
      </c>
      <c r="S85" s="41" t="str">
        <f>'Result do Turno'!BL85</f>
        <v>IZAÍAS CAMILO</v>
      </c>
      <c r="T85" s="42">
        <f>'Result do Turno'!BM85</f>
        <v>0</v>
      </c>
      <c r="U85" s="43">
        <f>IF(T85=1,1,IF(T86=1,1,0))</f>
        <v>1</v>
      </c>
      <c r="V85" s="40" t="str">
        <f>IF(Y85=1,IF(X85=1,"»",""),IF('Result do Turno'!BY85="(D)","(D)",""))</f>
        <v>»</v>
      </c>
      <c r="W85" s="41" t="str">
        <f>'Result do Turno'!BZ85</f>
        <v>IZAÍAS CAMILO</v>
      </c>
      <c r="X85" s="43">
        <f>'Result do Turno'!CA85</f>
        <v>1</v>
      </c>
      <c r="Y85" s="43">
        <f>IF(X85=1,1,IF(X86=1,1,0))</f>
        <v>1</v>
      </c>
    </row>
    <row r="86" spans="2:25" x14ac:dyDescent="0.45">
      <c r="B86" s="38">
        <v>2</v>
      </c>
      <c r="C86" s="39" t="str">
        <f>'Result do Turno'!D86</f>
        <v>CARLOS SILVEIRA</v>
      </c>
      <c r="F86" s="44" t="str">
        <f>IF(I86=1,IF(H86=1,"»",""),IF('Result do Turno'!U86="(D)","(D)",""))</f>
        <v/>
      </c>
      <c r="G86" s="45" t="str">
        <f>'Result do Turno'!V86</f>
        <v>SANDSON AZEVEDO</v>
      </c>
      <c r="H86" s="42">
        <f>'Result do Turno'!W86</f>
        <v>0</v>
      </c>
      <c r="I86" s="43">
        <f>IF(H86=1,1,IF(H85=1,1,0))</f>
        <v>1</v>
      </c>
      <c r="J86" s="44" t="str">
        <f>IF(M86=1,IF(L86=1,"»",""),IF('Result do Turno'!AI86="(D)","(D)",""))</f>
        <v/>
      </c>
      <c r="K86" s="45" t="str">
        <f>'Result do Turno'!AJ86</f>
        <v>SOCORRO OIVANE</v>
      </c>
      <c r="L86" s="42">
        <f>'Result do Turno'!AK86</f>
        <v>0</v>
      </c>
      <c r="M86" s="43">
        <f>IF(L86=1,1,IF(L85=1,1,0))</f>
        <v>1</v>
      </c>
      <c r="N86" s="44" t="str">
        <f>IF(Q86=1,IF(P86=1,"»",""),IF('Result do Turno'!AW86="(D)","(D)",""))</f>
        <v/>
      </c>
      <c r="O86" s="45" t="str">
        <f>'Result do Turno'!AX86</f>
        <v>NATAN MORELO</v>
      </c>
      <c r="P86" s="42">
        <f>'Result do Turno'!AY86</f>
        <v>0</v>
      </c>
      <c r="Q86" s="43">
        <f>IF(P86=1,1,IF(P85=1,1,0))</f>
        <v>1</v>
      </c>
      <c r="R86" s="44" t="str">
        <f>IF(U86=1,IF(T86=1,"»",""),IF('Result do Turno'!BK86="(D)","(D)",""))</f>
        <v>»</v>
      </c>
      <c r="S86" s="45" t="str">
        <f>'Result do Turno'!BL86</f>
        <v>ALFREDO DIAS</v>
      </c>
      <c r="T86" s="42">
        <f>'Result do Turno'!BM86</f>
        <v>1</v>
      </c>
      <c r="U86" s="43">
        <f>IF(T86=1,1,IF(T85=1,1,0))</f>
        <v>1</v>
      </c>
      <c r="V86" s="44" t="str">
        <f>IF(Y86=1,IF(X86=1,"»",""),IF('Result do Turno'!BY86="(D)","(D)",""))</f>
        <v/>
      </c>
      <c r="W86" s="45" t="str">
        <f>'Result do Turno'!BZ86</f>
        <v>CARLOS SILVEIRA</v>
      </c>
      <c r="X86" s="43">
        <f>'Result do Turno'!CA86</f>
        <v>0</v>
      </c>
      <c r="Y86" s="43">
        <f>IF(X86=1,1,IF(X85=1,1,0))</f>
        <v>1</v>
      </c>
    </row>
    <row r="87" spans="2:25" x14ac:dyDescent="0.45">
      <c r="B87" s="38">
        <v>3</v>
      </c>
      <c r="C87" s="39" t="str">
        <f>'Result do Turno'!D87</f>
        <v>ALFREDO DIAS</v>
      </c>
      <c r="F87" s="40" t="str">
        <f>IF(I87=1,IF(H87=1,"»",""),IF('Result do Turno'!U87="(D)","(D)",""))</f>
        <v>»</v>
      </c>
      <c r="G87" s="41" t="str">
        <f>'Result do Turno'!V87</f>
        <v>CARLOS SILVEIRA</v>
      </c>
      <c r="H87" s="42">
        <f>'Result do Turno'!W87</f>
        <v>1</v>
      </c>
      <c r="I87" s="43">
        <f>IF(H87=1,1,IF(H88=1,1,0))</f>
        <v>1</v>
      </c>
      <c r="J87" s="40" t="str">
        <f>IF(M87=1,IF(L87=1,"»",""),IF('Result do Turno'!AI87="(D)","(D)",""))</f>
        <v/>
      </c>
      <c r="K87" s="41" t="str">
        <f>'Result do Turno'!AJ87</f>
        <v>CARLOS SILVEIRA</v>
      </c>
      <c r="L87" s="42">
        <f>'Result do Turno'!AK87</f>
        <v>0</v>
      </c>
      <c r="M87" s="43">
        <f>IF(L87=1,1,IF(L88=1,1,0))</f>
        <v>1</v>
      </c>
      <c r="N87" s="40" t="str">
        <f>IF(Q87=1,IF(P87=1,"»",""),IF('Result do Turno'!AW87="(D)","(D)",""))</f>
        <v/>
      </c>
      <c r="O87" s="41" t="str">
        <f>'Result do Turno'!AX87</f>
        <v>CARLOS SILVEIRA</v>
      </c>
      <c r="P87" s="42">
        <f>'Result do Turno'!AY87</f>
        <v>0</v>
      </c>
      <c r="Q87" s="43">
        <f>IF(P87=1,1,IF(P88=1,1,0))</f>
        <v>1</v>
      </c>
      <c r="R87" s="40" t="str">
        <f>IF(U87=1,IF(T87=1,"»",""),IF('Result do Turno'!BK87="(D)","(D)",""))</f>
        <v>»</v>
      </c>
      <c r="S87" s="41" t="str">
        <f>'Result do Turno'!BL87</f>
        <v>CARLOS SILVEIRA</v>
      </c>
      <c r="T87" s="42">
        <f>'Result do Turno'!BM87</f>
        <v>1</v>
      </c>
      <c r="U87" s="43">
        <f>IF(T87=1,1,IF(T88=1,1,0))</f>
        <v>1</v>
      </c>
      <c r="V87" s="40" t="str">
        <f>IF(Y87=1,IF(X87=1,"»",""),IF('Result do Turno'!BY87="(D)","(D)",""))</f>
        <v>»</v>
      </c>
      <c r="W87" s="41" t="str">
        <f>'Result do Turno'!BZ87</f>
        <v>ALFREDO DIAS</v>
      </c>
      <c r="X87" s="43">
        <f>'Result do Turno'!CA87</f>
        <v>1</v>
      </c>
      <c r="Y87" s="43">
        <f>IF(X87=1,1,IF(X88=1,1,0))</f>
        <v>1</v>
      </c>
    </row>
    <row r="88" spans="2:25" x14ac:dyDescent="0.45">
      <c r="B88" s="38">
        <v>4</v>
      </c>
      <c r="C88" s="39" t="str">
        <f>'Result do Turno'!D88</f>
        <v>NATAN MORELO</v>
      </c>
      <c r="F88" s="44" t="str">
        <f>IF(I88=1,IF(H88=1,"»",""),IF('Result do Turno'!U88="(D)","(D)",""))</f>
        <v/>
      </c>
      <c r="G88" s="45" t="str">
        <f>'Result do Turno'!V88</f>
        <v>SOCORRO OIVANE</v>
      </c>
      <c r="H88" s="42">
        <f>'Result do Turno'!W88</f>
        <v>0</v>
      </c>
      <c r="I88" s="43">
        <f>IF(H88=1,1,IF(H87=1,1,0))</f>
        <v>1</v>
      </c>
      <c r="J88" s="44" t="str">
        <f>IF(M88=1,IF(L88=1,"»",""),IF('Result do Turno'!AI88="(D)","(D)",""))</f>
        <v>»</v>
      </c>
      <c r="K88" s="45" t="str">
        <f>'Result do Turno'!AJ88</f>
        <v>NATAN MORELO</v>
      </c>
      <c r="L88" s="42">
        <f>'Result do Turno'!AK88</f>
        <v>1</v>
      </c>
      <c r="M88" s="43">
        <f>IF(L88=1,1,IF(L87=1,1,0))</f>
        <v>1</v>
      </c>
      <c r="N88" s="44" t="str">
        <f>IF(Q88=1,IF(P88=1,"»",""),IF('Result do Turno'!AW88="(D)","(D)",""))</f>
        <v>»</v>
      </c>
      <c r="O88" s="45" t="str">
        <f>'Result do Turno'!AX88</f>
        <v>ALFREDO DIAS</v>
      </c>
      <c r="P88" s="42">
        <f>'Result do Turno'!AY88</f>
        <v>1</v>
      </c>
      <c r="Q88" s="43">
        <f>IF(P88=1,1,IF(P87=1,1,0))</f>
        <v>1</v>
      </c>
      <c r="R88" s="44" t="str">
        <f>IF(U88=1,IF(T88=1,"»",""),IF('Result do Turno'!BK88="(D)","(D)",""))</f>
        <v/>
      </c>
      <c r="S88" s="45" t="str">
        <f>'Result do Turno'!BL88</f>
        <v>SANDSON AZEVEDO</v>
      </c>
      <c r="T88" s="42">
        <f>'Result do Turno'!BM88</f>
        <v>0</v>
      </c>
      <c r="U88" s="43">
        <f>IF(T88=1,1,IF(T87=1,1,0))</f>
        <v>1</v>
      </c>
      <c r="V88" s="44" t="str">
        <f>IF(Y88=1,IF(X88=1,"»",""),IF('Result do Turno'!BY88="(D)","(D)",""))</f>
        <v/>
      </c>
      <c r="W88" s="45" t="str">
        <f>'Result do Turno'!BZ88</f>
        <v>SOCORRO OIVANE</v>
      </c>
      <c r="X88" s="43">
        <f>'Result do Turno'!CA88</f>
        <v>0</v>
      </c>
      <c r="Y88" s="43">
        <f>IF(X88=1,1,IF(X87=1,1,0))</f>
        <v>1</v>
      </c>
    </row>
    <row r="89" spans="2:25" x14ac:dyDescent="0.45">
      <c r="B89" s="38">
        <v>5</v>
      </c>
      <c r="C89" s="39" t="str">
        <f>'Result do Turno'!D89</f>
        <v>SOCORRO OIVANE</v>
      </c>
      <c r="F89" s="40" t="str">
        <f>IF(I89=1,IF(H89=1,"»",""),IF('Result do Turno'!U89="(D)","(D)",""))</f>
        <v/>
      </c>
      <c r="G89" s="41" t="str">
        <f>'Result do Turno'!V89</f>
        <v>ALFREDO DIAS</v>
      </c>
      <c r="H89" s="42">
        <f>'Result do Turno'!W89</f>
        <v>0</v>
      </c>
      <c r="I89" s="43">
        <f>IF(H89=1,1,IF(H90=1,1,0))</f>
        <v>1</v>
      </c>
      <c r="J89" s="40" t="str">
        <f>IF(M89=1,IF(L89=1,"»",""),IF('Result do Turno'!AI89="(D)","(D)",""))</f>
        <v>»</v>
      </c>
      <c r="K89" s="41" t="str">
        <f>'Result do Turno'!AJ89</f>
        <v>ALFREDO DIAS</v>
      </c>
      <c r="L89" s="42">
        <f>'Result do Turno'!AK89</f>
        <v>1</v>
      </c>
      <c r="M89" s="43">
        <f>IF(L89=1,1,IF(L90=1,1,0))</f>
        <v>1</v>
      </c>
      <c r="N89" s="40" t="str">
        <f>IF(Q89=1,IF(P89=1,"»",""),IF('Result do Turno'!AW89="(D)","(D)",""))</f>
        <v>»</v>
      </c>
      <c r="O89" s="41" t="str">
        <f>'Result do Turno'!AX89</f>
        <v>SOCORRO OIVANE</v>
      </c>
      <c r="P89" s="42">
        <f>'Result do Turno'!AY89</f>
        <v>1</v>
      </c>
      <c r="Q89" s="43">
        <f>IF(P89=1,1,IF(P90=1,1,0))</f>
        <v>1</v>
      </c>
      <c r="R89" s="40" t="str">
        <f>IF(U89=1,IF(T89=1,"»",""),IF('Result do Turno'!BK89="(D)","(D)",""))</f>
        <v>»</v>
      </c>
      <c r="S89" s="41" t="str">
        <f>'Result do Turno'!BL89</f>
        <v>SOCORRO OIVANE</v>
      </c>
      <c r="T89" s="42">
        <f>'Result do Turno'!BM89</f>
        <v>1</v>
      </c>
      <c r="U89" s="43">
        <f>IF(T89=1,1,IF(T90=1,1,0))</f>
        <v>1</v>
      </c>
      <c r="V89" s="40" t="str">
        <f>IF(Y89=1,IF(X89=1,"»",""),IF('Result do Turno'!BY89="(D)","(D)",""))</f>
        <v>»</v>
      </c>
      <c r="W89" s="41" t="str">
        <f>'Result do Turno'!BZ89</f>
        <v>NATAN MORELO</v>
      </c>
      <c r="X89" s="43">
        <f>'Result do Turno'!CA89</f>
        <v>1</v>
      </c>
      <c r="Y89" s="43">
        <f>IF(X89=1,1,IF(X90=1,1,0))</f>
        <v>1</v>
      </c>
    </row>
    <row r="90" spans="2:25" x14ac:dyDescent="0.45">
      <c r="B90" s="47">
        <v>6</v>
      </c>
      <c r="C90" s="48" t="str">
        <f>'Result do Turno'!D90</f>
        <v>SANDSON AZEVEDO</v>
      </c>
      <c r="F90" s="49" t="str">
        <f>IF(I90=1,IF(H90=1,"»",""),IF('Result do Turno'!U90="(D)","(D)",""))</f>
        <v>»</v>
      </c>
      <c r="G90" s="50" t="str">
        <f>'Result do Turno'!V90</f>
        <v>NATAN MORELO</v>
      </c>
      <c r="H90" s="42">
        <f>'Result do Turno'!W90</f>
        <v>1</v>
      </c>
      <c r="I90" s="43">
        <f>IF(H90=1,1,IF(H89=1,1,0))</f>
        <v>1</v>
      </c>
      <c r="J90" s="49" t="str">
        <f>IF(M90=1,IF(L90=1,"»",""),IF('Result do Turno'!AI90="(D)","(D)",""))</f>
        <v/>
      </c>
      <c r="K90" s="50" t="str">
        <f>'Result do Turno'!AJ90</f>
        <v>SANDSON AZEVEDO</v>
      </c>
      <c r="L90" s="42">
        <f>'Result do Turno'!AK90</f>
        <v>0</v>
      </c>
      <c r="M90" s="43">
        <f>IF(L90=1,1,IF(L89=1,1,0))</f>
        <v>1</v>
      </c>
      <c r="N90" s="49" t="str">
        <f>IF(Q90=1,IF(P90=1,"»",""),IF('Result do Turno'!AW90="(D)","(D)",""))</f>
        <v/>
      </c>
      <c r="O90" s="50" t="str">
        <f>'Result do Turno'!AX90</f>
        <v>SANDSON AZEVEDO</v>
      </c>
      <c r="P90" s="42">
        <f>'Result do Turno'!AY90</f>
        <v>0</v>
      </c>
      <c r="Q90" s="43">
        <f>IF(P90=1,1,IF(P89=1,1,0))</f>
        <v>1</v>
      </c>
      <c r="R90" s="49" t="str">
        <f>IF(U90=1,IF(T90=1,"»",""),IF('Result do Turno'!BK90="(D)","(D)",""))</f>
        <v/>
      </c>
      <c r="S90" s="50" t="str">
        <f>'Result do Turno'!BL90</f>
        <v>NATAN MORELO</v>
      </c>
      <c r="T90" s="42">
        <f>'Result do Turno'!BM90</f>
        <v>0</v>
      </c>
      <c r="U90" s="43">
        <f>IF(T90=1,1,IF(T89=1,1,0))</f>
        <v>1</v>
      </c>
      <c r="V90" s="49" t="str">
        <f>IF(Y90=1,IF(X90=1,"»",""),IF('Result do Turno'!BY90="(D)","(D)",""))</f>
        <v/>
      </c>
      <c r="W90" s="50" t="str">
        <f>'Result do Turno'!BZ90</f>
        <v>SANDSON AZEVEDO</v>
      </c>
      <c r="X90" s="43">
        <f>'Result do Turno'!CA90</f>
        <v>0</v>
      </c>
      <c r="Y90" s="43">
        <f>IF(X90=1,1,IF(X89=1,1,0))</f>
        <v>1</v>
      </c>
    </row>
    <row r="91" spans="2:25" x14ac:dyDescent="0.45">
      <c r="H91" s="31"/>
      <c r="I91" s="43"/>
      <c r="L91" s="31"/>
      <c r="M91" s="43"/>
      <c r="Q91" s="43"/>
      <c r="T91" s="31"/>
      <c r="U91" s="43"/>
      <c r="X91" s="43"/>
      <c r="Y91" s="43"/>
    </row>
    <row r="92" spans="2:25" s="23" customFormat="1" ht="22.5" customHeight="1" x14ac:dyDescent="0.45">
      <c r="B92" s="7" t="s">
        <v>130</v>
      </c>
      <c r="C92" s="7" t="s">
        <v>130</v>
      </c>
      <c r="F92" s="9" t="str">
        <f>F83</f>
        <v>1o TURNO - 1a RODADA</v>
      </c>
      <c r="G92" s="9" t="s">
        <v>121</v>
      </c>
      <c r="H92" s="33"/>
      <c r="I92" s="34"/>
      <c r="J92" s="9" t="str">
        <f>J83</f>
        <v>1o TURNO - 2a RODADA</v>
      </c>
      <c r="K92" s="9" t="s">
        <v>115</v>
      </c>
      <c r="L92" s="33"/>
      <c r="M92" s="34"/>
      <c r="N92" s="9" t="str">
        <f>N83</f>
        <v>1o TURNO - 3a RODADA</v>
      </c>
      <c r="O92" s="9" t="s">
        <v>116</v>
      </c>
      <c r="P92" s="33"/>
      <c r="Q92" s="34"/>
      <c r="R92" s="9" t="str">
        <f>R83</f>
        <v>1o TURNO - 4a RODADA</v>
      </c>
      <c r="S92" s="9" t="s">
        <v>117</v>
      </c>
      <c r="T92" s="33"/>
      <c r="U92" s="34"/>
      <c r="V92" s="9" t="str">
        <f>V83</f>
        <v>1o TURNO - 5a RODADA</v>
      </c>
      <c r="W92" s="9" t="s">
        <v>118</v>
      </c>
      <c r="X92" s="43"/>
      <c r="Y92" s="43"/>
    </row>
    <row r="93" spans="2:25" s="23" customFormat="1" ht="24.75" customHeight="1" x14ac:dyDescent="0.45">
      <c r="B93" s="8" t="s">
        <v>119</v>
      </c>
      <c r="C93" s="8"/>
      <c r="F93" s="35"/>
      <c r="G93" s="36" t="str">
        <f>G84</f>
        <v>19 a 25 Fev</v>
      </c>
      <c r="H93" s="37"/>
      <c r="I93" s="34"/>
      <c r="J93" s="35"/>
      <c r="K93" s="36" t="str">
        <f>K84</f>
        <v>26 Fev a 03 Mar</v>
      </c>
      <c r="L93" s="37"/>
      <c r="M93" s="34"/>
      <c r="N93" s="35"/>
      <c r="O93" s="36" t="str">
        <f>O84</f>
        <v>04 a 10 Mar</v>
      </c>
      <c r="P93" s="37"/>
      <c r="Q93" s="34"/>
      <c r="R93" s="35"/>
      <c r="S93" s="36" t="str">
        <f>S84</f>
        <v>11 a 17 Mar</v>
      </c>
      <c r="T93" s="37"/>
      <c r="U93" s="34"/>
      <c r="V93" s="35"/>
      <c r="W93" s="36" t="str">
        <f>W84</f>
        <v>18 a 24 Mar</v>
      </c>
      <c r="X93" s="43"/>
      <c r="Y93" s="43"/>
    </row>
    <row r="94" spans="2:25" x14ac:dyDescent="0.45">
      <c r="B94" s="38">
        <v>1</v>
      </c>
      <c r="C94" s="39" t="str">
        <f>'Result do Turno'!D94</f>
        <v>JOÃO GABRIEL</v>
      </c>
      <c r="F94" s="40" t="str">
        <f>IF(I94=1,IF(H94=1,"»",""),IF('Result do Turno'!U94="(D)","(D)",""))</f>
        <v>»</v>
      </c>
      <c r="G94" s="41" t="str">
        <f>'Result do Turno'!V94</f>
        <v>JOÃO GABRIEL</v>
      </c>
      <c r="H94" s="42">
        <f>'Result do Turno'!W94</f>
        <v>1</v>
      </c>
      <c r="I94" s="43">
        <f>IF(H94=1,1,IF(H95=1,1,0))</f>
        <v>1</v>
      </c>
      <c r="J94" s="40" t="str">
        <f>IF(M94=1,IF(L94=1,"»",""),IF('Result do Turno'!AI94="(D)","(D)",""))</f>
        <v/>
      </c>
      <c r="K94" s="41" t="str">
        <f>'Result do Turno'!AJ94</f>
        <v>JOÃO GABRIEL</v>
      </c>
      <c r="L94" s="42">
        <f>'Result do Turno'!AK94</f>
        <v>0</v>
      </c>
      <c r="M94" s="43">
        <f>IF(L94=1,1,IF(L95=1,1,0))</f>
        <v>1</v>
      </c>
      <c r="N94" s="40" t="str">
        <f>IF(Q94=1,IF(P94=1,"»",""),IF('Result do Turno'!AW94="(D)","(D)",""))</f>
        <v/>
      </c>
      <c r="O94" s="41" t="str">
        <f>'Result do Turno'!AX94</f>
        <v>JOÃO GABRIEL</v>
      </c>
      <c r="P94" s="42">
        <f>'Result do Turno'!AY94</f>
        <v>0</v>
      </c>
      <c r="Q94" s="43">
        <f>IF(P94=1,1,IF(P95=1,1,0))</f>
        <v>1</v>
      </c>
      <c r="R94" s="40" t="str">
        <f>IF(U94=1,IF(T94=1,"»",""),IF('Result do Turno'!BK94="(D)","(D)",""))</f>
        <v/>
      </c>
      <c r="S94" s="41" t="str">
        <f>'Result do Turno'!BL94</f>
        <v>JOÃO GABRIEL</v>
      </c>
      <c r="T94" s="42">
        <f>'Result do Turno'!BM94</f>
        <v>0</v>
      </c>
      <c r="U94" s="43">
        <f>IF(T94=1,1,IF(T95=1,1,0))</f>
        <v>1</v>
      </c>
      <c r="V94" s="40" t="str">
        <f>IF(Y94=1,IF(X94=1,"»",""),IF('Result do Turno'!BY94="(D)","(D)",""))</f>
        <v/>
      </c>
      <c r="W94" s="41" t="str">
        <f>'Result do Turno'!BZ94</f>
        <v>JOÃO GABRIEL</v>
      </c>
      <c r="X94" s="43">
        <f>'Result do Turno'!CA94</f>
        <v>0</v>
      </c>
      <c r="Y94" s="43">
        <f>IF(X94=1,1,IF(X95=1,1,0))</f>
        <v>1</v>
      </c>
    </row>
    <row r="95" spans="2:25" x14ac:dyDescent="0.45">
      <c r="B95" s="38">
        <v>2</v>
      </c>
      <c r="C95" s="39" t="str">
        <f>'Result do Turno'!D95</f>
        <v>GEORGIA TORRES</v>
      </c>
      <c r="F95" s="44" t="str">
        <f>IF(I95=1,IF(H95=1,"»",""),IF('Result do Turno'!U95="(D)","(D)",""))</f>
        <v/>
      </c>
      <c r="G95" s="45" t="str">
        <f>'Result do Turno'!V95</f>
        <v>ALESSANDRA DENOFRIO</v>
      </c>
      <c r="H95" s="42">
        <f>'Result do Turno'!W95</f>
        <v>0</v>
      </c>
      <c r="I95" s="43">
        <f>IF(H95=1,1,IF(H94=1,1,0))</f>
        <v>1</v>
      </c>
      <c r="J95" s="44" t="str">
        <f>IF(M95=1,IF(L95=1,"»",""),IF('Result do Turno'!AI95="(D)","(D)",""))</f>
        <v>»</v>
      </c>
      <c r="K95" s="45" t="str">
        <f>'Result do Turno'!AJ95</f>
        <v>SANDSON MALTA</v>
      </c>
      <c r="L95" s="42">
        <f>'Result do Turno'!AK95</f>
        <v>1</v>
      </c>
      <c r="M95" s="43">
        <f>IF(L95=1,1,IF(L94=1,1,0))</f>
        <v>1</v>
      </c>
      <c r="N95" s="44" t="str">
        <f>IF(Q95=1,IF(P95=1,"»",""),IF('Result do Turno'!AW95="(D)","(D)",""))</f>
        <v>»</v>
      </c>
      <c r="O95" s="45" t="str">
        <f>'Result do Turno'!AX95</f>
        <v>JOÃO TAVARES</v>
      </c>
      <c r="P95" s="42">
        <f>'Result do Turno'!AY95</f>
        <v>1</v>
      </c>
      <c r="Q95" s="43">
        <f>IF(P95=1,1,IF(P94=1,1,0))</f>
        <v>1</v>
      </c>
      <c r="R95" s="44" t="str">
        <f>IF(U95=1,IF(T95=1,"»",""),IF('Result do Turno'!BK95="(D)","(D)",""))</f>
        <v>»</v>
      </c>
      <c r="S95" s="45" t="str">
        <f>'Result do Turno'!BL95</f>
        <v>IDENI MEDEIROS</v>
      </c>
      <c r="T95" s="42">
        <f>'Result do Turno'!BM95</f>
        <v>1</v>
      </c>
      <c r="U95" s="43">
        <f>IF(T95=1,1,IF(T94=1,1,0))</f>
        <v>1</v>
      </c>
      <c r="V95" s="44" t="str">
        <f>IF(Y95=1,IF(X95=1,"»",""),IF('Result do Turno'!BY95="(D)","(D)",""))</f>
        <v>»</v>
      </c>
      <c r="W95" s="45" t="str">
        <f>'Result do Turno'!BZ95</f>
        <v>GEORGIA TORRES</v>
      </c>
      <c r="X95" s="43">
        <f>'Result do Turno'!CA95</f>
        <v>1</v>
      </c>
      <c r="Y95" s="43">
        <f>IF(X95=1,1,IF(X94=1,1,0))</f>
        <v>1</v>
      </c>
    </row>
    <row r="96" spans="2:25" x14ac:dyDescent="0.45">
      <c r="B96" s="38">
        <v>3</v>
      </c>
      <c r="C96" s="39" t="str">
        <f>'Result do Turno'!D96</f>
        <v>IDENI MEDEIROS</v>
      </c>
      <c r="F96" s="40" t="str">
        <f>IF(I96=1,IF(H96=1,"»",""),IF('Result do Turno'!U96="(D)","(D)",""))</f>
        <v/>
      </c>
      <c r="G96" s="41" t="str">
        <f>'Result do Turno'!V96</f>
        <v>GEORGIA TORRES</v>
      </c>
      <c r="H96" s="42">
        <f>'Result do Turno'!W96</f>
        <v>0</v>
      </c>
      <c r="I96" s="43">
        <f>IF(H96=1,1,IF(H97=1,1,0))</f>
        <v>1</v>
      </c>
      <c r="J96" s="40" t="str">
        <f>IF(M96=1,IF(L96=1,"»",""),IF('Result do Turno'!AI96="(D)","(D)",""))</f>
        <v/>
      </c>
      <c r="K96" s="41" t="str">
        <f>'Result do Turno'!AJ96</f>
        <v>GEORGIA TORRES</v>
      </c>
      <c r="L96" s="42">
        <f>'Result do Turno'!AK96</f>
        <v>0</v>
      </c>
      <c r="M96" s="43">
        <f>IF(L96=1,1,IF(L97=1,1,0))</f>
        <v>1</v>
      </c>
      <c r="N96" s="40" t="str">
        <f>IF(Q96=1,IF(P96=1,"»",""),IF('Result do Turno'!AW96="(D)","(D)",""))</f>
        <v>»</v>
      </c>
      <c r="O96" s="41" t="str">
        <f>'Result do Turno'!AX96</f>
        <v>GEORGIA TORRES</v>
      </c>
      <c r="P96" s="42">
        <f>'Result do Turno'!AY96</f>
        <v>1</v>
      </c>
      <c r="Q96" s="43">
        <f>IF(P96=1,1,IF(P97=1,1,0))</f>
        <v>1</v>
      </c>
      <c r="R96" s="40" t="str">
        <f>IF(U96=1,IF(T96=1,"»",""),IF('Result do Turno'!BK96="(D)","(D)",""))</f>
        <v>»</v>
      </c>
      <c r="S96" s="41" t="str">
        <f>'Result do Turno'!BL96</f>
        <v>GEORGIA TORRES</v>
      </c>
      <c r="T96" s="42">
        <f>'Result do Turno'!BM96</f>
        <v>1</v>
      </c>
      <c r="U96" s="43">
        <f>IF(T96=1,1,IF(T97=1,1,0))</f>
        <v>1</v>
      </c>
      <c r="V96" s="40" t="str">
        <f>IF(Y96=1,IF(X96=1,"»",""),IF('Result do Turno'!BY96="(D)","(D)",""))</f>
        <v/>
      </c>
      <c r="W96" s="41" t="str">
        <f>'Result do Turno'!BZ96</f>
        <v>IDENI MEDEIROS</v>
      </c>
      <c r="X96" s="43">
        <f>'Result do Turno'!CA96</f>
        <v>0</v>
      </c>
      <c r="Y96" s="43">
        <f>IF(X96=1,1,IF(X97=1,1,0))</f>
        <v>1</v>
      </c>
    </row>
    <row r="97" spans="2:25" x14ac:dyDescent="0.45">
      <c r="B97" s="38">
        <v>4</v>
      </c>
      <c r="C97" s="39" t="str">
        <f>'Result do Turno'!D97</f>
        <v>JOÃO TAVARES</v>
      </c>
      <c r="F97" s="44" t="str">
        <f>IF(I97=1,IF(H97=1,"»",""),IF('Result do Turno'!U97="(D)","(D)",""))</f>
        <v>»</v>
      </c>
      <c r="G97" s="45" t="str">
        <f>'Result do Turno'!V97</f>
        <v>SANDSON MALTA</v>
      </c>
      <c r="H97" s="42">
        <f>'Result do Turno'!W97</f>
        <v>1</v>
      </c>
      <c r="I97" s="43">
        <f>IF(H97=1,1,IF(H96=1,1,0))</f>
        <v>1</v>
      </c>
      <c r="J97" s="44" t="str">
        <f>IF(M97=1,IF(L97=1,"»",""),IF('Result do Turno'!AI97="(D)","(D)",""))</f>
        <v>»</v>
      </c>
      <c r="K97" s="45" t="str">
        <f>'Result do Turno'!AJ97</f>
        <v>JOÃO TAVARES</v>
      </c>
      <c r="L97" s="42">
        <f>'Result do Turno'!AK97</f>
        <v>1</v>
      </c>
      <c r="M97" s="43">
        <f>IF(L97=1,1,IF(L96=1,1,0))</f>
        <v>1</v>
      </c>
      <c r="N97" s="44" t="str">
        <f>IF(Q97=1,IF(P97=1,"»",""),IF('Result do Turno'!AW97="(D)","(D)",""))</f>
        <v/>
      </c>
      <c r="O97" s="45" t="str">
        <f>'Result do Turno'!AX97</f>
        <v>IDENI MEDEIROS</v>
      </c>
      <c r="P97" s="42">
        <f>'Result do Turno'!AY97</f>
        <v>0</v>
      </c>
      <c r="Q97" s="43">
        <f>IF(P97=1,1,IF(P96=1,1,0))</f>
        <v>1</v>
      </c>
      <c r="R97" s="44" t="str">
        <f>IF(U97=1,IF(T97=1,"»",""),IF('Result do Turno'!BK97="(D)","(D)",""))</f>
        <v/>
      </c>
      <c r="S97" s="45" t="str">
        <f>'Result do Turno'!BL97</f>
        <v>ALESSANDRA DENOFRIO</v>
      </c>
      <c r="T97" s="42">
        <f>'Result do Turno'!BM97</f>
        <v>0</v>
      </c>
      <c r="U97" s="43">
        <f>IF(T97=1,1,IF(T96=1,1,0))</f>
        <v>1</v>
      </c>
      <c r="V97" s="44" t="str">
        <f>IF(Y97=1,IF(X97=1,"»",""),IF('Result do Turno'!BY97="(D)","(D)",""))</f>
        <v>»</v>
      </c>
      <c r="W97" s="45" t="str">
        <f>'Result do Turno'!BZ97</f>
        <v>SANDSON MALTA</v>
      </c>
      <c r="X97" s="43">
        <f>'Result do Turno'!CA97</f>
        <v>1</v>
      </c>
      <c r="Y97" s="43">
        <f>IF(X97=1,1,IF(X96=1,1,0))</f>
        <v>1</v>
      </c>
    </row>
    <row r="98" spans="2:25" x14ac:dyDescent="0.45">
      <c r="B98" s="38">
        <v>5</v>
      </c>
      <c r="C98" s="39" t="str">
        <f>'Result do Turno'!D98</f>
        <v>SANDSON MALTA</v>
      </c>
      <c r="F98" s="40" t="str">
        <f>IF(I98=1,IF(H98=1,"»",""),IF('Result do Turno'!U98="(D)","(D)",""))</f>
        <v/>
      </c>
      <c r="G98" s="41" t="str">
        <f>'Result do Turno'!V98</f>
        <v>IDENI MEDEIROS</v>
      </c>
      <c r="H98" s="42">
        <f>'Result do Turno'!W98</f>
        <v>0</v>
      </c>
      <c r="I98" s="43">
        <f>IF(H98=1,1,IF(H99=1,1,0))</f>
        <v>1</v>
      </c>
      <c r="J98" s="40" t="str">
        <f>IF(M98=1,IF(L98=1,"»",""),IF('Result do Turno'!AI98="(D)","(D)",""))</f>
        <v>»</v>
      </c>
      <c r="K98" s="41" t="str">
        <f>'Result do Turno'!AJ98</f>
        <v>IDENI MEDEIROS</v>
      </c>
      <c r="L98" s="42">
        <f>'Result do Turno'!AK98</f>
        <v>1</v>
      </c>
      <c r="M98" s="43">
        <f>IF(L98=1,1,IF(L99=1,1,0))</f>
        <v>1</v>
      </c>
      <c r="N98" s="40" t="str">
        <f>IF(Q98=1,IF(P98=1,"»",""),IF('Result do Turno'!AW98="(D)","(D)",""))</f>
        <v>»</v>
      </c>
      <c r="O98" s="41" t="str">
        <f>'Result do Turno'!AX98</f>
        <v>SANDSON MALTA</v>
      </c>
      <c r="P98" s="42">
        <f>'Result do Turno'!AY98</f>
        <v>1</v>
      </c>
      <c r="Q98" s="43">
        <f>IF(P98=1,1,IF(P99=1,1,0))</f>
        <v>1</v>
      </c>
      <c r="R98" s="40" t="str">
        <f>IF(U98=1,IF(T98=1,"»",""),IF('Result do Turno'!BK98="(D)","(D)",""))</f>
        <v/>
      </c>
      <c r="S98" s="41" t="str">
        <f>'Result do Turno'!BL98</f>
        <v>SANDSON MALTA</v>
      </c>
      <c r="T98" s="42">
        <f>'Result do Turno'!BM98</f>
        <v>0</v>
      </c>
      <c r="U98" s="43">
        <f>IF(T98=1,1,IF(T99=1,1,0))</f>
        <v>1</v>
      </c>
      <c r="V98" s="40" t="str">
        <f>IF(Y98=1,IF(X98=1,"»",""),IF('Result do Turno'!BY98="(D)","(D)",""))</f>
        <v>»</v>
      </c>
      <c r="W98" s="41" t="str">
        <f>'Result do Turno'!BZ98</f>
        <v>JOÃO TAVARES</v>
      </c>
      <c r="X98" s="43">
        <f>'Result do Turno'!CA98</f>
        <v>1</v>
      </c>
      <c r="Y98" s="43">
        <f>IF(X98=1,1,IF(X99=1,1,0))</f>
        <v>1</v>
      </c>
    </row>
    <row r="99" spans="2:25" x14ac:dyDescent="0.45">
      <c r="B99" s="47">
        <v>6</v>
      </c>
      <c r="C99" s="48" t="str">
        <f>'Result do Turno'!D99</f>
        <v>ALESSANDRA DENOFRIO</v>
      </c>
      <c r="F99" s="49" t="str">
        <f>IF(I99=1,IF(H99=1,"»",""),IF('Result do Turno'!U99="(D)","(D)",""))</f>
        <v>»</v>
      </c>
      <c r="G99" s="50" t="str">
        <f>'Result do Turno'!V99</f>
        <v>JOÃO TAVARES</v>
      </c>
      <c r="H99" s="42">
        <f>'Result do Turno'!W99</f>
        <v>1</v>
      </c>
      <c r="I99" s="43">
        <f>IF(H99=1,1,IF(H98=1,1,0))</f>
        <v>1</v>
      </c>
      <c r="J99" s="49" t="str">
        <f>IF(M99=1,IF(L99=1,"»",""),IF('Result do Turno'!AI99="(D)","(D)",""))</f>
        <v/>
      </c>
      <c r="K99" s="50" t="str">
        <f>'Result do Turno'!AJ99</f>
        <v>ALESSANDRA DENOFRIO</v>
      </c>
      <c r="L99" s="42">
        <f>'Result do Turno'!AK99</f>
        <v>0</v>
      </c>
      <c r="M99" s="43">
        <f>IF(L99=1,1,IF(L98=1,1,0))</f>
        <v>1</v>
      </c>
      <c r="N99" s="49" t="str">
        <f>IF(Q99=1,IF(P99=1,"»",""),IF('Result do Turno'!AW99="(D)","(D)",""))</f>
        <v/>
      </c>
      <c r="O99" s="50" t="str">
        <f>'Result do Turno'!AX99</f>
        <v>ALESSANDRA DENOFRIO</v>
      </c>
      <c r="P99" s="42">
        <f>'Result do Turno'!AY99</f>
        <v>0</v>
      </c>
      <c r="Q99" s="43">
        <f>IF(P99=1,1,IF(P98=1,1,0))</f>
        <v>1</v>
      </c>
      <c r="R99" s="49" t="str">
        <f>IF(U99=1,IF(T99=1,"»",""),IF('Result do Turno'!BK99="(D)","(D)",""))</f>
        <v>»</v>
      </c>
      <c r="S99" s="50" t="str">
        <f>'Result do Turno'!BL99</f>
        <v>JOÃO TAVARES</v>
      </c>
      <c r="T99" s="42">
        <f>'Result do Turno'!BM99</f>
        <v>1</v>
      </c>
      <c r="U99" s="43">
        <f>IF(T99=1,1,IF(T98=1,1,0))</f>
        <v>1</v>
      </c>
      <c r="V99" s="49" t="str">
        <f>IF(Y99=1,IF(X99=1,"»",""),IF('Result do Turno'!BY99="(D)","(D)",""))</f>
        <v/>
      </c>
      <c r="W99" s="50" t="str">
        <f>'Result do Turno'!BZ99</f>
        <v>ALESSANDRA DENOFRIO</v>
      </c>
      <c r="X99" s="43">
        <f>'Result do Turno'!CA99</f>
        <v>0</v>
      </c>
      <c r="Y99" s="43">
        <f>IF(X99=1,1,IF(X98=1,1,0))</f>
        <v>1</v>
      </c>
    </row>
    <row r="100" spans="2:25" x14ac:dyDescent="0.45">
      <c r="H100" s="31"/>
      <c r="I100" s="43"/>
      <c r="L100" s="31"/>
      <c r="M100" s="43"/>
      <c r="Q100" s="43"/>
      <c r="T100" s="31"/>
      <c r="U100" s="43"/>
      <c r="X100" s="43"/>
      <c r="Y100" s="43"/>
    </row>
    <row r="101" spans="2:25" s="23" customFormat="1" ht="22.5" customHeight="1" x14ac:dyDescent="0.45">
      <c r="B101" s="7" t="s">
        <v>131</v>
      </c>
      <c r="C101" s="7" t="s">
        <v>131</v>
      </c>
      <c r="F101" s="9" t="str">
        <f>F92</f>
        <v>1o TURNO - 1a RODADA</v>
      </c>
      <c r="G101" s="9" t="s">
        <v>121</v>
      </c>
      <c r="H101" s="33"/>
      <c r="I101" s="34"/>
      <c r="J101" s="9" t="str">
        <f>J92</f>
        <v>1o TURNO - 2a RODADA</v>
      </c>
      <c r="K101" s="9" t="s">
        <v>115</v>
      </c>
      <c r="L101" s="33"/>
      <c r="M101" s="34"/>
      <c r="N101" s="9" t="str">
        <f>N92</f>
        <v>1o TURNO - 3a RODADA</v>
      </c>
      <c r="O101" s="9" t="s">
        <v>116</v>
      </c>
      <c r="P101" s="33"/>
      <c r="Q101" s="34"/>
      <c r="R101" s="9" t="str">
        <f>R92</f>
        <v>1o TURNO - 4a RODADA</v>
      </c>
      <c r="S101" s="9" t="s">
        <v>117</v>
      </c>
      <c r="T101" s="33"/>
      <c r="U101" s="34"/>
      <c r="V101" s="9" t="str">
        <f>V92</f>
        <v>1o TURNO - 5a RODADA</v>
      </c>
      <c r="W101" s="9" t="s">
        <v>118</v>
      </c>
      <c r="X101" s="43"/>
      <c r="Y101" s="43"/>
    </row>
    <row r="102" spans="2:25" s="23" customFormat="1" ht="24.75" customHeight="1" x14ac:dyDescent="0.45">
      <c r="B102" s="8" t="s">
        <v>119</v>
      </c>
      <c r="C102" s="8"/>
      <c r="F102" s="35"/>
      <c r="G102" s="36" t="str">
        <f>G93</f>
        <v>19 a 25 Fev</v>
      </c>
      <c r="H102" s="37"/>
      <c r="I102" s="34"/>
      <c r="J102" s="35"/>
      <c r="K102" s="36" t="str">
        <f>K93</f>
        <v>26 Fev a 03 Mar</v>
      </c>
      <c r="L102" s="37"/>
      <c r="M102" s="34"/>
      <c r="N102" s="35"/>
      <c r="O102" s="36" t="str">
        <f>O93</f>
        <v>04 a 10 Mar</v>
      </c>
      <c r="P102" s="37"/>
      <c r="Q102" s="34"/>
      <c r="R102" s="35"/>
      <c r="S102" s="36" t="str">
        <f>S93</f>
        <v>11 a 17 Mar</v>
      </c>
      <c r="T102" s="37"/>
      <c r="U102" s="34"/>
      <c r="V102" s="35"/>
      <c r="W102" s="36" t="str">
        <f>W93</f>
        <v>18 a 24 Mar</v>
      </c>
      <c r="X102" s="43"/>
      <c r="Y102" s="43"/>
    </row>
    <row r="103" spans="2:25" x14ac:dyDescent="0.45">
      <c r="B103" s="38">
        <v>1</v>
      </c>
      <c r="C103" s="39" t="str">
        <f>'Result do Turno'!D103</f>
        <v>ALEXANDRE TEIXEIRA</v>
      </c>
      <c r="F103" s="40" t="str">
        <f>IF(I103=1,IF(H103=1,"»",""),IF('Result do Turno'!U103="(D)","(D)",""))</f>
        <v>»</v>
      </c>
      <c r="G103" s="41" t="str">
        <f>'Result do Turno'!V103</f>
        <v>ALEXANDRE TEIXEIRA</v>
      </c>
      <c r="H103" s="42">
        <f>'Result do Turno'!W103</f>
        <v>1</v>
      </c>
      <c r="I103" s="43">
        <f>IF(H103=1,1,IF(H104=1,1,0))</f>
        <v>1</v>
      </c>
      <c r="J103" s="40" t="str">
        <f>IF(M103=1,IF(L103=1,"»",""),IF('Result do Turno'!AI103="(D)","(D)",""))</f>
        <v>»</v>
      </c>
      <c r="K103" s="41" t="str">
        <f>'Result do Turno'!AJ103</f>
        <v>ALEXANDRE TEIXEIRA</v>
      </c>
      <c r="L103" s="42">
        <f>'Result do Turno'!AK103</f>
        <v>1</v>
      </c>
      <c r="M103" s="43">
        <f>IF(L103=1,1,IF(L104=1,1,0))</f>
        <v>1</v>
      </c>
      <c r="N103" s="40" t="str">
        <f>IF(Q103=1,IF(P103=1,"»",""),IF('Result do Turno'!AW103="(D)","(D)",""))</f>
        <v/>
      </c>
      <c r="O103" s="41" t="str">
        <f>'Result do Turno'!AX103</f>
        <v>ALEXANDRE TEIXEIRA</v>
      </c>
      <c r="P103" s="42">
        <f>'Result do Turno'!AY103</f>
        <v>0</v>
      </c>
      <c r="Q103" s="43">
        <f>IF(P103=1,1,IF(P104=1,1,0))</f>
        <v>1</v>
      </c>
      <c r="R103" s="40" t="str">
        <f>IF(U103=1,IF(T103=1,"»",""),IF('Result do Turno'!BK103="(D)","(D)",""))</f>
        <v>»</v>
      </c>
      <c r="S103" s="41" t="str">
        <f>'Result do Turno'!BL103</f>
        <v>ALEXANDRE TEIXEIRA</v>
      </c>
      <c r="T103" s="42">
        <f>'Result do Turno'!BM103</f>
        <v>1</v>
      </c>
      <c r="U103" s="43">
        <f>IF(T103=1,1,IF(T104=1,1,0))</f>
        <v>1</v>
      </c>
      <c r="V103" s="40" t="str">
        <f>IF(Y103=1,IF(X103=1,"»",""),IF('Result do Turno'!BY103="(D)","(D)",""))</f>
        <v>»</v>
      </c>
      <c r="W103" s="41" t="str">
        <f>'Result do Turno'!BZ103</f>
        <v>ALEXANDRE TEIXEIRA</v>
      </c>
      <c r="X103" s="43">
        <f>'Result do Turno'!CA103</f>
        <v>1</v>
      </c>
      <c r="Y103" s="43">
        <f>IF(X103=1,1,IF(X104=1,1,0))</f>
        <v>1</v>
      </c>
    </row>
    <row r="104" spans="2:25" x14ac:dyDescent="0.45">
      <c r="B104" s="38">
        <v>2</v>
      </c>
      <c r="C104" s="39" t="str">
        <f>'Result do Turno'!D104</f>
        <v>LUCIMAR SILVA</v>
      </c>
      <c r="F104" s="44" t="str">
        <f>IF(I104=1,IF(H104=1,"»",""),IF('Result do Turno'!U104="(D)","(D)",""))</f>
        <v/>
      </c>
      <c r="G104" s="45" t="str">
        <f>'Result do Turno'!V104</f>
        <v>DHYEGO CRUZ</v>
      </c>
      <c r="H104" s="42">
        <f>'Result do Turno'!W104</f>
        <v>0</v>
      </c>
      <c r="I104" s="43">
        <f>IF(H104=1,1,IF(H103=1,1,0))</f>
        <v>1</v>
      </c>
      <c r="J104" s="44" t="str">
        <f>IF(M104=1,IF(L104=1,"»",""),IF('Result do Turno'!AI104="(D)","(D)",""))</f>
        <v/>
      </c>
      <c r="K104" s="45" t="str">
        <f>'Result do Turno'!AJ104</f>
        <v>DIONY PORTO</v>
      </c>
      <c r="L104" s="42">
        <f>'Result do Turno'!AK104</f>
        <v>0</v>
      </c>
      <c r="M104" s="43">
        <f>IF(L104=1,1,IF(L103=1,1,0))</f>
        <v>1</v>
      </c>
      <c r="N104" s="44" t="str">
        <f>IF(Q104=1,IF(P104=1,"»",""),IF('Result do Turno'!AW104="(D)","(D)",""))</f>
        <v>»</v>
      </c>
      <c r="O104" s="45" t="str">
        <f>'Result do Turno'!AX104</f>
        <v>ÁLVARO PLACIDO</v>
      </c>
      <c r="P104" s="42">
        <f>'Result do Turno'!AY104</f>
        <v>1</v>
      </c>
      <c r="Q104" s="43">
        <f>IF(P104=1,1,IF(P103=1,1,0))</f>
        <v>1</v>
      </c>
      <c r="R104" s="44" t="str">
        <f>IF(U104=1,IF(T104=1,"»",""),IF('Result do Turno'!BK104="(D)","(D)",""))</f>
        <v/>
      </c>
      <c r="S104" s="45" t="str">
        <f>'Result do Turno'!BL104</f>
        <v>CLÓVIS CORREA</v>
      </c>
      <c r="T104" s="42">
        <f>'Result do Turno'!BM104</f>
        <v>0</v>
      </c>
      <c r="U104" s="43">
        <f>IF(T104=1,1,IF(T103=1,1,0))</f>
        <v>1</v>
      </c>
      <c r="V104" s="44" t="str">
        <f>IF(Y104=1,IF(X104=1,"»",""),IF('Result do Turno'!BY104="(D)","(D)",""))</f>
        <v/>
      </c>
      <c r="W104" s="45" t="str">
        <f>'Result do Turno'!BZ104</f>
        <v>LUCIMAR SILVA</v>
      </c>
      <c r="X104" s="43">
        <f>'Result do Turno'!CA104</f>
        <v>0</v>
      </c>
      <c r="Y104" s="43">
        <f>IF(X104=1,1,IF(X103=1,1,0))</f>
        <v>1</v>
      </c>
    </row>
    <row r="105" spans="2:25" x14ac:dyDescent="0.45">
      <c r="B105" s="38">
        <v>3</v>
      </c>
      <c r="C105" s="39" t="str">
        <f>'Result do Turno'!D105</f>
        <v>CLÓVIS CORREA</v>
      </c>
      <c r="F105" s="40" t="str">
        <f>IF(I105=1,IF(H105=1,"»",""),IF('Result do Turno'!U105="(D)","(D)",""))</f>
        <v>»</v>
      </c>
      <c r="G105" s="41" t="str">
        <f>'Result do Turno'!V105</f>
        <v>LUCIMAR SILVA</v>
      </c>
      <c r="H105" s="42">
        <f>'Result do Turno'!W105</f>
        <v>1</v>
      </c>
      <c r="I105" s="43">
        <f>IF(H105=1,1,IF(H106=1,1,0))</f>
        <v>1</v>
      </c>
      <c r="J105" s="40" t="str">
        <f>IF(M105=1,IF(L105=1,"»",""),IF('Result do Turno'!AI105="(D)","(D)",""))</f>
        <v>»</v>
      </c>
      <c r="K105" s="41" t="str">
        <f>'Result do Turno'!AJ105</f>
        <v>LUCIMAR SILVA</v>
      </c>
      <c r="L105" s="42">
        <f>'Result do Turno'!AK105</f>
        <v>1</v>
      </c>
      <c r="M105" s="43">
        <f>IF(L105=1,1,IF(L106=1,1,0))</f>
        <v>1</v>
      </c>
      <c r="N105" s="40" t="str">
        <f>IF(Q105=1,IF(P105=1,"»",""),IF('Result do Turno'!AW105="(D)","(D)",""))</f>
        <v>»</v>
      </c>
      <c r="O105" s="41" t="str">
        <f>'Result do Turno'!AX105</f>
        <v>LUCIMAR SILVA</v>
      </c>
      <c r="P105" s="42">
        <f>'Result do Turno'!AY105</f>
        <v>1</v>
      </c>
      <c r="Q105" s="43">
        <f>IF(P105=1,1,IF(P106=1,1,0))</f>
        <v>1</v>
      </c>
      <c r="R105" s="40" t="str">
        <f>IF(U105=1,IF(T105=1,"»",""),IF('Result do Turno'!BK105="(D)","(D)",""))</f>
        <v>»</v>
      </c>
      <c r="S105" s="41" t="str">
        <f>'Result do Turno'!BL105</f>
        <v>LUCIMAR SILVA</v>
      </c>
      <c r="T105" s="42">
        <f>'Result do Turno'!BM105</f>
        <v>1</v>
      </c>
      <c r="U105" s="43">
        <f>IF(T105=1,1,IF(T106=1,1,0))</f>
        <v>1</v>
      </c>
      <c r="V105" s="40" t="str">
        <f>IF(Y105=1,IF(X105=1,"»",""),IF('Result do Turno'!BY105="(D)","(D)",""))</f>
        <v>»</v>
      </c>
      <c r="W105" s="41" t="str">
        <f>'Result do Turno'!BZ105</f>
        <v>CLÓVIS CORREA</v>
      </c>
      <c r="X105" s="43">
        <f>'Result do Turno'!CA105</f>
        <v>1</v>
      </c>
      <c r="Y105" s="43">
        <f>IF(X105=1,1,IF(X106=1,1,0))</f>
        <v>1</v>
      </c>
    </row>
    <row r="106" spans="2:25" x14ac:dyDescent="0.45">
      <c r="B106" s="38">
        <v>4</v>
      </c>
      <c r="C106" s="39" t="str">
        <f>'Result do Turno'!D106</f>
        <v>ÁLVARO PLACIDO</v>
      </c>
      <c r="F106" s="44" t="str">
        <f>IF(I106=1,IF(H106=1,"»",""),IF('Result do Turno'!U106="(D)","(D)",""))</f>
        <v/>
      </c>
      <c r="G106" s="45" t="str">
        <f>'Result do Turno'!V106</f>
        <v>DIONY PORTO</v>
      </c>
      <c r="H106" s="42">
        <f>'Result do Turno'!W106</f>
        <v>0</v>
      </c>
      <c r="I106" s="43">
        <f>IF(H106=1,1,IF(H105=1,1,0))</f>
        <v>1</v>
      </c>
      <c r="J106" s="44" t="str">
        <f>IF(M106=1,IF(L106=1,"»",""),IF('Result do Turno'!AI106="(D)","(D)",""))</f>
        <v/>
      </c>
      <c r="K106" s="45" t="str">
        <f>'Result do Turno'!AJ106</f>
        <v>ÁLVARO PLACIDO</v>
      </c>
      <c r="L106" s="42">
        <f>'Result do Turno'!AK106</f>
        <v>0</v>
      </c>
      <c r="M106" s="43">
        <f>IF(L106=1,1,IF(L105=1,1,0))</f>
        <v>1</v>
      </c>
      <c r="N106" s="44" t="str">
        <f>IF(Q106=1,IF(P106=1,"»",""),IF('Result do Turno'!AW106="(D)","(D)",""))</f>
        <v/>
      </c>
      <c r="O106" s="45" t="str">
        <f>'Result do Turno'!AX106</f>
        <v>CLÓVIS CORREA</v>
      </c>
      <c r="P106" s="42">
        <f>'Result do Turno'!AY106</f>
        <v>0</v>
      </c>
      <c r="Q106" s="43">
        <f>IF(P106=1,1,IF(P105=1,1,0))</f>
        <v>1</v>
      </c>
      <c r="R106" s="44" t="str">
        <f>IF(U106=1,IF(T106=1,"»",""),IF('Result do Turno'!BK106="(D)","(D)",""))</f>
        <v/>
      </c>
      <c r="S106" s="45" t="str">
        <f>'Result do Turno'!BL106</f>
        <v>DHYEGO CRUZ</v>
      </c>
      <c r="T106" s="42">
        <f>'Result do Turno'!BM106</f>
        <v>0</v>
      </c>
      <c r="U106" s="43">
        <f>IF(T106=1,1,IF(T105=1,1,0))</f>
        <v>1</v>
      </c>
      <c r="V106" s="44" t="str">
        <f>IF(Y106=1,IF(X106=1,"»",""),IF('Result do Turno'!BY106="(D)","(D)",""))</f>
        <v/>
      </c>
      <c r="W106" s="45" t="str">
        <f>'Result do Turno'!BZ106</f>
        <v>DIONY PORTO</v>
      </c>
      <c r="X106" s="43">
        <f>'Result do Turno'!CA106</f>
        <v>0</v>
      </c>
      <c r="Y106" s="43">
        <f>IF(X106=1,1,IF(X105=1,1,0))</f>
        <v>1</v>
      </c>
    </row>
    <row r="107" spans="2:25" x14ac:dyDescent="0.45">
      <c r="B107" s="38">
        <v>5</v>
      </c>
      <c r="C107" s="39" t="str">
        <f>'Result do Turno'!D107</f>
        <v>DIONY PORTO</v>
      </c>
      <c r="F107" s="40" t="str">
        <f>IF(I107=1,IF(H107=1,"»",""),IF('Result do Turno'!U107="(D)","(D)",""))</f>
        <v>»</v>
      </c>
      <c r="G107" s="41" t="str">
        <f>'Result do Turno'!V107</f>
        <v>CLÓVIS CORREA</v>
      </c>
      <c r="H107" s="42">
        <f>'Result do Turno'!W107</f>
        <v>1</v>
      </c>
      <c r="I107" s="43">
        <f>IF(H107=1,1,IF(H108=1,1,0))</f>
        <v>1</v>
      </c>
      <c r="J107" s="40" t="str">
        <f>IF(M107=1,IF(L107=1,"»",""),IF('Result do Turno'!AI107="(D)","(D)",""))</f>
        <v/>
      </c>
      <c r="K107" s="41" t="str">
        <f>'Result do Turno'!AJ107</f>
        <v>CLÓVIS CORREA</v>
      </c>
      <c r="L107" s="42">
        <f>'Result do Turno'!AK107</f>
        <v>0</v>
      </c>
      <c r="M107" s="43">
        <f>IF(L107=1,1,IF(L108=1,1,0))</f>
        <v>1</v>
      </c>
      <c r="N107" s="40" t="str">
        <f>IF(Q107=1,IF(P107=1,"»",""),IF('Result do Turno'!AW107="(D)","(D)",""))</f>
        <v>»</v>
      </c>
      <c r="O107" s="41" t="str">
        <f>'Result do Turno'!AX107</f>
        <v>DIONY PORTO</v>
      </c>
      <c r="P107" s="42">
        <f>'Result do Turno'!AY107</f>
        <v>1</v>
      </c>
      <c r="Q107" s="43">
        <f>IF(P107=1,1,IF(P108=1,1,0))</f>
        <v>1</v>
      </c>
      <c r="R107" s="40" t="str">
        <f>IF(U107=1,IF(T107=1,"»",""),IF('Result do Turno'!BK107="(D)","(D)",""))</f>
        <v/>
      </c>
      <c r="S107" s="41" t="str">
        <f>'Result do Turno'!BL107</f>
        <v>DIONY PORTO</v>
      </c>
      <c r="T107" s="42">
        <f>'Result do Turno'!BM107</f>
        <v>0</v>
      </c>
      <c r="U107" s="43">
        <f>IF(T107=1,1,IF(T108=1,1,0))</f>
        <v>1</v>
      </c>
      <c r="V107" s="40" t="str">
        <f>IF(Y107=1,IF(X107=1,"»",""),IF('Result do Turno'!BY107="(D)","(D)",""))</f>
        <v>(D)</v>
      </c>
      <c r="W107" s="41" t="str">
        <f>'Result do Turno'!BZ107</f>
        <v>ÁLVARO PLACIDO</v>
      </c>
      <c r="X107" s="43">
        <f>'Result do Turno'!CA107</f>
        <v>0</v>
      </c>
      <c r="Y107" s="43">
        <f>IF(X107=1,1,IF(X108=1,1,0))</f>
        <v>0</v>
      </c>
    </row>
    <row r="108" spans="2:25" x14ac:dyDescent="0.45">
      <c r="B108" s="47">
        <v>6</v>
      </c>
      <c r="C108" s="48" t="str">
        <f>'Result do Turno'!D108</f>
        <v>DHYEGO CRUZ</v>
      </c>
      <c r="F108" s="49" t="str">
        <f>IF(I108=1,IF(H108=1,"»",""),IF('Result do Turno'!U108="(D)","(D)",""))</f>
        <v/>
      </c>
      <c r="G108" s="50" t="str">
        <f>'Result do Turno'!V108</f>
        <v>ÁLVARO PLACIDO</v>
      </c>
      <c r="H108" s="42">
        <f>'Result do Turno'!W108</f>
        <v>0</v>
      </c>
      <c r="I108" s="43">
        <f>IF(H108=1,1,IF(H107=1,1,0))</f>
        <v>1</v>
      </c>
      <c r="J108" s="49" t="str">
        <f>IF(M108=1,IF(L108=1,"»",""),IF('Result do Turno'!AI108="(D)","(D)",""))</f>
        <v>»</v>
      </c>
      <c r="K108" s="50" t="str">
        <f>'Result do Turno'!AJ108</f>
        <v>DHYEGO CRUZ</v>
      </c>
      <c r="L108" s="42">
        <f>'Result do Turno'!AK108</f>
        <v>1</v>
      </c>
      <c r="M108" s="43">
        <f>IF(L108=1,1,IF(L107=1,1,0))</f>
        <v>1</v>
      </c>
      <c r="N108" s="49" t="str">
        <f>IF(Q108=1,IF(P108=1,"»",""),IF('Result do Turno'!AW108="(D)","(D)",""))</f>
        <v/>
      </c>
      <c r="O108" s="50" t="str">
        <f>'Result do Turno'!AX108</f>
        <v>DHYEGO CRUZ</v>
      </c>
      <c r="P108" s="42">
        <f>'Result do Turno'!AY108</f>
        <v>0</v>
      </c>
      <c r="Q108" s="43">
        <f>IF(P108=1,1,IF(P107=1,1,0))</f>
        <v>1</v>
      </c>
      <c r="R108" s="49" t="str">
        <f>IF(U108=1,IF(T108=1,"»",""),IF('Result do Turno'!BK108="(D)","(D)",""))</f>
        <v>»</v>
      </c>
      <c r="S108" s="50" t="str">
        <f>'Result do Turno'!BL108</f>
        <v>ÁLVARO PLACIDO</v>
      </c>
      <c r="T108" s="42">
        <f>'Result do Turno'!BM108</f>
        <v>1</v>
      </c>
      <c r="U108" s="43">
        <f>IF(T108=1,1,IF(T107=1,1,0))</f>
        <v>1</v>
      </c>
      <c r="V108" s="49" t="str">
        <f>IF(Y108=1,IF(X108=1,"»",""),IF('Result do Turno'!BY108="(D)","(D)",""))</f>
        <v/>
      </c>
      <c r="W108" s="50" t="str">
        <f>'Result do Turno'!BZ108</f>
        <v>DHYEGO CRUZ</v>
      </c>
      <c r="X108" s="43">
        <f>'Result do Turno'!CA108</f>
        <v>0</v>
      </c>
      <c r="Y108" s="43">
        <f>IF(X108=1,1,IF(X107=1,1,0))</f>
        <v>0</v>
      </c>
    </row>
    <row r="109" spans="2:25" x14ac:dyDescent="0.45">
      <c r="H109" s="31"/>
      <c r="I109" s="43"/>
      <c r="L109" s="31"/>
      <c r="M109" s="43"/>
      <c r="Q109" s="43"/>
      <c r="T109" s="31"/>
      <c r="U109" s="43"/>
      <c r="X109" s="43"/>
      <c r="Y109" s="43"/>
    </row>
    <row r="110" spans="2:25" s="23" customFormat="1" ht="22.5" customHeight="1" x14ac:dyDescent="0.45">
      <c r="B110" s="7" t="s">
        <v>132</v>
      </c>
      <c r="C110" s="7" t="s">
        <v>132</v>
      </c>
      <c r="F110" s="9" t="str">
        <f>F101</f>
        <v>1o TURNO - 1a RODADA</v>
      </c>
      <c r="G110" s="9" t="s">
        <v>121</v>
      </c>
      <c r="H110" s="33"/>
      <c r="I110" s="34"/>
      <c r="J110" s="9" t="str">
        <f>J101</f>
        <v>1o TURNO - 2a RODADA</v>
      </c>
      <c r="K110" s="9" t="s">
        <v>115</v>
      </c>
      <c r="L110" s="33"/>
      <c r="M110" s="34"/>
      <c r="N110" s="9" t="str">
        <f>N101</f>
        <v>1o TURNO - 3a RODADA</v>
      </c>
      <c r="O110" s="9" t="s">
        <v>116</v>
      </c>
      <c r="P110" s="33"/>
      <c r="Q110" s="34"/>
      <c r="R110" s="9" t="str">
        <f>R101</f>
        <v>1o TURNO - 4a RODADA</v>
      </c>
      <c r="S110" s="9" t="s">
        <v>117</v>
      </c>
      <c r="T110" s="33"/>
      <c r="U110" s="34"/>
      <c r="V110" s="9" t="str">
        <f>V101</f>
        <v>1o TURNO - 5a RODADA</v>
      </c>
      <c r="W110" s="9" t="s">
        <v>118</v>
      </c>
      <c r="X110" s="43"/>
      <c r="Y110" s="43"/>
    </row>
    <row r="111" spans="2:25" s="23" customFormat="1" ht="24.75" customHeight="1" x14ac:dyDescent="0.45">
      <c r="B111" s="8" t="s">
        <v>119</v>
      </c>
      <c r="C111" s="8"/>
      <c r="F111" s="35"/>
      <c r="G111" s="36" t="str">
        <f>G102</f>
        <v>19 a 25 Fev</v>
      </c>
      <c r="H111" s="37"/>
      <c r="I111" s="34"/>
      <c r="J111" s="35"/>
      <c r="K111" s="36" t="str">
        <f>K102</f>
        <v>26 Fev a 03 Mar</v>
      </c>
      <c r="L111" s="37"/>
      <c r="M111" s="34"/>
      <c r="N111" s="35"/>
      <c r="O111" s="36" t="str">
        <f>O102</f>
        <v>04 a 10 Mar</v>
      </c>
      <c r="P111" s="37"/>
      <c r="Q111" s="34"/>
      <c r="R111" s="35"/>
      <c r="S111" s="36" t="str">
        <f>S102</f>
        <v>11 a 17 Mar</v>
      </c>
      <c r="T111" s="37"/>
      <c r="U111" s="34"/>
      <c r="V111" s="35"/>
      <c r="W111" s="36" t="str">
        <f>W102</f>
        <v>18 a 24 Mar</v>
      </c>
      <c r="X111" s="43"/>
      <c r="Y111" s="43"/>
    </row>
    <row r="112" spans="2:25" x14ac:dyDescent="0.45">
      <c r="B112" s="38">
        <v>1</v>
      </c>
      <c r="C112" s="39" t="str">
        <f>'Result do Turno'!D112</f>
        <v>LUIS HENRIQUE</v>
      </c>
      <c r="F112" s="40" t="str">
        <f>IF(I112=1,IF(H112=1,"»",""),IF('Result do Turno'!U112="(D)","(D)",""))</f>
        <v/>
      </c>
      <c r="G112" s="41" t="str">
        <f>'Result do Turno'!V112</f>
        <v>LUIS HENRIQUE</v>
      </c>
      <c r="H112" s="42">
        <f>'Result do Turno'!W112</f>
        <v>0</v>
      </c>
      <c r="I112" s="43">
        <f>IF(H112=1,1,IF(H113=1,1,0))</f>
        <v>1</v>
      </c>
      <c r="J112" s="40" t="str">
        <f>IF(M112=1,IF(L112=1,"»",""),IF('Result do Turno'!AI112="(D)","(D)",""))</f>
        <v/>
      </c>
      <c r="K112" s="41" t="str">
        <f>'Result do Turno'!AJ112</f>
        <v>LUIS HENRIQUE</v>
      </c>
      <c r="L112" s="42">
        <f>'Result do Turno'!AK112</f>
        <v>0</v>
      </c>
      <c r="M112" s="43">
        <f>IF(L112=1,1,IF(L113=1,1,0))</f>
        <v>1</v>
      </c>
      <c r="N112" s="40" t="str">
        <f>IF(Q112=1,IF(P112=1,"»",""),IF('Result do Turno'!AW112="(D)","(D)",""))</f>
        <v/>
      </c>
      <c r="O112" s="41" t="str">
        <f>'Result do Turno'!AX112</f>
        <v>LUIS HENRIQUE</v>
      </c>
      <c r="P112" s="42">
        <f>'Result do Turno'!AY112</f>
        <v>0</v>
      </c>
      <c r="Q112" s="43">
        <f>IF(P112=1,1,IF(P113=1,1,0))</f>
        <v>1</v>
      </c>
      <c r="R112" s="40" t="str">
        <f>IF(U112=1,IF(T112=1,"»",""),IF('Result do Turno'!BK112="(D)","(D)",""))</f>
        <v/>
      </c>
      <c r="S112" s="41" t="str">
        <f>'Result do Turno'!BL112</f>
        <v>LUIS HENRIQUE</v>
      </c>
      <c r="T112" s="42">
        <f>'Result do Turno'!BM112</f>
        <v>0</v>
      </c>
      <c r="U112" s="43">
        <f>IF(T112=1,1,IF(T113=1,1,0))</f>
        <v>1</v>
      </c>
      <c r="V112" s="40" t="str">
        <f>IF(Y112=1,IF(X112=1,"»",""),IF('Result do Turno'!BY112="(D)","(D)",""))</f>
        <v>»</v>
      </c>
      <c r="W112" s="41" t="str">
        <f>'Result do Turno'!BZ112</f>
        <v>LUIS HENRIQUE</v>
      </c>
      <c r="X112" s="43">
        <f>'Result do Turno'!CA112</f>
        <v>1</v>
      </c>
      <c r="Y112" s="43">
        <f>IF(X112=1,1,IF(X113=1,1,0))</f>
        <v>1</v>
      </c>
    </row>
    <row r="113" spans="2:25" x14ac:dyDescent="0.45">
      <c r="B113" s="38">
        <v>2</v>
      </c>
      <c r="C113" s="39" t="str">
        <f>'Result do Turno'!D113</f>
        <v>NILZINHA</v>
      </c>
      <c r="F113" s="44" t="str">
        <f>IF(I113=1,IF(H113=1,"»",""),IF('Result do Turno'!U113="(D)","(D)",""))</f>
        <v>»</v>
      </c>
      <c r="G113" s="45" t="str">
        <f>'Result do Turno'!V113</f>
        <v>ELVIO SALVIANO</v>
      </c>
      <c r="H113" s="42">
        <f>'Result do Turno'!W113</f>
        <v>1</v>
      </c>
      <c r="I113" s="43">
        <f>IF(H113=1,1,IF(H112=1,1,0))</f>
        <v>1</v>
      </c>
      <c r="J113" s="44" t="str">
        <f>IF(M113=1,IF(L113=1,"»",""),IF('Result do Turno'!AI113="(D)","(D)",""))</f>
        <v>»</v>
      </c>
      <c r="K113" s="45" t="str">
        <f>'Result do Turno'!AJ113</f>
        <v xml:space="preserve">MACELO MACHADO </v>
      </c>
      <c r="L113" s="42">
        <f>'Result do Turno'!AK113</f>
        <v>1</v>
      </c>
      <c r="M113" s="43">
        <f>IF(L113=1,1,IF(L112=1,1,0))</f>
        <v>1</v>
      </c>
      <c r="N113" s="44" t="str">
        <f>IF(Q113=1,IF(P113=1,"»",""),IF('Result do Turno'!AW113="(D)","(D)",""))</f>
        <v>»</v>
      </c>
      <c r="O113" s="45" t="str">
        <f>'Result do Turno'!AX113</f>
        <v>VÍTOR KIRSCH</v>
      </c>
      <c r="P113" s="42">
        <f>'Result do Turno'!AY113</f>
        <v>1</v>
      </c>
      <c r="Q113" s="43">
        <f>IF(P113=1,1,IF(P112=1,1,0))</f>
        <v>1</v>
      </c>
      <c r="R113" s="44" t="str">
        <f>IF(U113=1,IF(T113=1,"»",""),IF('Result do Turno'!BK113="(D)","(D)",""))</f>
        <v>»</v>
      </c>
      <c r="S113" s="45" t="str">
        <f>'Result do Turno'!BL113</f>
        <v>EDUARDO NIEDDERMEYER</v>
      </c>
      <c r="T113" s="42">
        <f>'Result do Turno'!BM113</f>
        <v>1</v>
      </c>
      <c r="U113" s="43">
        <f>IF(T113=1,1,IF(T112=1,1,0))</f>
        <v>1</v>
      </c>
      <c r="V113" s="44" t="str">
        <f>IF(Y113=1,IF(X113=1,"»",""),IF('Result do Turno'!BY113="(D)","(D)",""))</f>
        <v/>
      </c>
      <c r="W113" s="45" t="str">
        <f>'Result do Turno'!BZ113</f>
        <v>NILZINHA</v>
      </c>
      <c r="X113" s="43">
        <f>'Result do Turno'!CA113</f>
        <v>0</v>
      </c>
      <c r="Y113" s="43">
        <f>IF(X113=1,1,IF(X112=1,1,0))</f>
        <v>1</v>
      </c>
    </row>
    <row r="114" spans="2:25" x14ac:dyDescent="0.45">
      <c r="B114" s="38">
        <v>3</v>
      </c>
      <c r="C114" s="39" t="str">
        <f>'Result do Turno'!D114</f>
        <v>EDUARDO NIEDDERMEYER</v>
      </c>
      <c r="F114" s="40" t="str">
        <f>IF(I114=1,IF(H114=1,"»",""),IF('Result do Turno'!U114="(D)","(D)",""))</f>
        <v/>
      </c>
      <c r="G114" s="41" t="str">
        <f>'Result do Turno'!V114</f>
        <v>NILZINHA</v>
      </c>
      <c r="H114" s="42">
        <f>'Result do Turno'!W114</f>
        <v>0</v>
      </c>
      <c r="I114" s="43">
        <f>IF(H114=1,1,IF(H115=1,1,0))</f>
        <v>1</v>
      </c>
      <c r="J114" s="40" t="str">
        <f>IF(M114=1,IF(L114=1,"»",""),IF('Result do Turno'!AI114="(D)","(D)",""))</f>
        <v/>
      </c>
      <c r="K114" s="41" t="str">
        <f>'Result do Turno'!AJ114</f>
        <v>NILZINHA</v>
      </c>
      <c r="L114" s="42">
        <f>'Result do Turno'!AK114</f>
        <v>0</v>
      </c>
      <c r="M114" s="43">
        <f>IF(L114=1,1,IF(L115=1,1,0))</f>
        <v>1</v>
      </c>
      <c r="N114" s="40" t="str">
        <f>IF(Q114=1,IF(P114=1,"»",""),IF('Result do Turno'!AW114="(D)","(D)",""))</f>
        <v/>
      </c>
      <c r="O114" s="41" t="str">
        <f>'Result do Turno'!AX114</f>
        <v>NILZINHA</v>
      </c>
      <c r="P114" s="42">
        <f>'Result do Turno'!AY114</f>
        <v>0</v>
      </c>
      <c r="Q114" s="43">
        <f>IF(P114=1,1,IF(P115=1,1,0))</f>
        <v>1</v>
      </c>
      <c r="R114" s="40" t="str">
        <f>IF(U114=1,IF(T114=1,"»",""),IF('Result do Turno'!BK114="(D)","(D)",""))</f>
        <v/>
      </c>
      <c r="S114" s="41" t="str">
        <f>'Result do Turno'!BL114</f>
        <v>NILZINHA</v>
      </c>
      <c r="T114" s="42">
        <f>'Result do Turno'!BM114</f>
        <v>0</v>
      </c>
      <c r="U114" s="43">
        <f>IF(T114=1,1,IF(T115=1,1,0))</f>
        <v>1</v>
      </c>
      <c r="V114" s="40" t="str">
        <f>IF(Y114=1,IF(X114=1,"»",""),IF('Result do Turno'!BY114="(D)","(D)",""))</f>
        <v>»</v>
      </c>
      <c r="W114" s="41" t="str">
        <f>'Result do Turno'!BZ114</f>
        <v>EDUARDO NIEDDERMEYER</v>
      </c>
      <c r="X114" s="43">
        <f>'Result do Turno'!CA114</f>
        <v>1</v>
      </c>
      <c r="Y114" s="43">
        <f>IF(X114=1,1,IF(X115=1,1,0))</f>
        <v>1</v>
      </c>
    </row>
    <row r="115" spans="2:25" x14ac:dyDescent="0.45">
      <c r="B115" s="38">
        <v>4</v>
      </c>
      <c r="C115" s="39" t="str">
        <f>'Result do Turno'!D115</f>
        <v>VÍTOR KIRSCH</v>
      </c>
      <c r="F115" s="44" t="str">
        <f>IF(I115=1,IF(H115=1,"»",""),IF('Result do Turno'!U115="(D)","(D)",""))</f>
        <v>»</v>
      </c>
      <c r="G115" s="45" t="str">
        <f>'Result do Turno'!V115</f>
        <v xml:space="preserve">MACELO MACHADO </v>
      </c>
      <c r="H115" s="42">
        <f>'Result do Turno'!W115</f>
        <v>1</v>
      </c>
      <c r="I115" s="43">
        <f>IF(H115=1,1,IF(H114=1,1,0))</f>
        <v>1</v>
      </c>
      <c r="J115" s="44" t="str">
        <f>IF(M115=1,IF(L115=1,"»",""),IF('Result do Turno'!AI115="(D)","(D)",""))</f>
        <v>»</v>
      </c>
      <c r="K115" s="45" t="str">
        <f>'Result do Turno'!AJ115</f>
        <v>VÍTOR KIRSCH</v>
      </c>
      <c r="L115" s="42">
        <f>'Result do Turno'!AK115</f>
        <v>1</v>
      </c>
      <c r="M115" s="43">
        <f>IF(L115=1,1,IF(L114=1,1,0))</f>
        <v>1</v>
      </c>
      <c r="N115" s="44" t="str">
        <f>IF(Q115=1,IF(P115=1,"»",""),IF('Result do Turno'!AW115="(D)","(D)",""))</f>
        <v>»</v>
      </c>
      <c r="O115" s="45" t="str">
        <f>'Result do Turno'!AX115</f>
        <v>EDUARDO NIEDDERMEYER</v>
      </c>
      <c r="P115" s="42">
        <f>'Result do Turno'!AY115</f>
        <v>1</v>
      </c>
      <c r="Q115" s="43">
        <f>IF(P115=1,1,IF(P114=1,1,0))</f>
        <v>1</v>
      </c>
      <c r="R115" s="44" t="str">
        <f>IF(U115=1,IF(T115=1,"»",""),IF('Result do Turno'!BK115="(D)","(D)",""))</f>
        <v>»</v>
      </c>
      <c r="S115" s="45" t="str">
        <f>'Result do Turno'!BL115</f>
        <v>ELVIO SALVIANO</v>
      </c>
      <c r="T115" s="42">
        <f>'Result do Turno'!BM115</f>
        <v>1</v>
      </c>
      <c r="U115" s="43">
        <f>IF(T115=1,1,IF(T114=1,1,0))</f>
        <v>1</v>
      </c>
      <c r="V115" s="44" t="str">
        <f>IF(Y115=1,IF(X115=1,"»",""),IF('Result do Turno'!BY115="(D)","(D)",""))</f>
        <v/>
      </c>
      <c r="W115" s="45" t="str">
        <f>'Result do Turno'!BZ115</f>
        <v xml:space="preserve">MACELO MACHADO </v>
      </c>
      <c r="X115" s="43">
        <f>'Result do Turno'!CA115</f>
        <v>0</v>
      </c>
      <c r="Y115" s="43">
        <f>IF(X115=1,1,IF(X114=1,1,0))</f>
        <v>1</v>
      </c>
    </row>
    <row r="116" spans="2:25" x14ac:dyDescent="0.45">
      <c r="B116" s="38">
        <v>5</v>
      </c>
      <c r="C116" s="39" t="str">
        <f>'Result do Turno'!D116</f>
        <v xml:space="preserve">MACELO MACHADO </v>
      </c>
      <c r="F116" s="40" t="str">
        <f>IF(I116=1,IF(H116=1,"»",""),IF('Result do Turno'!U116="(D)","(D)",""))</f>
        <v/>
      </c>
      <c r="G116" s="41" t="str">
        <f>'Result do Turno'!V116</f>
        <v>EDUARDO NIEDDERMEYER</v>
      </c>
      <c r="H116" s="42">
        <f>'Result do Turno'!W116</f>
        <v>0</v>
      </c>
      <c r="I116" s="43">
        <f>IF(H116=1,1,IF(H117=1,1,0))</f>
        <v>1</v>
      </c>
      <c r="J116" s="40" t="str">
        <f>IF(M116=1,IF(L116=1,"»",""),IF('Result do Turno'!AI116="(D)","(D)",""))</f>
        <v/>
      </c>
      <c r="K116" s="41" t="str">
        <f>'Result do Turno'!AJ116</f>
        <v>EDUARDO NIEDDERMEYER</v>
      </c>
      <c r="L116" s="42">
        <f>'Result do Turno'!AK116</f>
        <v>0</v>
      </c>
      <c r="M116" s="43">
        <f>IF(L116=1,1,IF(L117=1,1,0))</f>
        <v>1</v>
      </c>
      <c r="N116" s="40" t="str">
        <f>IF(Q116=1,IF(P116=1,"»",""),IF('Result do Turno'!AW116="(D)","(D)",""))</f>
        <v/>
      </c>
      <c r="O116" s="41" t="str">
        <f>'Result do Turno'!AX116</f>
        <v xml:space="preserve">MACELO MACHADO </v>
      </c>
      <c r="P116" s="42">
        <f>'Result do Turno'!AY116</f>
        <v>0</v>
      </c>
      <c r="Q116" s="43">
        <f>IF(P116=1,1,IF(P117=1,1,0))</f>
        <v>1</v>
      </c>
      <c r="R116" s="40" t="str">
        <f>IF(U116=1,IF(T116=1,"»",""),IF('Result do Turno'!BK116="(D)","(D)",""))</f>
        <v/>
      </c>
      <c r="S116" s="41" t="str">
        <f>'Result do Turno'!BL116</f>
        <v xml:space="preserve">MACELO MACHADO </v>
      </c>
      <c r="T116" s="42">
        <f>'Result do Turno'!BM116</f>
        <v>0</v>
      </c>
      <c r="U116" s="43">
        <f>IF(T116=1,1,IF(T117=1,1,0))</f>
        <v>1</v>
      </c>
      <c r="V116" s="40" t="str">
        <f>IF(Y116=1,IF(X116=1,"»",""),IF('Result do Turno'!BY116="(D)","(D)",""))</f>
        <v>»</v>
      </c>
      <c r="W116" s="41" t="str">
        <f>'Result do Turno'!BZ116</f>
        <v>VÍTOR KIRSCH</v>
      </c>
      <c r="X116" s="43">
        <f>'Result do Turno'!CA116</f>
        <v>1</v>
      </c>
      <c r="Y116" s="43">
        <f>IF(X116=1,1,IF(X117=1,1,0))</f>
        <v>1</v>
      </c>
    </row>
    <row r="117" spans="2:25" x14ac:dyDescent="0.45">
      <c r="B117" s="47">
        <v>6</v>
      </c>
      <c r="C117" s="48" t="str">
        <f>'Result do Turno'!D117</f>
        <v>ELVIO SALVIANO</v>
      </c>
      <c r="F117" s="49" t="str">
        <f>IF(I117=1,IF(H117=1,"»",""),IF('Result do Turno'!U117="(D)","(D)",""))</f>
        <v>»</v>
      </c>
      <c r="G117" s="50" t="str">
        <f>'Result do Turno'!V117</f>
        <v>VÍTOR KIRSCH</v>
      </c>
      <c r="H117" s="42">
        <f>'Result do Turno'!W117</f>
        <v>1</v>
      </c>
      <c r="I117" s="43">
        <f>IF(H117=1,1,IF(H116=1,1,0))</f>
        <v>1</v>
      </c>
      <c r="J117" s="49" t="str">
        <f>IF(M117=1,IF(L117=1,"»",""),IF('Result do Turno'!AI117="(D)","(D)",""))</f>
        <v>»</v>
      </c>
      <c r="K117" s="50" t="str">
        <f>'Result do Turno'!AJ117</f>
        <v>ELVIO SALVIANO</v>
      </c>
      <c r="L117" s="42">
        <f>'Result do Turno'!AK117</f>
        <v>1</v>
      </c>
      <c r="M117" s="43">
        <f>IF(L117=1,1,IF(L116=1,1,0))</f>
        <v>1</v>
      </c>
      <c r="N117" s="49" t="str">
        <f>IF(Q117=1,IF(P117=1,"»",""),IF('Result do Turno'!AW117="(D)","(D)",""))</f>
        <v>»</v>
      </c>
      <c r="O117" s="50" t="str">
        <f>'Result do Turno'!AX117</f>
        <v>ELVIO SALVIANO</v>
      </c>
      <c r="P117" s="42">
        <f>'Result do Turno'!AY117</f>
        <v>1</v>
      </c>
      <c r="Q117" s="43">
        <f>IF(P117=1,1,IF(P116=1,1,0))</f>
        <v>1</v>
      </c>
      <c r="R117" s="49" t="str">
        <f>IF(U117=1,IF(T117=1,"»",""),IF('Result do Turno'!BK117="(D)","(D)",""))</f>
        <v>»</v>
      </c>
      <c r="S117" s="50" t="str">
        <f>'Result do Turno'!BL117</f>
        <v>VÍTOR KIRSCH</v>
      </c>
      <c r="T117" s="42">
        <f>'Result do Turno'!BM117</f>
        <v>1</v>
      </c>
      <c r="U117" s="43">
        <f>IF(T117=1,1,IF(T116=1,1,0))</f>
        <v>1</v>
      </c>
      <c r="V117" s="49" t="str">
        <f>IF(Y117=1,IF(X117=1,"»",""),IF('Result do Turno'!BY117="(D)","(D)",""))</f>
        <v/>
      </c>
      <c r="W117" s="50" t="str">
        <f>'Result do Turno'!BZ117</f>
        <v>ELVIO SALVIANO</v>
      </c>
      <c r="X117" s="43">
        <f>'Result do Turno'!CA117</f>
        <v>0</v>
      </c>
      <c r="Y117" s="43">
        <f>IF(X117=1,1,IF(X116=1,1,0))</f>
        <v>1</v>
      </c>
    </row>
    <row r="118" spans="2:25" hidden="1" x14ac:dyDescent="0.45">
      <c r="H118" s="31"/>
      <c r="I118" s="43"/>
      <c r="L118" s="31"/>
      <c r="M118" s="43"/>
      <c r="Q118" s="43"/>
      <c r="T118" s="31"/>
      <c r="U118" s="43"/>
      <c r="X118" s="43"/>
      <c r="Y118" s="43"/>
    </row>
    <row r="119" spans="2:25" s="23" customFormat="1" ht="22.5" hidden="1" customHeight="1" x14ac:dyDescent="0.45">
      <c r="B119" s="7" t="s">
        <v>133</v>
      </c>
      <c r="C119" s="7" t="s">
        <v>133</v>
      </c>
      <c r="F119" s="9" t="str">
        <f>F110</f>
        <v>1o TURNO - 1a RODADA</v>
      </c>
      <c r="G119" s="9" t="s">
        <v>121</v>
      </c>
      <c r="H119" s="33"/>
      <c r="I119" s="34"/>
      <c r="J119" s="9" t="str">
        <f>J110</f>
        <v>1o TURNO - 2a RODADA</v>
      </c>
      <c r="K119" s="9" t="s">
        <v>115</v>
      </c>
      <c r="L119" s="33"/>
      <c r="M119" s="34"/>
      <c r="N119" s="9" t="str">
        <f>N110</f>
        <v>1o TURNO - 3a RODADA</v>
      </c>
      <c r="O119" s="9" t="s">
        <v>116</v>
      </c>
      <c r="P119" s="33"/>
      <c r="Q119" s="34"/>
      <c r="R119" s="9" t="str">
        <f>R110</f>
        <v>1o TURNO - 4a RODADA</v>
      </c>
      <c r="S119" s="9" t="s">
        <v>117</v>
      </c>
      <c r="T119" s="33"/>
      <c r="U119" s="34"/>
      <c r="V119" s="9" t="str">
        <f>V110</f>
        <v>1o TURNO - 5a RODADA</v>
      </c>
      <c r="W119" s="9" t="s">
        <v>118</v>
      </c>
      <c r="X119" s="43"/>
      <c r="Y119" s="43"/>
    </row>
    <row r="120" spans="2:25" s="23" customFormat="1" ht="24.75" hidden="1" customHeight="1" x14ac:dyDescent="0.45">
      <c r="B120" s="8" t="s">
        <v>119</v>
      </c>
      <c r="C120" s="8"/>
      <c r="F120" s="35"/>
      <c r="G120" s="36" t="str">
        <f>G111</f>
        <v>19 a 25 Fev</v>
      </c>
      <c r="H120" s="37"/>
      <c r="I120" s="34"/>
      <c r="J120" s="35"/>
      <c r="K120" s="36" t="str">
        <f>K111</f>
        <v>26 Fev a 03 Mar</v>
      </c>
      <c r="L120" s="37"/>
      <c r="M120" s="34"/>
      <c r="N120" s="35"/>
      <c r="O120" s="36" t="str">
        <f>O111</f>
        <v>04 a 10 Mar</v>
      </c>
      <c r="P120" s="37"/>
      <c r="Q120" s="34"/>
      <c r="R120" s="35"/>
      <c r="S120" s="36" t="str">
        <f>S111</f>
        <v>11 a 17 Mar</v>
      </c>
      <c r="T120" s="37"/>
      <c r="U120" s="34"/>
      <c r="V120" s="35"/>
      <c r="W120" s="36" t="str">
        <f>W111</f>
        <v>18 a 24 Mar</v>
      </c>
      <c r="X120" s="43"/>
      <c r="Y120" s="43"/>
    </row>
    <row r="121" spans="2:25" hidden="1" x14ac:dyDescent="0.45">
      <c r="B121" s="38">
        <v>1</v>
      </c>
      <c r="C121" s="39">
        <f>'Result do Turno'!D121</f>
        <v>0</v>
      </c>
      <c r="F121" s="40" t="str">
        <f>IF(I121=1,IF(H121=1,"»",""),IF('Result do Turno'!U121="(D)","(D)",""))</f>
        <v/>
      </c>
      <c r="G121" s="41">
        <f>'Result do Turno'!V121</f>
        <v>0</v>
      </c>
      <c r="H121" s="42">
        <f>'Result do Turno'!W121</f>
        <v>0</v>
      </c>
      <c r="I121" s="43">
        <f>IF(H121=1,1,IF(H122=1,1,0))</f>
        <v>0</v>
      </c>
      <c r="J121" s="40" t="str">
        <f>IF(M121=1,IF(L121=1,"»",""),IF('Result do Turno'!AI121="(D)","(D)",""))</f>
        <v>(D)</v>
      </c>
      <c r="K121" s="41">
        <f>'Result do Turno'!AJ121</f>
        <v>0</v>
      </c>
      <c r="L121" s="42">
        <f>'Result do Turno'!AK121</f>
        <v>0</v>
      </c>
      <c r="M121" s="43">
        <f>IF(L121=1,1,IF(L122=1,1,0))</f>
        <v>0</v>
      </c>
      <c r="N121" s="40" t="str">
        <f>IF(Q121=1,IF(P121=1,"»",""),IF('Result do Turno'!AW121="(D)","(D)",""))</f>
        <v/>
      </c>
      <c r="O121" s="41">
        <f>'Result do Turno'!AX121</f>
        <v>0</v>
      </c>
      <c r="P121" s="42">
        <f>'Result do Turno'!AY121</f>
        <v>0</v>
      </c>
      <c r="Q121" s="43">
        <f>IF(P121=1,1,IF(P122=1,1,0))</f>
        <v>0</v>
      </c>
      <c r="R121" s="40" t="str">
        <f>IF(U121=1,IF(T121=1,"»",""),IF('Result do Turno'!BK121="(D)","(D)",""))</f>
        <v>(D)</v>
      </c>
      <c r="S121" s="41">
        <f>'Result do Turno'!BL121</f>
        <v>0</v>
      </c>
      <c r="T121" s="42">
        <f>'Result do Turno'!BM121</f>
        <v>0</v>
      </c>
      <c r="U121" s="43">
        <f>IF(T121=1,1,IF(T122=1,1,0))</f>
        <v>0</v>
      </c>
      <c r="V121" s="40" t="str">
        <f>IF(Y121=1,IF(X121=1,"»",""),IF('Result do Turno'!BY121="(D)","(D)",""))</f>
        <v/>
      </c>
      <c r="W121" s="41">
        <f>'Result do Turno'!BZ121</f>
        <v>0</v>
      </c>
      <c r="X121" s="43">
        <f>'Result do Turno'!CA121</f>
        <v>0</v>
      </c>
      <c r="Y121" s="43">
        <f>IF(X121=1,1,IF(X122=1,1,0))</f>
        <v>0</v>
      </c>
    </row>
    <row r="122" spans="2:25" hidden="1" x14ac:dyDescent="0.45">
      <c r="B122" s="38">
        <v>2</v>
      </c>
      <c r="C122" s="39">
        <f>'Result do Turno'!D122</f>
        <v>0</v>
      </c>
      <c r="F122" s="44" t="str">
        <f>IF(I122=1,IF(H122=1,"»",""),IF('Result do Turno'!U122="(D)","(D)",""))</f>
        <v>(D)</v>
      </c>
      <c r="G122" s="45">
        <f>'Result do Turno'!V122</f>
        <v>0</v>
      </c>
      <c r="H122" s="42">
        <f>'Result do Turno'!W122</f>
        <v>0</v>
      </c>
      <c r="I122" s="43">
        <f>IF(H122=1,1,IF(H121=1,1,0))</f>
        <v>0</v>
      </c>
      <c r="J122" s="44" t="str">
        <f>IF(M122=1,IF(L122=1,"»",""),IF('Result do Turno'!AI122="(D)","(D)",""))</f>
        <v/>
      </c>
      <c r="K122" s="45">
        <f>'Result do Turno'!AJ122</f>
        <v>0</v>
      </c>
      <c r="L122" s="42">
        <f>'Result do Turno'!AK122</f>
        <v>0</v>
      </c>
      <c r="M122" s="43">
        <f>IF(L122=1,1,IF(L121=1,1,0))</f>
        <v>0</v>
      </c>
      <c r="N122" s="44" t="str">
        <f>IF(Q122=1,IF(P122=1,"»",""),IF('Result do Turno'!AW122="(D)","(D)",""))</f>
        <v>(D)</v>
      </c>
      <c r="O122" s="45">
        <f>'Result do Turno'!AX122</f>
        <v>0</v>
      </c>
      <c r="P122" s="42">
        <f>'Result do Turno'!AY122</f>
        <v>0</v>
      </c>
      <c r="Q122" s="43">
        <f>IF(P122=1,1,IF(P121=1,1,0))</f>
        <v>0</v>
      </c>
      <c r="R122" s="44" t="str">
        <f>IF(U122=1,IF(T122=1,"»",""),IF('Result do Turno'!BK122="(D)","(D)",""))</f>
        <v/>
      </c>
      <c r="S122" s="45">
        <f>'Result do Turno'!BL122</f>
        <v>0</v>
      </c>
      <c r="T122" s="42">
        <f>'Result do Turno'!BM122</f>
        <v>0</v>
      </c>
      <c r="U122" s="43">
        <f>IF(T122=1,1,IF(T121=1,1,0))</f>
        <v>0</v>
      </c>
      <c r="V122" s="44" t="str">
        <f>IF(Y122=1,IF(X122=1,"»",""),IF('Result do Turno'!BY122="(D)","(D)",""))</f>
        <v>(D)</v>
      </c>
      <c r="W122" s="45">
        <f>'Result do Turno'!BZ122</f>
        <v>0</v>
      </c>
      <c r="X122" s="43">
        <f>'Result do Turno'!CA122</f>
        <v>0</v>
      </c>
      <c r="Y122" s="43">
        <f>IF(X122=1,1,IF(X121=1,1,0))</f>
        <v>0</v>
      </c>
    </row>
    <row r="123" spans="2:25" hidden="1" x14ac:dyDescent="0.45">
      <c r="B123" s="38">
        <v>3</v>
      </c>
      <c r="C123" s="39">
        <f>'Result do Turno'!D123</f>
        <v>0</v>
      </c>
      <c r="F123" s="40" t="str">
        <f>IF(I123=1,IF(H123=1,"»",""),IF('Result do Turno'!U123="(D)","(D)",""))</f>
        <v/>
      </c>
      <c r="G123" s="41">
        <f>'Result do Turno'!V123</f>
        <v>0</v>
      </c>
      <c r="H123" s="42">
        <f>'Result do Turno'!W123</f>
        <v>0</v>
      </c>
      <c r="I123" s="43">
        <f>IF(H123=1,1,IF(H124=1,1,0))</f>
        <v>0</v>
      </c>
      <c r="J123" s="40" t="str">
        <f>IF(M123=1,IF(L123=1,"»",""),IF('Result do Turno'!AI123="(D)","(D)",""))</f>
        <v>(D)</v>
      </c>
      <c r="K123" s="41">
        <f>'Result do Turno'!AJ123</f>
        <v>0</v>
      </c>
      <c r="L123" s="42">
        <f>'Result do Turno'!AK123</f>
        <v>0</v>
      </c>
      <c r="M123" s="43">
        <f>IF(L123=1,1,IF(L124=1,1,0))</f>
        <v>0</v>
      </c>
      <c r="N123" s="40" t="str">
        <f>IF(Q123=1,IF(P123=1,"»",""),IF('Result do Turno'!AW123="(D)","(D)",""))</f>
        <v/>
      </c>
      <c r="O123" s="41">
        <f>'Result do Turno'!AX123</f>
        <v>0</v>
      </c>
      <c r="P123" s="42">
        <f>'Result do Turno'!AY123</f>
        <v>0</v>
      </c>
      <c r="Q123" s="43">
        <f>IF(P123=1,1,IF(P124=1,1,0))</f>
        <v>0</v>
      </c>
      <c r="R123" s="40" t="str">
        <f>IF(U123=1,IF(T123=1,"»",""),IF('Result do Turno'!BK123="(D)","(D)",""))</f>
        <v/>
      </c>
      <c r="S123" s="41">
        <f>'Result do Turno'!BL123</f>
        <v>0</v>
      </c>
      <c r="T123" s="42">
        <f>'Result do Turno'!BM123</f>
        <v>0</v>
      </c>
      <c r="U123" s="43">
        <f>IF(T123=1,1,IF(T124=1,1,0))</f>
        <v>0</v>
      </c>
      <c r="V123" s="40" t="str">
        <f>IF(Y123=1,IF(X123=1,"»",""),IF('Result do Turno'!BY123="(D)","(D)",""))</f>
        <v>(D)</v>
      </c>
      <c r="W123" s="41">
        <f>'Result do Turno'!BZ123</f>
        <v>0</v>
      </c>
      <c r="X123" s="43">
        <f>'Result do Turno'!CA123</f>
        <v>0</v>
      </c>
      <c r="Y123" s="43">
        <f>IF(X123=1,1,IF(X124=1,1,0))</f>
        <v>0</v>
      </c>
    </row>
    <row r="124" spans="2:25" hidden="1" x14ac:dyDescent="0.45">
      <c r="B124" s="38">
        <v>4</v>
      </c>
      <c r="C124" s="39">
        <f>'Result do Turno'!D124</f>
        <v>0</v>
      </c>
      <c r="F124" s="44" t="str">
        <f>IF(I124=1,IF(H124=1,"»",""),IF('Result do Turno'!U124="(D)","(D)",""))</f>
        <v>(D)</v>
      </c>
      <c r="G124" s="45">
        <f>'Result do Turno'!V124</f>
        <v>0</v>
      </c>
      <c r="H124" s="42">
        <f>'Result do Turno'!W124</f>
        <v>0</v>
      </c>
      <c r="I124" s="43">
        <f>IF(H124=1,1,IF(H123=1,1,0))</f>
        <v>0</v>
      </c>
      <c r="J124" s="44" t="str">
        <f>IF(M124=1,IF(L124=1,"»",""),IF('Result do Turno'!AI124="(D)","(D)",""))</f>
        <v/>
      </c>
      <c r="K124" s="45">
        <f>'Result do Turno'!AJ124</f>
        <v>0</v>
      </c>
      <c r="L124" s="42">
        <f>'Result do Turno'!AK124</f>
        <v>0</v>
      </c>
      <c r="M124" s="43">
        <f>IF(L124=1,1,IF(L123=1,1,0))</f>
        <v>0</v>
      </c>
      <c r="N124" s="44" t="str">
        <f>IF(Q124=1,IF(P124=1,"»",""),IF('Result do Turno'!AW124="(D)","(D)",""))</f>
        <v>(D)</v>
      </c>
      <c r="O124" s="45">
        <f>'Result do Turno'!AX124</f>
        <v>0</v>
      </c>
      <c r="P124" s="42">
        <f>'Result do Turno'!AY124</f>
        <v>0</v>
      </c>
      <c r="Q124" s="43">
        <f>IF(P124=1,1,IF(P123=1,1,0))</f>
        <v>0</v>
      </c>
      <c r="R124" s="44" t="str">
        <f>IF(U124=1,IF(T124=1,"»",""),IF('Result do Turno'!BK124="(D)","(D)",""))</f>
        <v>(D)</v>
      </c>
      <c r="S124" s="45">
        <f>'Result do Turno'!BL124</f>
        <v>0</v>
      </c>
      <c r="T124" s="42">
        <f>'Result do Turno'!BM124</f>
        <v>0</v>
      </c>
      <c r="U124" s="43">
        <f>IF(T124=1,1,IF(T123=1,1,0))</f>
        <v>0</v>
      </c>
      <c r="V124" s="44" t="str">
        <f>IF(Y124=1,IF(X124=1,"»",""),IF('Result do Turno'!BY124="(D)","(D)",""))</f>
        <v/>
      </c>
      <c r="W124" s="45">
        <f>'Result do Turno'!BZ124</f>
        <v>0</v>
      </c>
      <c r="X124" s="43">
        <f>'Result do Turno'!CA124</f>
        <v>0</v>
      </c>
      <c r="Y124" s="43">
        <f>IF(X124=1,1,IF(X123=1,1,0))</f>
        <v>0</v>
      </c>
    </row>
    <row r="125" spans="2:25" hidden="1" x14ac:dyDescent="0.45">
      <c r="B125" s="38">
        <v>5</v>
      </c>
      <c r="C125" s="39">
        <f>'Result do Turno'!D125</f>
        <v>0</v>
      </c>
      <c r="F125" s="40" t="str">
        <f>IF(I125=1,IF(H125=1,"»",""),IF('Result do Turno'!U125="(D)","(D)",""))</f>
        <v/>
      </c>
      <c r="G125" s="41">
        <f>'Result do Turno'!V125</f>
        <v>0</v>
      </c>
      <c r="H125" s="42">
        <f>'Result do Turno'!W125</f>
        <v>0</v>
      </c>
      <c r="I125" s="43">
        <f>IF(H125=1,1,IF(H126=1,1,0))</f>
        <v>0</v>
      </c>
      <c r="J125" s="40" t="str">
        <f>IF(M125=1,IF(L125=1,"»",""),IF('Result do Turno'!AI125="(D)","(D)",""))</f>
        <v>(D)</v>
      </c>
      <c r="K125" s="41">
        <f>'Result do Turno'!AJ125</f>
        <v>0</v>
      </c>
      <c r="L125" s="42">
        <f>'Result do Turno'!AK125</f>
        <v>0</v>
      </c>
      <c r="M125" s="43">
        <f>IF(L125=1,1,IF(L126=1,1,0))</f>
        <v>0</v>
      </c>
      <c r="N125" s="40" t="str">
        <f>IF(Q125=1,IF(P125=1,"»",""),IF('Result do Turno'!AW125="(D)","(D)",""))</f>
        <v/>
      </c>
      <c r="O125" s="41">
        <f>'Result do Turno'!AX125</f>
        <v>0</v>
      </c>
      <c r="P125" s="42">
        <f>'Result do Turno'!AY125</f>
        <v>0</v>
      </c>
      <c r="Q125" s="43">
        <f>IF(P125=1,1,IF(P126=1,1,0))</f>
        <v>0</v>
      </c>
      <c r="R125" s="40" t="str">
        <f>IF(U125=1,IF(T125=1,"»",""),IF('Result do Turno'!BK125="(D)","(D)",""))</f>
        <v>(D)</v>
      </c>
      <c r="S125" s="41">
        <f>'Result do Turno'!BL125</f>
        <v>0</v>
      </c>
      <c r="T125" s="42">
        <f>'Result do Turno'!BM125</f>
        <v>0</v>
      </c>
      <c r="U125" s="43">
        <f>IF(T125=1,1,IF(T126=1,1,0))</f>
        <v>0</v>
      </c>
      <c r="V125" s="40" t="str">
        <f>IF(Y125=1,IF(X125=1,"»",""),IF('Result do Turno'!BY125="(D)","(D)",""))</f>
        <v>(D)</v>
      </c>
      <c r="W125" s="41">
        <f>'Result do Turno'!BZ125</f>
        <v>0</v>
      </c>
      <c r="X125" s="43">
        <f>'Result do Turno'!CA125</f>
        <v>0</v>
      </c>
      <c r="Y125" s="43">
        <f>IF(X125=1,1,IF(X126=1,1,0))</f>
        <v>0</v>
      </c>
    </row>
    <row r="126" spans="2:25" hidden="1" x14ac:dyDescent="0.45">
      <c r="B126" s="47">
        <v>6</v>
      </c>
      <c r="C126" s="48">
        <f>'Result do Turno'!D126</f>
        <v>0</v>
      </c>
      <c r="F126" s="49" t="str">
        <f>IF(I126=1,IF(H126=1,"»",""),IF('Result do Turno'!U126="(D)","(D)",""))</f>
        <v>(D)</v>
      </c>
      <c r="G126" s="50">
        <f>'Result do Turno'!V126</f>
        <v>0</v>
      </c>
      <c r="H126" s="42">
        <f>'Result do Turno'!W126</f>
        <v>0</v>
      </c>
      <c r="I126" s="43">
        <f>IF(H126=1,1,IF(H125=1,1,0))</f>
        <v>0</v>
      </c>
      <c r="J126" s="49" t="str">
        <f>IF(M126=1,IF(L126=1,"»",""),IF('Result do Turno'!AI126="(D)","(D)",""))</f>
        <v/>
      </c>
      <c r="K126" s="50">
        <f>'Result do Turno'!AJ126</f>
        <v>0</v>
      </c>
      <c r="L126" s="42">
        <f>'Result do Turno'!AK126</f>
        <v>0</v>
      </c>
      <c r="M126" s="43">
        <f>IF(L126=1,1,IF(L125=1,1,0))</f>
        <v>0</v>
      </c>
      <c r="N126" s="49" t="str">
        <f>IF(Q126=1,IF(P126=1,"»",""),IF('Result do Turno'!AW126="(D)","(D)",""))</f>
        <v>(D)</v>
      </c>
      <c r="O126" s="50">
        <f>'Result do Turno'!AX126</f>
        <v>0</v>
      </c>
      <c r="P126" s="42">
        <f>'Result do Turno'!AY126</f>
        <v>0</v>
      </c>
      <c r="Q126" s="43">
        <f>IF(P126=1,1,IF(P125=1,1,0))</f>
        <v>0</v>
      </c>
      <c r="R126" s="49" t="str">
        <f>IF(U126=1,IF(T126=1,"»",""),IF('Result do Turno'!BK126="(D)","(D)",""))</f>
        <v/>
      </c>
      <c r="S126" s="50">
        <f>'Result do Turno'!BL126</f>
        <v>0</v>
      </c>
      <c r="T126" s="42">
        <f>'Result do Turno'!BM126</f>
        <v>0</v>
      </c>
      <c r="U126" s="43">
        <f>IF(T126=1,1,IF(T125=1,1,0))</f>
        <v>0</v>
      </c>
      <c r="V126" s="49" t="str">
        <f>IF(Y126=1,IF(X126=1,"»",""),IF('Result do Turno'!BY126="(D)","(D)",""))</f>
        <v/>
      </c>
      <c r="W126" s="50">
        <f>'Result do Turno'!BZ126</f>
        <v>0</v>
      </c>
      <c r="X126" s="43">
        <f>'Result do Turno'!CA126</f>
        <v>0</v>
      </c>
      <c r="Y126" s="43">
        <f>IF(X126=1,1,IF(X125=1,1,0))</f>
        <v>0</v>
      </c>
    </row>
    <row r="127" spans="2:25" x14ac:dyDescent="0.45">
      <c r="H127" s="31"/>
      <c r="I127" s="43"/>
      <c r="L127" s="31"/>
      <c r="M127" s="43"/>
      <c r="Q127" s="43"/>
      <c r="T127" s="31"/>
      <c r="U127" s="43"/>
      <c r="X127" s="51"/>
      <c r="Y127" s="43"/>
    </row>
    <row r="128" spans="2:25" s="23" customFormat="1" ht="22.5" hidden="1" customHeight="1" x14ac:dyDescent="0.45">
      <c r="B128" s="7" t="s">
        <v>134</v>
      </c>
      <c r="C128" s="7" t="s">
        <v>134</v>
      </c>
      <c r="F128" s="9" t="str">
        <f>F119</f>
        <v>1o TURNO - 1a RODADA</v>
      </c>
      <c r="G128" s="9" t="s">
        <v>121</v>
      </c>
      <c r="H128" s="33"/>
      <c r="I128" s="34"/>
      <c r="J128" s="9" t="str">
        <f>J119</f>
        <v>1o TURNO - 2a RODADA</v>
      </c>
      <c r="K128" s="9" t="s">
        <v>121</v>
      </c>
      <c r="L128" s="33"/>
      <c r="M128" s="34"/>
      <c r="N128" s="9" t="str">
        <f>N119</f>
        <v>1o TURNO - 3a RODADA</v>
      </c>
      <c r="O128" s="9" t="s">
        <v>121</v>
      </c>
      <c r="P128" s="33"/>
      <c r="Q128" s="34"/>
      <c r="R128" s="9" t="str">
        <f>R119</f>
        <v>1o TURNO - 4a RODADA</v>
      </c>
      <c r="S128" s="9" t="s">
        <v>121</v>
      </c>
      <c r="T128" s="33"/>
      <c r="U128" s="34"/>
      <c r="V128" s="9" t="str">
        <f>V119</f>
        <v>1o TURNO - 5a RODADA</v>
      </c>
      <c r="W128" s="9" t="s">
        <v>121</v>
      </c>
      <c r="X128" s="51"/>
      <c r="Y128" s="43"/>
    </row>
    <row r="129" spans="2:25" s="23" customFormat="1" ht="24.75" hidden="1" customHeight="1" x14ac:dyDescent="0.45">
      <c r="B129" s="8" t="s">
        <v>119</v>
      </c>
      <c r="C129" s="8"/>
      <c r="F129" s="35"/>
      <c r="G129" s="36" t="str">
        <f>G120</f>
        <v>19 a 25 Fev</v>
      </c>
      <c r="H129" s="37"/>
      <c r="I129" s="34"/>
      <c r="J129" s="35"/>
      <c r="K129" s="36" t="str">
        <f>K120</f>
        <v>26 Fev a 03 Mar</v>
      </c>
      <c r="L129" s="37"/>
      <c r="M129" s="34"/>
      <c r="N129" s="35"/>
      <c r="O129" s="36" t="str">
        <f>O120</f>
        <v>04 a 10 Mar</v>
      </c>
      <c r="P129" s="37"/>
      <c r="Q129" s="34"/>
      <c r="R129" s="35"/>
      <c r="S129" s="36" t="str">
        <f>S120</f>
        <v>11 a 17 Mar</v>
      </c>
      <c r="T129" s="37"/>
      <c r="U129" s="34"/>
      <c r="V129" s="35"/>
      <c r="W129" s="36" t="str">
        <f>W120</f>
        <v>18 a 24 Mar</v>
      </c>
      <c r="X129" s="51"/>
      <c r="Y129" s="43"/>
    </row>
    <row r="130" spans="2:25" hidden="1" x14ac:dyDescent="0.45">
      <c r="B130" s="38">
        <v>1</v>
      </c>
      <c r="C130" s="39">
        <f>'Result do Turno'!D130</f>
        <v>0</v>
      </c>
      <c r="F130" s="40" t="str">
        <f>IF('Result do Turno'!U130="(D)","(D)","")</f>
        <v/>
      </c>
      <c r="G130" s="41">
        <f>'Result do Turno'!V130</f>
        <v>0</v>
      </c>
      <c r="H130" s="42">
        <f>'Result do Turno'!W130</f>
        <v>0</v>
      </c>
      <c r="I130" s="43">
        <f>IF(H130=1,1,IF(H131=1,1,0))</f>
        <v>0</v>
      </c>
      <c r="J130" s="40" t="str">
        <f>IF('Result do Turno'!AI130="(D)","(D)","")</f>
        <v>(D)</v>
      </c>
      <c r="K130" s="41">
        <f>'Result do Turno'!AJ130</f>
        <v>0</v>
      </c>
      <c r="L130" s="42">
        <f>'Result do Turno'!AK130</f>
        <v>0</v>
      </c>
      <c r="M130" s="43">
        <f>IF(L130=1,1,IF(L131=1,1,0))</f>
        <v>0</v>
      </c>
      <c r="N130" s="40" t="str">
        <f>IF('Result do Turno'!AW130="(D)","(D)","")</f>
        <v/>
      </c>
      <c r="O130" s="41">
        <f>'Result do Turno'!AX130</f>
        <v>0</v>
      </c>
      <c r="P130" s="42">
        <f>'Result do Turno'!AY130</f>
        <v>0</v>
      </c>
      <c r="Q130" s="43">
        <f>IF(P130=1,1,IF(P131=1,1,0))</f>
        <v>0</v>
      </c>
      <c r="R130" s="40" t="str">
        <f>IF('Result do Turno'!BK130="(D)","(D)","")</f>
        <v>(D)</v>
      </c>
      <c r="S130" s="41">
        <f>'Result do Turno'!BL130</f>
        <v>0</v>
      </c>
      <c r="T130" s="42">
        <f>'Result do Turno'!BM130</f>
        <v>0</v>
      </c>
      <c r="U130" s="43">
        <f>IF(T130=1,1,IF(T131=1,1,0))</f>
        <v>0</v>
      </c>
      <c r="V130" s="40" t="str">
        <f>IF('Result do Turno'!BY130="(D)","(D)","")</f>
        <v/>
      </c>
      <c r="W130" s="41">
        <f>'Result do Turno'!BZ130</f>
        <v>0</v>
      </c>
      <c r="X130" s="51">
        <f>'Result do Turno'!CA130</f>
        <v>0</v>
      </c>
      <c r="Y130" s="43">
        <f>IF(X130=1,1,IF(X131=1,1,0))</f>
        <v>0</v>
      </c>
    </row>
    <row r="131" spans="2:25" hidden="1" x14ac:dyDescent="0.45">
      <c r="B131" s="38">
        <v>2</v>
      </c>
      <c r="C131" s="39">
        <f>'Result do Turno'!D131</f>
        <v>0</v>
      </c>
      <c r="F131" s="44" t="str">
        <f>IF('Result do Turno'!U131="(D)","(D)","")</f>
        <v>(D)</v>
      </c>
      <c r="G131" s="45">
        <f>'Result do Turno'!V131</f>
        <v>0</v>
      </c>
      <c r="H131" s="42">
        <f>'Result do Turno'!W131</f>
        <v>0</v>
      </c>
      <c r="I131" s="43">
        <f>IF(H131=1,1,IF(H130=1,1,0))</f>
        <v>0</v>
      </c>
      <c r="J131" s="44" t="str">
        <f>IF('Result do Turno'!AI131="(D)","(D)","")</f>
        <v/>
      </c>
      <c r="K131" s="45">
        <f>'Result do Turno'!AJ131</f>
        <v>0</v>
      </c>
      <c r="L131" s="42">
        <f>'Result do Turno'!AK131</f>
        <v>0</v>
      </c>
      <c r="M131" s="43">
        <f>IF(L131=1,1,IF(L130=1,1,0))</f>
        <v>0</v>
      </c>
      <c r="N131" s="44" t="str">
        <f>IF('Result do Turno'!AW131="(D)","(D)","")</f>
        <v>(D)</v>
      </c>
      <c r="O131" s="45">
        <f>'Result do Turno'!AX131</f>
        <v>0</v>
      </c>
      <c r="P131" s="42">
        <f>'Result do Turno'!AY131</f>
        <v>0</v>
      </c>
      <c r="Q131" s="43">
        <f>IF(P131=1,1,IF(P130=1,1,0))</f>
        <v>0</v>
      </c>
      <c r="R131" s="44" t="str">
        <f>IF('Result do Turno'!BK131="(D)","(D)","")</f>
        <v/>
      </c>
      <c r="S131" s="45">
        <f>'Result do Turno'!BL131</f>
        <v>0</v>
      </c>
      <c r="T131" s="42">
        <f>'Result do Turno'!BM131</f>
        <v>0</v>
      </c>
      <c r="U131" s="43">
        <f>IF(T131=1,1,IF(T130=1,1,0))</f>
        <v>0</v>
      </c>
      <c r="V131" s="44" t="str">
        <f>IF('Result do Turno'!BY131="(D)","(D)","")</f>
        <v>(D)</v>
      </c>
      <c r="W131" s="45">
        <f>'Result do Turno'!BZ131</f>
        <v>0</v>
      </c>
      <c r="X131" s="51">
        <f>'Result do Turno'!CA131</f>
        <v>0</v>
      </c>
      <c r="Y131" s="43">
        <f>IF(X131=1,1,IF(X130=1,1,0))</f>
        <v>0</v>
      </c>
    </row>
    <row r="132" spans="2:25" hidden="1" x14ac:dyDescent="0.45">
      <c r="B132" s="38">
        <v>3</v>
      </c>
      <c r="C132" s="39">
        <f>'Result do Turno'!D132</f>
        <v>0</v>
      </c>
      <c r="F132" s="40" t="str">
        <f>IF('Result do Turno'!U132="(D)","(D)","")</f>
        <v/>
      </c>
      <c r="G132" s="41">
        <f>'Result do Turno'!V132</f>
        <v>0</v>
      </c>
      <c r="H132" s="42">
        <f>'Result do Turno'!W132</f>
        <v>0</v>
      </c>
      <c r="I132" s="43">
        <f>IF(H132=1,1,IF(H133=1,1,0))</f>
        <v>0</v>
      </c>
      <c r="J132" s="40" t="str">
        <f>IF('Result do Turno'!AI132="(D)","(D)","")</f>
        <v>(D)</v>
      </c>
      <c r="K132" s="41">
        <f>'Result do Turno'!AJ132</f>
        <v>0</v>
      </c>
      <c r="L132" s="42">
        <f>'Result do Turno'!AK132</f>
        <v>0</v>
      </c>
      <c r="M132" s="43">
        <f>IF(L132=1,1,IF(L133=1,1,0))</f>
        <v>0</v>
      </c>
      <c r="N132" s="40" t="str">
        <f>IF('Result do Turno'!AW132="(D)","(D)","")</f>
        <v/>
      </c>
      <c r="O132" s="41">
        <f>'Result do Turno'!AX132</f>
        <v>0</v>
      </c>
      <c r="P132" s="42">
        <f>'Result do Turno'!AY132</f>
        <v>0</v>
      </c>
      <c r="Q132" s="43">
        <f>IF(P132=1,1,IF(P133=1,1,0))</f>
        <v>0</v>
      </c>
      <c r="R132" s="40" t="str">
        <f>IF('Result do Turno'!BK132="(D)","(D)","")</f>
        <v/>
      </c>
      <c r="S132" s="41">
        <f>'Result do Turno'!BL132</f>
        <v>0</v>
      </c>
      <c r="T132" s="42">
        <f>'Result do Turno'!BM132</f>
        <v>0</v>
      </c>
      <c r="U132" s="43">
        <f>IF(T132=1,1,IF(T133=1,1,0))</f>
        <v>0</v>
      </c>
      <c r="V132" s="40" t="str">
        <f>IF('Result do Turno'!BY132="(D)","(D)","")</f>
        <v>(D)</v>
      </c>
      <c r="W132" s="41">
        <f>'Result do Turno'!BZ132</f>
        <v>0</v>
      </c>
      <c r="X132" s="51">
        <f>'Result do Turno'!CA132</f>
        <v>0</v>
      </c>
      <c r="Y132" s="43">
        <f>IF(X132=1,1,IF(X133=1,1,0))</f>
        <v>0</v>
      </c>
    </row>
    <row r="133" spans="2:25" hidden="1" x14ac:dyDescent="0.45">
      <c r="B133" s="38">
        <v>4</v>
      </c>
      <c r="C133" s="39">
        <f>'Result do Turno'!D133</f>
        <v>0</v>
      </c>
      <c r="F133" s="44" t="str">
        <f>IF('Result do Turno'!U133="(D)","(D)","")</f>
        <v>(D)</v>
      </c>
      <c r="G133" s="45">
        <f>'Result do Turno'!V133</f>
        <v>0</v>
      </c>
      <c r="H133" s="42">
        <f>'Result do Turno'!W133</f>
        <v>0</v>
      </c>
      <c r="I133" s="43">
        <f>IF(H133=1,1,IF(H132=1,1,0))</f>
        <v>0</v>
      </c>
      <c r="J133" s="44" t="str">
        <f>IF('Result do Turno'!AI133="(D)","(D)","")</f>
        <v/>
      </c>
      <c r="K133" s="45">
        <f>'Result do Turno'!AJ133</f>
        <v>0</v>
      </c>
      <c r="L133" s="42">
        <f>'Result do Turno'!AK133</f>
        <v>0</v>
      </c>
      <c r="M133" s="43">
        <f>IF(L133=1,1,IF(L132=1,1,0))</f>
        <v>0</v>
      </c>
      <c r="N133" s="44" t="str">
        <f>IF('Result do Turno'!AW133="(D)","(D)","")</f>
        <v>(D)</v>
      </c>
      <c r="O133" s="45">
        <f>'Result do Turno'!AX133</f>
        <v>0</v>
      </c>
      <c r="P133" s="42">
        <f>'Result do Turno'!AY133</f>
        <v>0</v>
      </c>
      <c r="Q133" s="43">
        <f>IF(P133=1,1,IF(P132=1,1,0))</f>
        <v>0</v>
      </c>
      <c r="R133" s="44" t="str">
        <f>IF('Result do Turno'!BK133="(D)","(D)","")</f>
        <v>(D)</v>
      </c>
      <c r="S133" s="45">
        <f>'Result do Turno'!BL133</f>
        <v>0</v>
      </c>
      <c r="T133" s="42">
        <f>'Result do Turno'!BM133</f>
        <v>0</v>
      </c>
      <c r="U133" s="43">
        <f>IF(T133=1,1,IF(T132=1,1,0))</f>
        <v>0</v>
      </c>
      <c r="V133" s="44" t="str">
        <f>IF('Result do Turno'!BY133="(D)","(D)","")</f>
        <v/>
      </c>
      <c r="W133" s="45">
        <f>'Result do Turno'!BZ133</f>
        <v>0</v>
      </c>
      <c r="X133" s="51">
        <f>'Result do Turno'!CA133</f>
        <v>0</v>
      </c>
      <c r="Y133" s="43">
        <f>IF(X133=1,1,IF(X132=1,1,0))</f>
        <v>0</v>
      </c>
    </row>
    <row r="134" spans="2:25" hidden="1" x14ac:dyDescent="0.45">
      <c r="B134" s="38">
        <v>5</v>
      </c>
      <c r="C134" s="39">
        <f>'Result do Turno'!D134</f>
        <v>0</v>
      </c>
      <c r="F134" s="40" t="str">
        <f>IF('Result do Turno'!U134="(D)","(D)","")</f>
        <v/>
      </c>
      <c r="G134" s="41">
        <f>'Result do Turno'!V134</f>
        <v>0</v>
      </c>
      <c r="H134" s="42">
        <f>'Result do Turno'!W134</f>
        <v>0</v>
      </c>
      <c r="I134" s="43">
        <f>IF(H134=1,1,IF(H135=1,1,0))</f>
        <v>0</v>
      </c>
      <c r="J134" s="40" t="str">
        <f>IF('Result do Turno'!AI134="(D)","(D)","")</f>
        <v>(D)</v>
      </c>
      <c r="K134" s="41">
        <f>'Result do Turno'!AJ134</f>
        <v>0</v>
      </c>
      <c r="L134" s="42">
        <f>'Result do Turno'!AK134</f>
        <v>0</v>
      </c>
      <c r="M134" s="43">
        <f>IF(L134=1,1,IF(L135=1,1,0))</f>
        <v>0</v>
      </c>
      <c r="N134" s="40" t="str">
        <f>IF('Result do Turno'!AW134="(D)","(D)","")</f>
        <v/>
      </c>
      <c r="O134" s="41">
        <f>'Result do Turno'!AX134</f>
        <v>0</v>
      </c>
      <c r="P134" s="42">
        <f>'Result do Turno'!AY134</f>
        <v>0</v>
      </c>
      <c r="Q134" s="43">
        <f>IF(P134=1,1,IF(P135=1,1,0))</f>
        <v>0</v>
      </c>
      <c r="R134" s="40" t="str">
        <f>IF('Result do Turno'!BK134="(D)","(D)","")</f>
        <v>(D)</v>
      </c>
      <c r="S134" s="41">
        <f>'Result do Turno'!BL134</f>
        <v>0</v>
      </c>
      <c r="T134" s="42">
        <f>'Result do Turno'!BM134</f>
        <v>0</v>
      </c>
      <c r="U134" s="43">
        <f>IF(T134=1,1,IF(T135=1,1,0))</f>
        <v>0</v>
      </c>
      <c r="V134" s="40" t="str">
        <f>IF('Result do Turno'!BY134="(D)","(D)","")</f>
        <v>(D)</v>
      </c>
      <c r="W134" s="41">
        <f>'Result do Turno'!BZ134</f>
        <v>0</v>
      </c>
      <c r="X134" s="51">
        <f>'Result do Turno'!CA134</f>
        <v>0</v>
      </c>
      <c r="Y134" s="43">
        <f>IF(X134=1,1,IF(X135=1,1,0))</f>
        <v>0</v>
      </c>
    </row>
    <row r="135" spans="2:25" hidden="1" x14ac:dyDescent="0.45">
      <c r="B135" s="47">
        <v>6</v>
      </c>
      <c r="C135" s="48">
        <f>'Result do Turno'!D135</f>
        <v>0</v>
      </c>
      <c r="F135" s="49" t="str">
        <f>IF('Result do Turno'!U135="(D)","(D)","")</f>
        <v>(D)</v>
      </c>
      <c r="G135" s="50">
        <f>'Result do Turno'!V135</f>
        <v>0</v>
      </c>
      <c r="H135" s="42">
        <f>'Result do Turno'!W135</f>
        <v>0</v>
      </c>
      <c r="I135" s="43">
        <f>IF(H135=1,1,IF(H134=1,1,0))</f>
        <v>0</v>
      </c>
      <c r="J135" s="49" t="str">
        <f>IF('Result do Turno'!AI135="(D)","(D)","")</f>
        <v/>
      </c>
      <c r="K135" s="50">
        <f>'Result do Turno'!AJ135</f>
        <v>0</v>
      </c>
      <c r="L135" s="42">
        <f>'Result do Turno'!AK135</f>
        <v>0</v>
      </c>
      <c r="M135" s="43">
        <f>IF(L135=1,1,IF(L134=1,1,0))</f>
        <v>0</v>
      </c>
      <c r="N135" s="49" t="str">
        <f>IF('Result do Turno'!AW135="(D)","(D)","")</f>
        <v>(D)</v>
      </c>
      <c r="O135" s="50">
        <f>'Result do Turno'!AX135</f>
        <v>0</v>
      </c>
      <c r="P135" s="42">
        <f>'Result do Turno'!AY135</f>
        <v>0</v>
      </c>
      <c r="Q135" s="43">
        <f>IF(P135=1,1,IF(P134=1,1,0))</f>
        <v>0</v>
      </c>
      <c r="R135" s="49" t="str">
        <f>IF('Result do Turno'!BK135="(D)","(D)","")</f>
        <v/>
      </c>
      <c r="S135" s="50">
        <f>'Result do Turno'!BL135</f>
        <v>0</v>
      </c>
      <c r="T135" s="42">
        <f>'Result do Turno'!BM135</f>
        <v>0</v>
      </c>
      <c r="U135" s="43">
        <f>IF(T135=1,1,IF(T134=1,1,0))</f>
        <v>0</v>
      </c>
      <c r="V135" s="49" t="str">
        <f>IF('Result do Turno'!BY135="(D)","(D)","")</f>
        <v/>
      </c>
      <c r="W135" s="50">
        <f>'Result do Turno'!BZ135</f>
        <v>0</v>
      </c>
      <c r="X135" s="51">
        <f>'Result do Turno'!CA135</f>
        <v>0</v>
      </c>
      <c r="Y135" s="43">
        <f>IF(X135=1,1,IF(X134=1,1,0))</f>
        <v>0</v>
      </c>
    </row>
    <row r="136" spans="2:25" hidden="1" x14ac:dyDescent="0.45"/>
    <row r="137" spans="2:25" s="23" customFormat="1" ht="22.5" hidden="1" customHeight="1" x14ac:dyDescent="0.45">
      <c r="B137" s="7" t="s">
        <v>135</v>
      </c>
      <c r="C137" s="7" t="s">
        <v>134</v>
      </c>
      <c r="F137" s="9" t="str">
        <f>F128</f>
        <v>1o TURNO - 1a RODADA</v>
      </c>
      <c r="G137" s="9" t="s">
        <v>121</v>
      </c>
      <c r="H137" s="33"/>
      <c r="I137" s="34"/>
      <c r="J137" s="9" t="str">
        <f>J128</f>
        <v>1o TURNO - 2a RODADA</v>
      </c>
      <c r="K137" s="9" t="s">
        <v>121</v>
      </c>
      <c r="L137" s="33"/>
      <c r="M137" s="34"/>
      <c r="N137" s="9" t="str">
        <f>N128</f>
        <v>1o TURNO - 3a RODADA</v>
      </c>
      <c r="O137" s="9" t="s">
        <v>121</v>
      </c>
      <c r="P137" s="33"/>
      <c r="Q137" s="34"/>
      <c r="R137" s="9" t="str">
        <f>R128</f>
        <v>1o TURNO - 4a RODADA</v>
      </c>
      <c r="S137" s="9" t="s">
        <v>121</v>
      </c>
      <c r="T137" s="33"/>
      <c r="U137" s="34"/>
      <c r="V137" s="9" t="str">
        <f>V128</f>
        <v>1o TURNO - 5a RODADA</v>
      </c>
      <c r="W137" s="9" t="s">
        <v>121</v>
      </c>
      <c r="X137" s="51"/>
      <c r="Y137" s="43"/>
    </row>
    <row r="138" spans="2:25" s="23" customFormat="1" ht="24.75" hidden="1" customHeight="1" x14ac:dyDescent="0.45">
      <c r="B138" s="8" t="s">
        <v>119</v>
      </c>
      <c r="C138" s="8"/>
      <c r="F138" s="35"/>
      <c r="G138" s="36" t="str">
        <f>G129</f>
        <v>19 a 25 Fev</v>
      </c>
      <c r="H138" s="37"/>
      <c r="I138" s="34"/>
      <c r="J138" s="35"/>
      <c r="K138" s="36" t="str">
        <f>K129</f>
        <v>26 Fev a 03 Mar</v>
      </c>
      <c r="L138" s="37"/>
      <c r="M138" s="34"/>
      <c r="N138" s="35"/>
      <c r="O138" s="36" t="str">
        <f>O129</f>
        <v>04 a 10 Mar</v>
      </c>
      <c r="P138" s="37"/>
      <c r="Q138" s="34"/>
      <c r="R138" s="35"/>
      <c r="S138" s="36" t="str">
        <f>S129</f>
        <v>11 a 17 Mar</v>
      </c>
      <c r="T138" s="37"/>
      <c r="U138" s="34"/>
      <c r="V138" s="35"/>
      <c r="W138" s="36" t="str">
        <f>W129</f>
        <v>18 a 24 Mar</v>
      </c>
      <c r="X138" s="51"/>
      <c r="Y138" s="43"/>
    </row>
    <row r="139" spans="2:25" hidden="1" x14ac:dyDescent="0.45">
      <c r="B139" s="38">
        <v>1</v>
      </c>
      <c r="C139" s="39">
        <f>'Result do Turno'!D139</f>
        <v>0</v>
      </c>
      <c r="F139" s="40" t="str">
        <f>IF('Result do Turno'!U139="(D)","(D)","")</f>
        <v/>
      </c>
      <c r="G139" s="41">
        <f>'Result do Turno'!V139</f>
        <v>0</v>
      </c>
      <c r="H139" s="42">
        <f>'Result do Turno'!W139</f>
        <v>0</v>
      </c>
      <c r="I139" s="43">
        <f>IF(H139=1,1,IF(H140=1,1,0))</f>
        <v>0</v>
      </c>
      <c r="J139" s="40" t="str">
        <f>IF('Result do Turno'!AI139="(D)","(D)","")</f>
        <v>(D)</v>
      </c>
      <c r="K139" s="41">
        <f>'Result do Turno'!AJ139</f>
        <v>0</v>
      </c>
      <c r="L139" s="42">
        <f>'Result do Turno'!AK139</f>
        <v>0</v>
      </c>
      <c r="M139" s="43">
        <f>IF(L139=1,1,IF(L140=1,1,0))</f>
        <v>0</v>
      </c>
      <c r="N139" s="40" t="str">
        <f>IF('Result do Turno'!AW139="(D)","(D)","")</f>
        <v/>
      </c>
      <c r="O139" s="41">
        <f>'Result do Turno'!AX139</f>
        <v>0</v>
      </c>
      <c r="P139" s="42">
        <f>'Result do Turno'!AY139</f>
        <v>0</v>
      </c>
      <c r="Q139" s="43">
        <f>IF(P139=1,1,IF(P140=1,1,0))</f>
        <v>0</v>
      </c>
      <c r="R139" s="40" t="str">
        <f>IF('Result do Turno'!BK139="(D)","(D)","")</f>
        <v>(D)</v>
      </c>
      <c r="S139" s="41">
        <f>'Result do Turno'!BL139</f>
        <v>0</v>
      </c>
      <c r="T139" s="42">
        <f>'Result do Turno'!BM139</f>
        <v>0</v>
      </c>
      <c r="U139" s="43">
        <f>IF(T139=1,1,IF(T140=1,1,0))</f>
        <v>0</v>
      </c>
      <c r="V139" s="40" t="str">
        <f>IF('Result do Turno'!BY139="(D)","(D)","")</f>
        <v/>
      </c>
      <c r="W139" s="41">
        <f>'Result do Turno'!BZ139</f>
        <v>0</v>
      </c>
      <c r="X139" s="51">
        <f>'Result do Turno'!CA139</f>
        <v>0</v>
      </c>
      <c r="Y139" s="43">
        <f>IF(X139=1,1,IF(X140=1,1,0))</f>
        <v>0</v>
      </c>
    </row>
    <row r="140" spans="2:25" hidden="1" x14ac:dyDescent="0.45">
      <c r="B140" s="38">
        <v>2</v>
      </c>
      <c r="C140" s="39">
        <f>'Result do Turno'!D140</f>
        <v>0</v>
      </c>
      <c r="F140" s="44" t="str">
        <f>IF('Result do Turno'!U140="(D)","(D)","")</f>
        <v>(D)</v>
      </c>
      <c r="G140" s="45">
        <f>'Result do Turno'!V140</f>
        <v>0</v>
      </c>
      <c r="H140" s="42">
        <f>'Result do Turno'!W140</f>
        <v>0</v>
      </c>
      <c r="I140" s="43">
        <f>IF(H140=1,1,IF(H139=1,1,0))</f>
        <v>0</v>
      </c>
      <c r="J140" s="44" t="str">
        <f>IF('Result do Turno'!AI140="(D)","(D)","")</f>
        <v/>
      </c>
      <c r="K140" s="45">
        <f>'Result do Turno'!AJ140</f>
        <v>0</v>
      </c>
      <c r="L140" s="42">
        <f>'Result do Turno'!AK140</f>
        <v>0</v>
      </c>
      <c r="M140" s="43">
        <f>IF(L140=1,1,IF(L139=1,1,0))</f>
        <v>0</v>
      </c>
      <c r="N140" s="44" t="str">
        <f>IF('Result do Turno'!AW140="(D)","(D)","")</f>
        <v>(D)</v>
      </c>
      <c r="O140" s="45">
        <f>'Result do Turno'!AX140</f>
        <v>0</v>
      </c>
      <c r="P140" s="42">
        <f>'Result do Turno'!AY140</f>
        <v>0</v>
      </c>
      <c r="Q140" s="43">
        <f>IF(P140=1,1,IF(P139=1,1,0))</f>
        <v>0</v>
      </c>
      <c r="R140" s="44" t="str">
        <f>IF('Result do Turno'!BK140="(D)","(D)","")</f>
        <v/>
      </c>
      <c r="S140" s="45">
        <f>'Result do Turno'!BL140</f>
        <v>0</v>
      </c>
      <c r="T140" s="42">
        <f>'Result do Turno'!BM140</f>
        <v>0</v>
      </c>
      <c r="U140" s="43">
        <f>IF(T140=1,1,IF(T139=1,1,0))</f>
        <v>0</v>
      </c>
      <c r="V140" s="44" t="str">
        <f>IF('Result do Turno'!BY140="(D)","(D)","")</f>
        <v>(D)</v>
      </c>
      <c r="W140" s="45">
        <f>'Result do Turno'!BZ140</f>
        <v>0</v>
      </c>
      <c r="X140" s="51">
        <f>'Result do Turno'!CA140</f>
        <v>0</v>
      </c>
      <c r="Y140" s="43">
        <f>IF(X140=1,1,IF(X139=1,1,0))</f>
        <v>0</v>
      </c>
    </row>
    <row r="141" spans="2:25" hidden="1" x14ac:dyDescent="0.45">
      <c r="B141" s="38">
        <v>3</v>
      </c>
      <c r="C141" s="39">
        <f>'Result do Turno'!D141</f>
        <v>0</v>
      </c>
      <c r="F141" s="40" t="str">
        <f>IF('Result do Turno'!U141="(D)","(D)","")</f>
        <v/>
      </c>
      <c r="G141" s="41">
        <f>'Result do Turno'!V141</f>
        <v>0</v>
      </c>
      <c r="H141" s="42">
        <f>'Result do Turno'!W141</f>
        <v>0</v>
      </c>
      <c r="I141" s="43">
        <f>IF(H141=1,1,IF(H142=1,1,0))</f>
        <v>0</v>
      </c>
      <c r="J141" s="40" t="str">
        <f>IF('Result do Turno'!AI141="(D)","(D)","")</f>
        <v>(D)</v>
      </c>
      <c r="K141" s="41">
        <f>'Result do Turno'!AJ141</f>
        <v>0</v>
      </c>
      <c r="L141" s="42">
        <f>'Result do Turno'!AK141</f>
        <v>0</v>
      </c>
      <c r="M141" s="43">
        <f>IF(L141=1,1,IF(L142=1,1,0))</f>
        <v>0</v>
      </c>
      <c r="N141" s="40" t="str">
        <f>IF('Result do Turno'!AW141="(D)","(D)","")</f>
        <v/>
      </c>
      <c r="O141" s="41">
        <f>'Result do Turno'!AX141</f>
        <v>0</v>
      </c>
      <c r="P141" s="42">
        <f>'Result do Turno'!AY141</f>
        <v>0</v>
      </c>
      <c r="Q141" s="43">
        <f>IF(P141=1,1,IF(P142=1,1,0))</f>
        <v>0</v>
      </c>
      <c r="R141" s="40" t="str">
        <f>IF('Result do Turno'!BK141="(D)","(D)","")</f>
        <v/>
      </c>
      <c r="S141" s="41">
        <f>'Result do Turno'!BL141</f>
        <v>0</v>
      </c>
      <c r="T141" s="42">
        <f>'Result do Turno'!BM141</f>
        <v>0</v>
      </c>
      <c r="U141" s="43">
        <f>IF(T141=1,1,IF(T142=1,1,0))</f>
        <v>0</v>
      </c>
      <c r="V141" s="40" t="str">
        <f>IF('Result do Turno'!BY141="(D)","(D)","")</f>
        <v>(D)</v>
      </c>
      <c r="W141" s="41">
        <f>'Result do Turno'!BZ141</f>
        <v>0</v>
      </c>
      <c r="X141" s="51">
        <f>'Result do Turno'!CA141</f>
        <v>0</v>
      </c>
      <c r="Y141" s="43">
        <f>IF(X141=1,1,IF(X142=1,1,0))</f>
        <v>0</v>
      </c>
    </row>
    <row r="142" spans="2:25" hidden="1" x14ac:dyDescent="0.45">
      <c r="B142" s="38">
        <v>4</v>
      </c>
      <c r="C142" s="39">
        <f>'Result do Turno'!D142</f>
        <v>0</v>
      </c>
      <c r="F142" s="44" t="str">
        <f>IF('Result do Turno'!U142="(D)","(D)","")</f>
        <v>(D)</v>
      </c>
      <c r="G142" s="45">
        <f>'Result do Turno'!V142</f>
        <v>0</v>
      </c>
      <c r="H142" s="42">
        <f>'Result do Turno'!W142</f>
        <v>0</v>
      </c>
      <c r="I142" s="43">
        <f>IF(H142=1,1,IF(H141=1,1,0))</f>
        <v>0</v>
      </c>
      <c r="J142" s="44" t="str">
        <f>IF('Result do Turno'!AI142="(D)","(D)","")</f>
        <v/>
      </c>
      <c r="K142" s="45">
        <f>'Result do Turno'!AJ142</f>
        <v>0</v>
      </c>
      <c r="L142" s="42">
        <f>'Result do Turno'!AK142</f>
        <v>0</v>
      </c>
      <c r="M142" s="43">
        <f>IF(L142=1,1,IF(L141=1,1,0))</f>
        <v>0</v>
      </c>
      <c r="N142" s="44" t="str">
        <f>IF('Result do Turno'!AW142="(D)","(D)","")</f>
        <v>(D)</v>
      </c>
      <c r="O142" s="45">
        <f>'Result do Turno'!AX142</f>
        <v>0</v>
      </c>
      <c r="P142" s="42">
        <f>'Result do Turno'!AY142</f>
        <v>0</v>
      </c>
      <c r="Q142" s="43">
        <f>IF(P142=1,1,IF(P141=1,1,0))</f>
        <v>0</v>
      </c>
      <c r="R142" s="44" t="str">
        <f>IF('Result do Turno'!BK142="(D)","(D)","")</f>
        <v>(D)</v>
      </c>
      <c r="S142" s="45">
        <f>'Result do Turno'!BL142</f>
        <v>0</v>
      </c>
      <c r="T142" s="42">
        <f>'Result do Turno'!BM142</f>
        <v>0</v>
      </c>
      <c r="U142" s="43">
        <f>IF(T142=1,1,IF(T141=1,1,0))</f>
        <v>0</v>
      </c>
      <c r="V142" s="44" t="str">
        <f>IF('Result do Turno'!BY142="(D)","(D)","")</f>
        <v/>
      </c>
      <c r="W142" s="45">
        <f>'Result do Turno'!BZ142</f>
        <v>0</v>
      </c>
      <c r="X142" s="51">
        <f>'Result do Turno'!CA142</f>
        <v>0</v>
      </c>
      <c r="Y142" s="43">
        <f>IF(X142=1,1,IF(X141=1,1,0))</f>
        <v>0</v>
      </c>
    </row>
    <row r="143" spans="2:25" hidden="1" x14ac:dyDescent="0.45">
      <c r="B143" s="38">
        <v>5</v>
      </c>
      <c r="C143" s="39">
        <f>'Result do Turno'!D143</f>
        <v>0</v>
      </c>
      <c r="F143" s="40" t="str">
        <f>IF('Result do Turno'!U143="(D)","(D)","")</f>
        <v/>
      </c>
      <c r="G143" s="41">
        <f>'Result do Turno'!V143</f>
        <v>0</v>
      </c>
      <c r="H143" s="42">
        <f>'Result do Turno'!W143</f>
        <v>0</v>
      </c>
      <c r="I143" s="43">
        <f>IF(H143=1,1,IF(H144=1,1,0))</f>
        <v>0</v>
      </c>
      <c r="J143" s="40" t="str">
        <f>IF('Result do Turno'!AI143="(D)","(D)","")</f>
        <v>(D)</v>
      </c>
      <c r="K143" s="41">
        <f>'Result do Turno'!AJ143</f>
        <v>0</v>
      </c>
      <c r="L143" s="42">
        <f>'Result do Turno'!AK143</f>
        <v>0</v>
      </c>
      <c r="M143" s="43">
        <f>IF(L143=1,1,IF(L144=1,1,0))</f>
        <v>0</v>
      </c>
      <c r="N143" s="40" t="str">
        <f>IF('Result do Turno'!AW143="(D)","(D)","")</f>
        <v/>
      </c>
      <c r="O143" s="41">
        <f>'Result do Turno'!AX143</f>
        <v>0</v>
      </c>
      <c r="P143" s="42">
        <f>'Result do Turno'!AY143</f>
        <v>0</v>
      </c>
      <c r="Q143" s="43">
        <f>IF(P143=1,1,IF(P144=1,1,0))</f>
        <v>0</v>
      </c>
      <c r="R143" s="40" t="str">
        <f>IF('Result do Turno'!BK143="(D)","(D)","")</f>
        <v>(D)</v>
      </c>
      <c r="S143" s="41">
        <f>'Result do Turno'!BL143</f>
        <v>0</v>
      </c>
      <c r="T143" s="42">
        <f>'Result do Turno'!BM143</f>
        <v>0</v>
      </c>
      <c r="U143" s="43">
        <f>IF(T143=1,1,IF(T144=1,1,0))</f>
        <v>0</v>
      </c>
      <c r="V143" s="40" t="str">
        <f>IF('Result do Turno'!BY143="(D)","(D)","")</f>
        <v>(D)</v>
      </c>
      <c r="W143" s="41">
        <f>'Result do Turno'!BZ143</f>
        <v>0</v>
      </c>
      <c r="X143" s="51">
        <f>'Result do Turno'!CA143</f>
        <v>0</v>
      </c>
      <c r="Y143" s="43">
        <f>IF(X143=1,1,IF(X144=1,1,0))</f>
        <v>0</v>
      </c>
    </row>
    <row r="144" spans="2:25" hidden="1" x14ac:dyDescent="0.45">
      <c r="B144" s="47">
        <v>6</v>
      </c>
      <c r="C144" s="48">
        <f>'Result do Turno'!D144</f>
        <v>0</v>
      </c>
      <c r="F144" s="49" t="str">
        <f>IF('Result do Turno'!U144="(D)","(D)","")</f>
        <v>(D)</v>
      </c>
      <c r="G144" s="50">
        <f>'Result do Turno'!V144</f>
        <v>0</v>
      </c>
      <c r="H144" s="42">
        <f>'Result do Turno'!W144</f>
        <v>0</v>
      </c>
      <c r="I144" s="43">
        <f>IF(H144=1,1,IF(H143=1,1,0))</f>
        <v>0</v>
      </c>
      <c r="J144" s="49" t="str">
        <f>IF('Result do Turno'!AI144="(D)","(D)","")</f>
        <v/>
      </c>
      <c r="K144" s="50">
        <f>'Result do Turno'!AJ144</f>
        <v>0</v>
      </c>
      <c r="L144" s="42">
        <f>'Result do Turno'!AK144</f>
        <v>0</v>
      </c>
      <c r="M144" s="43">
        <f>IF(L144=1,1,IF(L143=1,1,0))</f>
        <v>0</v>
      </c>
      <c r="N144" s="49" t="str">
        <f>IF('Result do Turno'!AW144="(D)","(D)","")</f>
        <v>(D)</v>
      </c>
      <c r="O144" s="50">
        <f>'Result do Turno'!AX144</f>
        <v>0</v>
      </c>
      <c r="P144" s="42">
        <f>'Result do Turno'!AY144</f>
        <v>0</v>
      </c>
      <c r="Q144" s="43">
        <f>IF(P144=1,1,IF(P143=1,1,0))</f>
        <v>0</v>
      </c>
      <c r="R144" s="49" t="str">
        <f>IF('Result do Turno'!BK144="(D)","(D)","")</f>
        <v/>
      </c>
      <c r="S144" s="50">
        <f>'Result do Turno'!BL144</f>
        <v>0</v>
      </c>
      <c r="T144" s="42">
        <f>'Result do Turno'!BM144</f>
        <v>0</v>
      </c>
      <c r="U144" s="43">
        <f>IF(T144=1,1,IF(T143=1,1,0))</f>
        <v>0</v>
      </c>
      <c r="V144" s="49" t="str">
        <f>IF('Result do Turno'!BY144="(D)","(D)","")</f>
        <v/>
      </c>
      <c r="W144" s="50">
        <f>'Result do Turno'!BZ144</f>
        <v>0</v>
      </c>
      <c r="X144" s="51">
        <f>'Result do Turno'!CA144</f>
        <v>0</v>
      </c>
      <c r="Y144" s="43">
        <f>IF(X144=1,1,IF(X143=1,1,0))</f>
        <v>0</v>
      </c>
    </row>
    <row r="145" spans="2:25" hidden="1" x14ac:dyDescent="0.45"/>
    <row r="146" spans="2:25" s="23" customFormat="1" ht="22.5" hidden="1" customHeight="1" x14ac:dyDescent="0.45">
      <c r="B146" s="7" t="s">
        <v>136</v>
      </c>
      <c r="C146" s="7" t="s">
        <v>134</v>
      </c>
      <c r="F146" s="9" t="str">
        <f>F137</f>
        <v>1o TURNO - 1a RODADA</v>
      </c>
      <c r="G146" s="9" t="s">
        <v>121</v>
      </c>
      <c r="H146" s="33"/>
      <c r="I146" s="34"/>
      <c r="J146" s="9" t="str">
        <f>J137</f>
        <v>1o TURNO - 2a RODADA</v>
      </c>
      <c r="K146" s="9" t="s">
        <v>121</v>
      </c>
      <c r="L146" s="33"/>
      <c r="M146" s="34"/>
      <c r="N146" s="9" t="str">
        <f>N137</f>
        <v>1o TURNO - 3a RODADA</v>
      </c>
      <c r="O146" s="9" t="s">
        <v>121</v>
      </c>
      <c r="P146" s="33"/>
      <c r="Q146" s="34"/>
      <c r="R146" s="9" t="str">
        <f>R137</f>
        <v>1o TURNO - 4a RODADA</v>
      </c>
      <c r="S146" s="9" t="s">
        <v>121</v>
      </c>
      <c r="T146" s="33"/>
      <c r="U146" s="34"/>
      <c r="V146" s="9" t="str">
        <f>V137</f>
        <v>1o TURNO - 5a RODADA</v>
      </c>
      <c r="W146" s="9" t="s">
        <v>121</v>
      </c>
      <c r="X146" s="51"/>
      <c r="Y146" s="43"/>
    </row>
    <row r="147" spans="2:25" s="23" customFormat="1" ht="24.75" hidden="1" customHeight="1" x14ac:dyDescent="0.45">
      <c r="B147" s="8" t="s">
        <v>119</v>
      </c>
      <c r="C147" s="8"/>
      <c r="F147" s="35"/>
      <c r="G147" s="36" t="str">
        <f>G138</f>
        <v>19 a 25 Fev</v>
      </c>
      <c r="H147" s="37"/>
      <c r="I147" s="34"/>
      <c r="J147" s="35"/>
      <c r="K147" s="36" t="str">
        <f>K138</f>
        <v>26 Fev a 03 Mar</v>
      </c>
      <c r="L147" s="37"/>
      <c r="M147" s="34"/>
      <c r="N147" s="35"/>
      <c r="O147" s="36" t="str">
        <f>O138</f>
        <v>04 a 10 Mar</v>
      </c>
      <c r="P147" s="37"/>
      <c r="Q147" s="34"/>
      <c r="R147" s="35"/>
      <c r="S147" s="36" t="str">
        <f>S138</f>
        <v>11 a 17 Mar</v>
      </c>
      <c r="T147" s="37"/>
      <c r="U147" s="34"/>
      <c r="V147" s="35"/>
      <c r="W147" s="36" t="str">
        <f>W138</f>
        <v>18 a 24 Mar</v>
      </c>
      <c r="X147" s="51"/>
      <c r="Y147" s="43"/>
    </row>
    <row r="148" spans="2:25" hidden="1" x14ac:dyDescent="0.45">
      <c r="B148" s="38">
        <v>1</v>
      </c>
      <c r="C148" s="39">
        <f>'Result do Turno'!D148</f>
        <v>0</v>
      </c>
      <c r="F148" s="40" t="str">
        <f>IF('Result do Turno'!U148="(D)","(D)","")</f>
        <v/>
      </c>
      <c r="G148" s="41">
        <f>'Result do Turno'!V148</f>
        <v>0</v>
      </c>
      <c r="H148" s="42">
        <f>'Result do Turno'!W148</f>
        <v>0</v>
      </c>
      <c r="I148" s="43">
        <f>IF(H148=1,1,IF(H149=1,1,0))</f>
        <v>0</v>
      </c>
      <c r="J148" s="40" t="str">
        <f>IF('Result do Turno'!AI148="(D)","(D)","")</f>
        <v>(D)</v>
      </c>
      <c r="K148" s="41">
        <f>'Result do Turno'!AJ148</f>
        <v>0</v>
      </c>
      <c r="L148" s="42">
        <f>'Result do Turno'!AK148</f>
        <v>0</v>
      </c>
      <c r="M148" s="43">
        <f>IF(L148=1,1,IF(L149=1,1,0))</f>
        <v>0</v>
      </c>
      <c r="N148" s="40" t="str">
        <f>IF('Result do Turno'!AW148="(D)","(D)","")</f>
        <v/>
      </c>
      <c r="O148" s="41">
        <f>'Result do Turno'!AX148</f>
        <v>0</v>
      </c>
      <c r="P148" s="42">
        <f>'Result do Turno'!AY148</f>
        <v>0</v>
      </c>
      <c r="Q148" s="43">
        <f>IF(P148=1,1,IF(P149=1,1,0))</f>
        <v>0</v>
      </c>
      <c r="R148" s="40" t="str">
        <f>IF('Result do Turno'!BK148="(D)","(D)","")</f>
        <v>(D)</v>
      </c>
      <c r="S148" s="41">
        <f>'Result do Turno'!BL148</f>
        <v>0</v>
      </c>
      <c r="T148" s="42">
        <f>'Result do Turno'!BM148</f>
        <v>0</v>
      </c>
      <c r="U148" s="43">
        <f>IF(T148=1,1,IF(T149=1,1,0))</f>
        <v>0</v>
      </c>
      <c r="V148" s="40" t="str">
        <f>IF('Result do Turno'!BY148="(D)","(D)","")</f>
        <v/>
      </c>
      <c r="W148" s="41">
        <f>'Result do Turno'!BZ148</f>
        <v>0</v>
      </c>
      <c r="X148" s="51">
        <f>'Result do Turno'!CA148</f>
        <v>0</v>
      </c>
      <c r="Y148" s="43">
        <f>IF(X148=1,1,IF(X149=1,1,0))</f>
        <v>0</v>
      </c>
    </row>
    <row r="149" spans="2:25" hidden="1" x14ac:dyDescent="0.45">
      <c r="B149" s="38">
        <v>2</v>
      </c>
      <c r="C149" s="39">
        <f>'Result do Turno'!D149</f>
        <v>0</v>
      </c>
      <c r="F149" s="44" t="str">
        <f>IF('Result do Turno'!U149="(D)","(D)","")</f>
        <v>(D)</v>
      </c>
      <c r="G149" s="45">
        <f>'Result do Turno'!V149</f>
        <v>0</v>
      </c>
      <c r="H149" s="42">
        <f>'Result do Turno'!W149</f>
        <v>0</v>
      </c>
      <c r="I149" s="43">
        <f>IF(H149=1,1,IF(H148=1,1,0))</f>
        <v>0</v>
      </c>
      <c r="J149" s="44" t="str">
        <f>IF('Result do Turno'!AI149="(D)","(D)","")</f>
        <v/>
      </c>
      <c r="K149" s="45">
        <f>'Result do Turno'!AJ149</f>
        <v>0</v>
      </c>
      <c r="L149" s="42">
        <f>'Result do Turno'!AK149</f>
        <v>0</v>
      </c>
      <c r="M149" s="43">
        <f>IF(L149=1,1,IF(L148=1,1,0))</f>
        <v>0</v>
      </c>
      <c r="N149" s="44" t="str">
        <f>IF('Result do Turno'!AW149="(D)","(D)","")</f>
        <v>(D)</v>
      </c>
      <c r="O149" s="45">
        <f>'Result do Turno'!AX149</f>
        <v>0</v>
      </c>
      <c r="P149" s="42">
        <f>'Result do Turno'!AY149</f>
        <v>0</v>
      </c>
      <c r="Q149" s="43">
        <f>IF(P149=1,1,IF(P148=1,1,0))</f>
        <v>0</v>
      </c>
      <c r="R149" s="44" t="str">
        <f>IF('Result do Turno'!BK149="(D)","(D)","")</f>
        <v/>
      </c>
      <c r="S149" s="45">
        <f>'Result do Turno'!BL149</f>
        <v>0</v>
      </c>
      <c r="T149" s="42">
        <f>'Result do Turno'!BM149</f>
        <v>0</v>
      </c>
      <c r="U149" s="43">
        <f>IF(T149=1,1,IF(T148=1,1,0))</f>
        <v>0</v>
      </c>
      <c r="V149" s="44" t="str">
        <f>IF('Result do Turno'!BY149="(D)","(D)","")</f>
        <v>(D)</v>
      </c>
      <c r="W149" s="45">
        <f>'Result do Turno'!BZ149</f>
        <v>0</v>
      </c>
      <c r="X149" s="51">
        <f>'Result do Turno'!CA149</f>
        <v>0</v>
      </c>
      <c r="Y149" s="43">
        <f>IF(X149=1,1,IF(X148=1,1,0))</f>
        <v>0</v>
      </c>
    </row>
    <row r="150" spans="2:25" hidden="1" x14ac:dyDescent="0.45">
      <c r="B150" s="38">
        <v>3</v>
      </c>
      <c r="C150" s="39">
        <f>'Result do Turno'!D150</f>
        <v>0</v>
      </c>
      <c r="F150" s="40" t="str">
        <f>IF('Result do Turno'!U150="(D)","(D)","")</f>
        <v/>
      </c>
      <c r="G150" s="41">
        <f>'Result do Turno'!V150</f>
        <v>0</v>
      </c>
      <c r="H150" s="42">
        <f>'Result do Turno'!W150</f>
        <v>0</v>
      </c>
      <c r="I150" s="43">
        <f>IF(H150=1,1,IF(H151=1,1,0))</f>
        <v>0</v>
      </c>
      <c r="J150" s="40" t="str">
        <f>IF('Result do Turno'!AI150="(D)","(D)","")</f>
        <v>(D)</v>
      </c>
      <c r="K150" s="41">
        <f>'Result do Turno'!AJ150</f>
        <v>0</v>
      </c>
      <c r="L150" s="42">
        <f>'Result do Turno'!AK150</f>
        <v>0</v>
      </c>
      <c r="M150" s="43">
        <f>IF(L150=1,1,IF(L151=1,1,0))</f>
        <v>0</v>
      </c>
      <c r="N150" s="40" t="str">
        <f>IF('Result do Turno'!AW150="(D)","(D)","")</f>
        <v/>
      </c>
      <c r="O150" s="41">
        <f>'Result do Turno'!AX150</f>
        <v>0</v>
      </c>
      <c r="P150" s="42">
        <f>'Result do Turno'!AY150</f>
        <v>0</v>
      </c>
      <c r="Q150" s="43">
        <f>IF(P150=1,1,IF(P151=1,1,0))</f>
        <v>0</v>
      </c>
      <c r="R150" s="40" t="str">
        <f>IF('Result do Turno'!BK150="(D)","(D)","")</f>
        <v/>
      </c>
      <c r="S150" s="41">
        <f>'Result do Turno'!BL150</f>
        <v>0</v>
      </c>
      <c r="T150" s="42">
        <f>'Result do Turno'!BM150</f>
        <v>0</v>
      </c>
      <c r="U150" s="43">
        <f>IF(T150=1,1,IF(T151=1,1,0))</f>
        <v>0</v>
      </c>
      <c r="V150" s="40" t="str">
        <f>IF('Result do Turno'!BY150="(D)","(D)","")</f>
        <v>(D)</v>
      </c>
      <c r="W150" s="41">
        <f>'Result do Turno'!BZ150</f>
        <v>0</v>
      </c>
      <c r="X150" s="51">
        <f>'Result do Turno'!CA150</f>
        <v>0</v>
      </c>
      <c r="Y150" s="43">
        <f>IF(X150=1,1,IF(X151=1,1,0))</f>
        <v>0</v>
      </c>
    </row>
    <row r="151" spans="2:25" hidden="1" x14ac:dyDescent="0.45">
      <c r="B151" s="38">
        <v>4</v>
      </c>
      <c r="C151" s="39">
        <f>'Result do Turno'!D151</f>
        <v>0</v>
      </c>
      <c r="F151" s="44" t="str">
        <f>IF('Result do Turno'!U151="(D)","(D)","")</f>
        <v>(D)</v>
      </c>
      <c r="G151" s="45">
        <f>'Result do Turno'!V151</f>
        <v>0</v>
      </c>
      <c r="H151" s="42">
        <f>'Result do Turno'!W151</f>
        <v>0</v>
      </c>
      <c r="I151" s="43">
        <f>IF(H151=1,1,IF(H150=1,1,0))</f>
        <v>0</v>
      </c>
      <c r="J151" s="44" t="str">
        <f>IF('Result do Turno'!AI151="(D)","(D)","")</f>
        <v/>
      </c>
      <c r="K151" s="45">
        <f>'Result do Turno'!AJ151</f>
        <v>0</v>
      </c>
      <c r="L151" s="42">
        <f>'Result do Turno'!AK151</f>
        <v>0</v>
      </c>
      <c r="M151" s="43">
        <f>IF(L151=1,1,IF(L150=1,1,0))</f>
        <v>0</v>
      </c>
      <c r="N151" s="44" t="str">
        <f>IF('Result do Turno'!AW151="(D)","(D)","")</f>
        <v>(D)</v>
      </c>
      <c r="O151" s="45">
        <f>'Result do Turno'!AX151</f>
        <v>0</v>
      </c>
      <c r="P151" s="42">
        <f>'Result do Turno'!AY151</f>
        <v>0</v>
      </c>
      <c r="Q151" s="43">
        <f>IF(P151=1,1,IF(P150=1,1,0))</f>
        <v>0</v>
      </c>
      <c r="R151" s="44" t="str">
        <f>IF('Result do Turno'!BK151="(D)","(D)","")</f>
        <v>(D)</v>
      </c>
      <c r="S151" s="45">
        <f>'Result do Turno'!BL151</f>
        <v>0</v>
      </c>
      <c r="T151" s="42">
        <f>'Result do Turno'!BM151</f>
        <v>0</v>
      </c>
      <c r="U151" s="43">
        <f>IF(T151=1,1,IF(T150=1,1,0))</f>
        <v>0</v>
      </c>
      <c r="V151" s="44" t="str">
        <f>IF('Result do Turno'!BY151="(D)","(D)","")</f>
        <v/>
      </c>
      <c r="W151" s="45">
        <f>'Result do Turno'!BZ151</f>
        <v>0</v>
      </c>
      <c r="X151" s="51">
        <f>'Result do Turno'!CA151</f>
        <v>0</v>
      </c>
      <c r="Y151" s="43">
        <f>IF(X151=1,1,IF(X150=1,1,0))</f>
        <v>0</v>
      </c>
    </row>
    <row r="152" spans="2:25" hidden="1" x14ac:dyDescent="0.45">
      <c r="B152" s="38">
        <v>5</v>
      </c>
      <c r="C152" s="39">
        <f>'Result do Turno'!D152</f>
        <v>0</v>
      </c>
      <c r="F152" s="40" t="str">
        <f>IF('Result do Turno'!U152="(D)","(D)","")</f>
        <v/>
      </c>
      <c r="G152" s="41">
        <f>'Result do Turno'!V152</f>
        <v>0</v>
      </c>
      <c r="H152" s="42">
        <f>'Result do Turno'!W152</f>
        <v>0</v>
      </c>
      <c r="I152" s="43">
        <f>IF(H152=1,1,IF(H153=1,1,0))</f>
        <v>0</v>
      </c>
      <c r="J152" s="40" t="str">
        <f>IF('Result do Turno'!AI152="(D)","(D)","")</f>
        <v>(D)</v>
      </c>
      <c r="K152" s="41">
        <f>'Result do Turno'!AJ152</f>
        <v>0</v>
      </c>
      <c r="L152" s="42">
        <f>'Result do Turno'!AK152</f>
        <v>0</v>
      </c>
      <c r="M152" s="43">
        <f>IF(L152=1,1,IF(L153=1,1,0))</f>
        <v>0</v>
      </c>
      <c r="N152" s="40" t="str">
        <f>IF('Result do Turno'!AW152="(D)","(D)","")</f>
        <v/>
      </c>
      <c r="O152" s="41">
        <f>'Result do Turno'!AX152</f>
        <v>0</v>
      </c>
      <c r="P152" s="42">
        <f>'Result do Turno'!AY152</f>
        <v>0</v>
      </c>
      <c r="Q152" s="43">
        <f>IF(P152=1,1,IF(P153=1,1,0))</f>
        <v>0</v>
      </c>
      <c r="R152" s="40" t="str">
        <f>IF('Result do Turno'!BK152="(D)","(D)","")</f>
        <v>(D)</v>
      </c>
      <c r="S152" s="41">
        <f>'Result do Turno'!BL152</f>
        <v>0</v>
      </c>
      <c r="T152" s="42">
        <f>'Result do Turno'!BM152</f>
        <v>0</v>
      </c>
      <c r="U152" s="43">
        <f>IF(T152=1,1,IF(T153=1,1,0))</f>
        <v>0</v>
      </c>
      <c r="V152" s="40" t="str">
        <f>IF('Result do Turno'!BY152="(D)","(D)","")</f>
        <v>(D)</v>
      </c>
      <c r="W152" s="41">
        <f>'Result do Turno'!BZ152</f>
        <v>0</v>
      </c>
      <c r="X152" s="51">
        <f>'Result do Turno'!CA152</f>
        <v>0</v>
      </c>
      <c r="Y152" s="43">
        <f>IF(X152=1,1,IF(X153=1,1,0))</f>
        <v>0</v>
      </c>
    </row>
    <row r="153" spans="2:25" hidden="1" x14ac:dyDescent="0.45">
      <c r="B153" s="47">
        <v>6</v>
      </c>
      <c r="C153" s="48">
        <f>'Result do Turno'!D153</f>
        <v>0</v>
      </c>
      <c r="F153" s="49" t="str">
        <f>IF('Result do Turno'!U153="(D)","(D)","")</f>
        <v>(D)</v>
      </c>
      <c r="G153" s="50">
        <f>'Result do Turno'!V153</f>
        <v>0</v>
      </c>
      <c r="H153" s="42">
        <f>'Result do Turno'!W153</f>
        <v>0</v>
      </c>
      <c r="I153" s="43">
        <f>IF(H153=1,1,IF(H152=1,1,0))</f>
        <v>0</v>
      </c>
      <c r="J153" s="49" t="str">
        <f>IF('Result do Turno'!AI153="(D)","(D)","")</f>
        <v/>
      </c>
      <c r="K153" s="50">
        <f>'Result do Turno'!AJ153</f>
        <v>0</v>
      </c>
      <c r="L153" s="42">
        <f>'Result do Turno'!AK153</f>
        <v>0</v>
      </c>
      <c r="M153" s="43">
        <f>IF(L153=1,1,IF(L152=1,1,0))</f>
        <v>0</v>
      </c>
      <c r="N153" s="49" t="str">
        <f>IF('Result do Turno'!AW153="(D)","(D)","")</f>
        <v>(D)</v>
      </c>
      <c r="O153" s="50">
        <f>'Result do Turno'!AX153</f>
        <v>0</v>
      </c>
      <c r="P153" s="42">
        <f>'Result do Turno'!AY153</f>
        <v>0</v>
      </c>
      <c r="Q153" s="43">
        <f>IF(P153=1,1,IF(P152=1,1,0))</f>
        <v>0</v>
      </c>
      <c r="R153" s="49" t="str">
        <f>IF('Result do Turno'!BK153="(D)","(D)","")</f>
        <v/>
      </c>
      <c r="S153" s="50">
        <f>'Result do Turno'!BL153</f>
        <v>0</v>
      </c>
      <c r="T153" s="42">
        <f>'Result do Turno'!BM153</f>
        <v>0</v>
      </c>
      <c r="U153" s="43">
        <f>IF(T153=1,1,IF(T152=1,1,0))</f>
        <v>0</v>
      </c>
      <c r="V153" s="49" t="str">
        <f>IF('Result do Turno'!BY153="(D)","(D)","")</f>
        <v/>
      </c>
      <c r="W153" s="50">
        <f>'Result do Turno'!BZ153</f>
        <v>0</v>
      </c>
      <c r="X153" s="51">
        <f>'Result do Turno'!CA153</f>
        <v>0</v>
      </c>
      <c r="Y153" s="43">
        <f>IF(X153=1,1,IF(X152=1,1,0))</f>
        <v>0</v>
      </c>
    </row>
    <row r="154" spans="2:25" hidden="1" x14ac:dyDescent="0.45"/>
    <row r="155" spans="2:25" s="23" customFormat="1" ht="22.5" hidden="1" customHeight="1" x14ac:dyDescent="0.45">
      <c r="B155" s="7" t="s">
        <v>137</v>
      </c>
      <c r="C155" s="7" t="s">
        <v>134</v>
      </c>
      <c r="F155" s="9" t="str">
        <f>F146</f>
        <v>1o TURNO - 1a RODADA</v>
      </c>
      <c r="G155" s="9" t="s">
        <v>121</v>
      </c>
      <c r="H155" s="33"/>
      <c r="I155" s="34"/>
      <c r="J155" s="9" t="str">
        <f>J146</f>
        <v>1o TURNO - 2a RODADA</v>
      </c>
      <c r="K155" s="9" t="s">
        <v>121</v>
      </c>
      <c r="L155" s="33"/>
      <c r="M155" s="34"/>
      <c r="N155" s="9" t="str">
        <f>N146</f>
        <v>1o TURNO - 3a RODADA</v>
      </c>
      <c r="O155" s="9" t="s">
        <v>121</v>
      </c>
      <c r="P155" s="33"/>
      <c r="Q155" s="34"/>
      <c r="R155" s="9" t="str">
        <f>R146</f>
        <v>1o TURNO - 4a RODADA</v>
      </c>
      <c r="S155" s="9" t="s">
        <v>121</v>
      </c>
      <c r="T155" s="33"/>
      <c r="U155" s="34"/>
      <c r="V155" s="9" t="str">
        <f>V146</f>
        <v>1o TURNO - 5a RODADA</v>
      </c>
      <c r="W155" s="9" t="s">
        <v>121</v>
      </c>
      <c r="X155" s="51"/>
      <c r="Y155" s="43"/>
    </row>
    <row r="156" spans="2:25" s="23" customFormat="1" ht="24.75" hidden="1" customHeight="1" x14ac:dyDescent="0.45">
      <c r="B156" s="8" t="s">
        <v>119</v>
      </c>
      <c r="C156" s="8"/>
      <c r="F156" s="35"/>
      <c r="G156" s="36" t="str">
        <f>G147</f>
        <v>19 a 25 Fev</v>
      </c>
      <c r="H156" s="37"/>
      <c r="I156" s="34"/>
      <c r="J156" s="35"/>
      <c r="K156" s="36" t="str">
        <f>K147</f>
        <v>26 Fev a 03 Mar</v>
      </c>
      <c r="L156" s="37"/>
      <c r="M156" s="34"/>
      <c r="N156" s="35"/>
      <c r="O156" s="36" t="str">
        <f>O147</f>
        <v>04 a 10 Mar</v>
      </c>
      <c r="P156" s="37"/>
      <c r="Q156" s="34"/>
      <c r="R156" s="35"/>
      <c r="S156" s="36" t="str">
        <f>S147</f>
        <v>11 a 17 Mar</v>
      </c>
      <c r="T156" s="37"/>
      <c r="U156" s="34"/>
      <c r="V156" s="35"/>
      <c r="W156" s="36" t="str">
        <f>W147</f>
        <v>18 a 24 Mar</v>
      </c>
      <c r="X156" s="51"/>
      <c r="Y156" s="43"/>
    </row>
    <row r="157" spans="2:25" hidden="1" x14ac:dyDescent="0.45">
      <c r="B157" s="38">
        <v>1</v>
      </c>
      <c r="C157" s="39">
        <f>'Result do Turno'!D157</f>
        <v>0</v>
      </c>
      <c r="F157" s="40" t="str">
        <f>IF('Result do Turno'!U157="(D)","(D)","")</f>
        <v/>
      </c>
      <c r="G157" s="41">
        <f>'Result do Turno'!V157</f>
        <v>0</v>
      </c>
      <c r="H157" s="42">
        <f>'Result do Turno'!W157</f>
        <v>0</v>
      </c>
      <c r="I157" s="43">
        <f>IF(H157=1,1,IF(H158=1,1,0))</f>
        <v>0</v>
      </c>
      <c r="J157" s="40" t="str">
        <f>IF('Result do Turno'!AI157="(D)","(D)","")</f>
        <v>(D)</v>
      </c>
      <c r="K157" s="41">
        <f>'Result do Turno'!AJ157</f>
        <v>0</v>
      </c>
      <c r="L157" s="42">
        <f>'Result do Turno'!AK157</f>
        <v>0</v>
      </c>
      <c r="M157" s="43">
        <f>IF(L157=1,1,IF(L158=1,1,0))</f>
        <v>0</v>
      </c>
      <c r="N157" s="40" t="str">
        <f>IF('Result do Turno'!AW157="(D)","(D)","")</f>
        <v/>
      </c>
      <c r="O157" s="41">
        <f>'Result do Turno'!AX157</f>
        <v>0</v>
      </c>
      <c r="P157" s="42">
        <f>'Result do Turno'!AY157</f>
        <v>0</v>
      </c>
      <c r="Q157" s="43">
        <f>IF(P157=1,1,IF(P158=1,1,0))</f>
        <v>0</v>
      </c>
      <c r="R157" s="40" t="str">
        <f>IF('Result do Turno'!BK157="(D)","(D)","")</f>
        <v>(D)</v>
      </c>
      <c r="S157" s="41">
        <f>'Result do Turno'!BL157</f>
        <v>0</v>
      </c>
      <c r="T157" s="42">
        <f>'Result do Turno'!BM157</f>
        <v>0</v>
      </c>
      <c r="U157" s="43">
        <f>IF(T157=1,1,IF(T158=1,1,0))</f>
        <v>0</v>
      </c>
      <c r="V157" s="40" t="str">
        <f>IF('Result do Turno'!BY157="(D)","(D)","")</f>
        <v/>
      </c>
      <c r="W157" s="41">
        <f>'Result do Turno'!BZ157</f>
        <v>0</v>
      </c>
      <c r="X157" s="51">
        <f>'Result do Turno'!CA157</f>
        <v>0</v>
      </c>
      <c r="Y157" s="43">
        <f>IF(X157=1,1,IF(X158=1,1,0))</f>
        <v>0</v>
      </c>
    </row>
    <row r="158" spans="2:25" hidden="1" x14ac:dyDescent="0.45">
      <c r="B158" s="38">
        <v>2</v>
      </c>
      <c r="C158" s="39">
        <f>'Result do Turno'!D158</f>
        <v>0</v>
      </c>
      <c r="F158" s="44" t="str">
        <f>IF('Result do Turno'!U158="(D)","(D)","")</f>
        <v>(D)</v>
      </c>
      <c r="G158" s="45">
        <f>'Result do Turno'!V158</f>
        <v>0</v>
      </c>
      <c r="H158" s="42">
        <f>'Result do Turno'!W158</f>
        <v>0</v>
      </c>
      <c r="I158" s="43">
        <f>IF(H158=1,1,IF(H157=1,1,0))</f>
        <v>0</v>
      </c>
      <c r="J158" s="44" t="str">
        <f>IF('Result do Turno'!AI158="(D)","(D)","")</f>
        <v/>
      </c>
      <c r="K158" s="45">
        <f>'Result do Turno'!AJ158</f>
        <v>0</v>
      </c>
      <c r="L158" s="42">
        <f>'Result do Turno'!AK158</f>
        <v>0</v>
      </c>
      <c r="M158" s="43">
        <f>IF(L158=1,1,IF(L157=1,1,0))</f>
        <v>0</v>
      </c>
      <c r="N158" s="44" t="str">
        <f>IF('Result do Turno'!AW158="(D)","(D)","")</f>
        <v>(D)</v>
      </c>
      <c r="O158" s="45">
        <f>'Result do Turno'!AX158</f>
        <v>0</v>
      </c>
      <c r="P158" s="42">
        <f>'Result do Turno'!AY158</f>
        <v>0</v>
      </c>
      <c r="Q158" s="43">
        <f>IF(P158=1,1,IF(P157=1,1,0))</f>
        <v>0</v>
      </c>
      <c r="R158" s="44" t="str">
        <f>IF('Result do Turno'!BK158="(D)","(D)","")</f>
        <v/>
      </c>
      <c r="S158" s="45">
        <f>'Result do Turno'!BL158</f>
        <v>0</v>
      </c>
      <c r="T158" s="42">
        <f>'Result do Turno'!BM158</f>
        <v>0</v>
      </c>
      <c r="U158" s="43">
        <f>IF(T158=1,1,IF(T157=1,1,0))</f>
        <v>0</v>
      </c>
      <c r="V158" s="44" t="str">
        <f>IF('Result do Turno'!BY158="(D)","(D)","")</f>
        <v>(D)</v>
      </c>
      <c r="W158" s="45">
        <f>'Result do Turno'!BZ158</f>
        <v>0</v>
      </c>
      <c r="X158" s="51">
        <f>'Result do Turno'!CA158</f>
        <v>0</v>
      </c>
      <c r="Y158" s="43">
        <f>IF(X158=1,1,IF(X157=1,1,0))</f>
        <v>0</v>
      </c>
    </row>
    <row r="159" spans="2:25" hidden="1" x14ac:dyDescent="0.45">
      <c r="B159" s="38">
        <v>3</v>
      </c>
      <c r="C159" s="39">
        <f>'Result do Turno'!D159</f>
        <v>0</v>
      </c>
      <c r="F159" s="40" t="str">
        <f>IF('Result do Turno'!U159="(D)","(D)","")</f>
        <v/>
      </c>
      <c r="G159" s="41">
        <f>'Result do Turno'!V159</f>
        <v>0</v>
      </c>
      <c r="H159" s="42">
        <f>'Result do Turno'!W159</f>
        <v>0</v>
      </c>
      <c r="I159" s="43">
        <f>IF(H159=1,1,IF(H160=1,1,0))</f>
        <v>0</v>
      </c>
      <c r="J159" s="40" t="str">
        <f>IF('Result do Turno'!AI159="(D)","(D)","")</f>
        <v>(D)</v>
      </c>
      <c r="K159" s="41">
        <f>'Result do Turno'!AJ159</f>
        <v>0</v>
      </c>
      <c r="L159" s="42">
        <f>'Result do Turno'!AK159</f>
        <v>0</v>
      </c>
      <c r="M159" s="43">
        <f>IF(L159=1,1,IF(L160=1,1,0))</f>
        <v>0</v>
      </c>
      <c r="N159" s="40" t="str">
        <f>IF('Result do Turno'!AW159="(D)","(D)","")</f>
        <v/>
      </c>
      <c r="O159" s="41">
        <f>'Result do Turno'!AX159</f>
        <v>0</v>
      </c>
      <c r="P159" s="42">
        <f>'Result do Turno'!AY159</f>
        <v>0</v>
      </c>
      <c r="Q159" s="43">
        <f>IF(P159=1,1,IF(P160=1,1,0))</f>
        <v>0</v>
      </c>
      <c r="R159" s="40" t="str">
        <f>IF('Result do Turno'!BK159="(D)","(D)","")</f>
        <v/>
      </c>
      <c r="S159" s="41">
        <f>'Result do Turno'!BL159</f>
        <v>0</v>
      </c>
      <c r="T159" s="42">
        <f>'Result do Turno'!BM159</f>
        <v>0</v>
      </c>
      <c r="U159" s="43">
        <f>IF(T159=1,1,IF(T160=1,1,0))</f>
        <v>0</v>
      </c>
      <c r="V159" s="40" t="str">
        <f>IF('Result do Turno'!BY159="(D)","(D)","")</f>
        <v>(D)</v>
      </c>
      <c r="W159" s="41">
        <f>'Result do Turno'!BZ159</f>
        <v>0</v>
      </c>
      <c r="X159" s="51">
        <f>'Result do Turno'!CA159</f>
        <v>0</v>
      </c>
      <c r="Y159" s="43">
        <f>IF(X159=1,1,IF(X160=1,1,0))</f>
        <v>0</v>
      </c>
    </row>
    <row r="160" spans="2:25" hidden="1" x14ac:dyDescent="0.45">
      <c r="B160" s="38">
        <v>4</v>
      </c>
      <c r="C160" s="39">
        <f>'Result do Turno'!D160</f>
        <v>0</v>
      </c>
      <c r="F160" s="44" t="str">
        <f>IF('Result do Turno'!U160="(D)","(D)","")</f>
        <v>(D)</v>
      </c>
      <c r="G160" s="45">
        <f>'Result do Turno'!V160</f>
        <v>0</v>
      </c>
      <c r="H160" s="42">
        <f>'Result do Turno'!W160</f>
        <v>0</v>
      </c>
      <c r="I160" s="43">
        <f>IF(H160=1,1,IF(H159=1,1,0))</f>
        <v>0</v>
      </c>
      <c r="J160" s="44" t="str">
        <f>IF('Result do Turno'!AI160="(D)","(D)","")</f>
        <v/>
      </c>
      <c r="K160" s="45">
        <f>'Result do Turno'!AJ160</f>
        <v>0</v>
      </c>
      <c r="L160" s="42">
        <f>'Result do Turno'!AK160</f>
        <v>0</v>
      </c>
      <c r="M160" s="43">
        <f>IF(L160=1,1,IF(L159=1,1,0))</f>
        <v>0</v>
      </c>
      <c r="N160" s="44" t="str">
        <f>IF('Result do Turno'!AW160="(D)","(D)","")</f>
        <v>(D)</v>
      </c>
      <c r="O160" s="45">
        <f>'Result do Turno'!AX160</f>
        <v>0</v>
      </c>
      <c r="P160" s="42">
        <f>'Result do Turno'!AY160</f>
        <v>0</v>
      </c>
      <c r="Q160" s="43">
        <f>IF(P160=1,1,IF(P159=1,1,0))</f>
        <v>0</v>
      </c>
      <c r="R160" s="44" t="str">
        <f>IF('Result do Turno'!BK160="(D)","(D)","")</f>
        <v>(D)</v>
      </c>
      <c r="S160" s="45">
        <f>'Result do Turno'!BL160</f>
        <v>0</v>
      </c>
      <c r="T160" s="42">
        <f>'Result do Turno'!BM160</f>
        <v>0</v>
      </c>
      <c r="U160" s="43">
        <f>IF(T160=1,1,IF(T159=1,1,0))</f>
        <v>0</v>
      </c>
      <c r="V160" s="44" t="str">
        <f>IF('Result do Turno'!BY160="(D)","(D)","")</f>
        <v/>
      </c>
      <c r="W160" s="45">
        <f>'Result do Turno'!BZ160</f>
        <v>0</v>
      </c>
      <c r="X160" s="51">
        <f>'Result do Turno'!CA160</f>
        <v>0</v>
      </c>
      <c r="Y160" s="43">
        <f>IF(X160=1,1,IF(X159=1,1,0))</f>
        <v>0</v>
      </c>
    </row>
    <row r="161" spans="2:25" hidden="1" x14ac:dyDescent="0.45">
      <c r="B161" s="38">
        <v>5</v>
      </c>
      <c r="C161" s="39">
        <f>'Result do Turno'!D161</f>
        <v>0</v>
      </c>
      <c r="F161" s="40" t="str">
        <f>IF('Result do Turno'!U161="(D)","(D)","")</f>
        <v/>
      </c>
      <c r="G161" s="41">
        <f>'Result do Turno'!V161</f>
        <v>0</v>
      </c>
      <c r="H161" s="42">
        <f>'Result do Turno'!W161</f>
        <v>0</v>
      </c>
      <c r="I161" s="43">
        <f>IF(H161=1,1,IF(H162=1,1,0))</f>
        <v>0</v>
      </c>
      <c r="J161" s="40" t="str">
        <f>IF('Result do Turno'!AI161="(D)","(D)","")</f>
        <v>(D)</v>
      </c>
      <c r="K161" s="41">
        <f>'Result do Turno'!AJ161</f>
        <v>0</v>
      </c>
      <c r="L161" s="42">
        <f>'Result do Turno'!AK161</f>
        <v>0</v>
      </c>
      <c r="M161" s="43">
        <f>IF(L161=1,1,IF(L162=1,1,0))</f>
        <v>0</v>
      </c>
      <c r="N161" s="40" t="str">
        <f>IF('Result do Turno'!AW161="(D)","(D)","")</f>
        <v/>
      </c>
      <c r="O161" s="41">
        <f>'Result do Turno'!AX161</f>
        <v>0</v>
      </c>
      <c r="P161" s="42">
        <f>'Result do Turno'!AY161</f>
        <v>0</v>
      </c>
      <c r="Q161" s="43">
        <f>IF(P161=1,1,IF(P162=1,1,0))</f>
        <v>0</v>
      </c>
      <c r="R161" s="40" t="str">
        <f>IF('Result do Turno'!BK161="(D)","(D)","")</f>
        <v>(D)</v>
      </c>
      <c r="S161" s="41">
        <f>'Result do Turno'!BL161</f>
        <v>0</v>
      </c>
      <c r="T161" s="42">
        <f>'Result do Turno'!BM161</f>
        <v>0</v>
      </c>
      <c r="U161" s="43">
        <f>IF(T161=1,1,IF(T162=1,1,0))</f>
        <v>0</v>
      </c>
      <c r="V161" s="40" t="str">
        <f>IF('Result do Turno'!BY161="(D)","(D)","")</f>
        <v>(D)</v>
      </c>
      <c r="W161" s="41">
        <f>'Result do Turno'!BZ161</f>
        <v>0</v>
      </c>
      <c r="X161" s="51">
        <f>'Result do Turno'!CA161</f>
        <v>0</v>
      </c>
      <c r="Y161" s="43">
        <f>IF(X161=1,1,IF(X162=1,1,0))</f>
        <v>0</v>
      </c>
    </row>
    <row r="162" spans="2:25" hidden="1" x14ac:dyDescent="0.45">
      <c r="B162" s="47">
        <v>6</v>
      </c>
      <c r="C162" s="48">
        <f>'Result do Turno'!D162</f>
        <v>0</v>
      </c>
      <c r="F162" s="49" t="str">
        <f>IF('Result do Turno'!U162="(D)","(D)","")</f>
        <v>(D)</v>
      </c>
      <c r="G162" s="50">
        <f>'Result do Turno'!V162</f>
        <v>0</v>
      </c>
      <c r="H162" s="42">
        <f>'Result do Turno'!W162</f>
        <v>0</v>
      </c>
      <c r="I162" s="43">
        <f>IF(H162=1,1,IF(H161=1,1,0))</f>
        <v>0</v>
      </c>
      <c r="J162" s="49" t="str">
        <f>IF('Result do Turno'!AI162="(D)","(D)","")</f>
        <v/>
      </c>
      <c r="K162" s="50">
        <f>'Result do Turno'!AJ162</f>
        <v>0</v>
      </c>
      <c r="L162" s="42">
        <f>'Result do Turno'!AK162</f>
        <v>0</v>
      </c>
      <c r="M162" s="43">
        <f>IF(L162=1,1,IF(L161=1,1,0))</f>
        <v>0</v>
      </c>
      <c r="N162" s="49" t="str">
        <f>IF('Result do Turno'!AW162="(D)","(D)","")</f>
        <v>(D)</v>
      </c>
      <c r="O162" s="50">
        <f>'Result do Turno'!AX162</f>
        <v>0</v>
      </c>
      <c r="P162" s="42">
        <f>'Result do Turno'!AY162</f>
        <v>0</v>
      </c>
      <c r="Q162" s="43">
        <f>IF(P162=1,1,IF(P161=1,1,0))</f>
        <v>0</v>
      </c>
      <c r="R162" s="49" t="str">
        <f>IF('Result do Turno'!BK162="(D)","(D)","")</f>
        <v/>
      </c>
      <c r="S162" s="50">
        <f>'Result do Turno'!BL162</f>
        <v>0</v>
      </c>
      <c r="T162" s="42">
        <f>'Result do Turno'!BM162</f>
        <v>0</v>
      </c>
      <c r="U162" s="43">
        <f>IF(T162=1,1,IF(T161=1,1,0))</f>
        <v>0</v>
      </c>
      <c r="V162" s="49" t="str">
        <f>IF('Result do Turno'!BY162="(D)","(D)","")</f>
        <v/>
      </c>
      <c r="W162" s="50">
        <f>'Result do Turno'!BZ162</f>
        <v>0</v>
      </c>
      <c r="X162" s="51">
        <f>'Result do Turno'!CA162</f>
        <v>0</v>
      </c>
      <c r="Y162" s="43">
        <f>IF(X162=1,1,IF(X161=1,1,0))</f>
        <v>0</v>
      </c>
    </row>
    <row r="163" spans="2:25" s="52" customFormat="1" ht="48" customHeight="1" x14ac:dyDescent="0.45">
      <c r="B163" s="5" t="s">
        <v>138</v>
      </c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Y163" s="53"/>
    </row>
    <row r="164" spans="2:25" s="52" customFormat="1" ht="56.25" customHeight="1" x14ac:dyDescent="0.45">
      <c r="B164" s="4" t="s">
        <v>139</v>
      </c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Y164" s="54"/>
    </row>
    <row r="165" spans="2:25" s="52" customFormat="1" ht="15.6" customHeight="1" x14ac:dyDescent="0.45">
      <c r="B165" s="55" t="s">
        <v>140</v>
      </c>
      <c r="C165" s="56" t="s">
        <v>141</v>
      </c>
      <c r="D165" s="56"/>
      <c r="E165" s="56"/>
      <c r="F165" s="56"/>
      <c r="G165" s="56"/>
      <c r="H165" s="56"/>
      <c r="I165" s="57"/>
      <c r="J165" s="56"/>
      <c r="K165" s="56"/>
      <c r="L165" s="56"/>
      <c r="M165" s="57"/>
      <c r="N165" s="56"/>
      <c r="O165" s="56"/>
      <c r="P165" s="57"/>
      <c r="Q165" s="57"/>
      <c r="R165" s="56"/>
      <c r="S165" s="56"/>
      <c r="T165" s="56"/>
      <c r="U165" s="58"/>
      <c r="V165" s="56"/>
      <c r="W165" s="59"/>
      <c r="X165" s="58"/>
      <c r="Y165" s="57"/>
    </row>
    <row r="166" spans="2:25" s="52" customFormat="1" ht="15.6" customHeight="1" x14ac:dyDescent="0.45">
      <c r="B166" s="55" t="s">
        <v>142</v>
      </c>
      <c r="C166" s="56" t="s">
        <v>143</v>
      </c>
      <c r="D166" s="56"/>
      <c r="E166" s="56"/>
      <c r="F166" s="56"/>
      <c r="G166" s="56"/>
      <c r="H166" s="56"/>
      <c r="I166" s="57"/>
      <c r="J166" s="56"/>
      <c r="K166" s="56"/>
      <c r="L166" s="56"/>
      <c r="M166" s="57"/>
      <c r="N166" s="56"/>
      <c r="O166" s="56"/>
      <c r="P166" s="57"/>
      <c r="Q166" s="57"/>
      <c r="R166" s="56"/>
      <c r="S166" s="56"/>
      <c r="T166" s="56"/>
      <c r="U166" s="58"/>
      <c r="V166" s="56"/>
      <c r="W166" s="59"/>
      <c r="X166" s="58"/>
      <c r="Y166" s="57"/>
    </row>
    <row r="167" spans="2:25" s="52" customFormat="1" ht="15.6" customHeight="1" x14ac:dyDescent="0.45">
      <c r="B167" s="60"/>
      <c r="C167" s="61"/>
      <c r="D167" s="61"/>
      <c r="E167" s="61"/>
      <c r="F167" s="61"/>
      <c r="G167" s="61"/>
      <c r="H167" s="61"/>
      <c r="I167" s="62"/>
      <c r="J167" s="61"/>
      <c r="K167" s="61"/>
      <c r="L167" s="61"/>
      <c r="M167" s="62"/>
      <c r="N167" s="61"/>
      <c r="O167" s="61"/>
      <c r="P167" s="62"/>
      <c r="Q167" s="62"/>
      <c r="R167" s="61"/>
      <c r="S167" s="61"/>
      <c r="T167" s="61"/>
      <c r="U167" s="63"/>
      <c r="V167" s="61"/>
      <c r="W167" s="64"/>
      <c r="X167" s="63"/>
      <c r="Y167" s="57"/>
    </row>
  </sheetData>
  <sheetProtection algorithmName="SHA-512" hashValue="5DpDC6BqId59huOdw61LtjYZXyS1lj3ZB2DKW9M82re29ahBDwMD8QrHzIlSCDfnfAVVmC6qM89FQgNRYef2Yg==" saltValue="iu4aizw87p3gfy2IEd5lFQ==" spinCount="100000" sheet="1" objects="1" scenarios="1" selectLockedCells="1" selectUnlockedCells="1"/>
  <mergeCells count="128">
    <mergeCell ref="B156:C156"/>
    <mergeCell ref="B163:W163"/>
    <mergeCell ref="B164:W164"/>
    <mergeCell ref="B138:C138"/>
    <mergeCell ref="B146:C146"/>
    <mergeCell ref="F146:G146"/>
    <mergeCell ref="J146:K146"/>
    <mergeCell ref="N146:O146"/>
    <mergeCell ref="R146:S146"/>
    <mergeCell ref="V146:W146"/>
    <mergeCell ref="B147:C147"/>
    <mergeCell ref="B155:C155"/>
    <mergeCell ref="F155:G155"/>
    <mergeCell ref="J155:K155"/>
    <mergeCell ref="N155:O155"/>
    <mergeCell ref="R155:S155"/>
    <mergeCell ref="V155:W155"/>
    <mergeCell ref="B120:C120"/>
    <mergeCell ref="B128:C128"/>
    <mergeCell ref="F128:G128"/>
    <mergeCell ref="J128:K128"/>
    <mergeCell ref="N128:O128"/>
    <mergeCell ref="R128:S128"/>
    <mergeCell ref="V128:W128"/>
    <mergeCell ref="B129:C129"/>
    <mergeCell ref="B137:C137"/>
    <mergeCell ref="F137:G137"/>
    <mergeCell ref="J137:K137"/>
    <mergeCell ref="N137:O137"/>
    <mergeCell ref="R137:S137"/>
    <mergeCell ref="V137:W137"/>
    <mergeCell ref="B102:C102"/>
    <mergeCell ref="B110:C110"/>
    <mergeCell ref="F110:G110"/>
    <mergeCell ref="J110:K110"/>
    <mergeCell ref="N110:O110"/>
    <mergeCell ref="R110:S110"/>
    <mergeCell ref="V110:W110"/>
    <mergeCell ref="B111:C111"/>
    <mergeCell ref="B119:C119"/>
    <mergeCell ref="F119:G119"/>
    <mergeCell ref="J119:K119"/>
    <mergeCell ref="N119:O119"/>
    <mergeCell ref="R119:S119"/>
    <mergeCell ref="V119:W119"/>
    <mergeCell ref="B84:C84"/>
    <mergeCell ref="B92:C92"/>
    <mergeCell ref="F92:G92"/>
    <mergeCell ref="J92:K92"/>
    <mergeCell ref="N92:O92"/>
    <mergeCell ref="R92:S92"/>
    <mergeCell ref="V92:W92"/>
    <mergeCell ref="B93:C93"/>
    <mergeCell ref="B101:C101"/>
    <mergeCell ref="F101:G101"/>
    <mergeCell ref="J101:K101"/>
    <mergeCell ref="N101:O101"/>
    <mergeCell ref="R101:S101"/>
    <mergeCell ref="V101:W101"/>
    <mergeCell ref="B66:C66"/>
    <mergeCell ref="B74:C74"/>
    <mergeCell ref="F74:G74"/>
    <mergeCell ref="J74:K74"/>
    <mergeCell ref="N74:O74"/>
    <mergeCell ref="R74:S74"/>
    <mergeCell ref="V74:W74"/>
    <mergeCell ref="B75:C75"/>
    <mergeCell ref="B83:C83"/>
    <mergeCell ref="F83:G83"/>
    <mergeCell ref="J83:K83"/>
    <mergeCell ref="N83:O83"/>
    <mergeCell ref="R83:S83"/>
    <mergeCell ref="V83:W83"/>
    <mergeCell ref="B48:C48"/>
    <mergeCell ref="B56:C56"/>
    <mergeCell ref="F56:G56"/>
    <mergeCell ref="J56:K56"/>
    <mergeCell ref="N56:O56"/>
    <mergeCell ref="R56:S56"/>
    <mergeCell ref="V56:W56"/>
    <mergeCell ref="B57:C57"/>
    <mergeCell ref="B65:C65"/>
    <mergeCell ref="F65:G65"/>
    <mergeCell ref="J65:K65"/>
    <mergeCell ref="N65:O65"/>
    <mergeCell ref="R65:S65"/>
    <mergeCell ref="V65:W65"/>
    <mergeCell ref="B30:C30"/>
    <mergeCell ref="B38:C38"/>
    <mergeCell ref="F38:G38"/>
    <mergeCell ref="J38:K38"/>
    <mergeCell ref="N38:O38"/>
    <mergeCell ref="R38:S38"/>
    <mergeCell ref="V38:W38"/>
    <mergeCell ref="B39:C39"/>
    <mergeCell ref="B47:C47"/>
    <mergeCell ref="F47:G47"/>
    <mergeCell ref="J47:K47"/>
    <mergeCell ref="N47:O47"/>
    <mergeCell ref="R47:S47"/>
    <mergeCell ref="V47:W47"/>
    <mergeCell ref="B12:C12"/>
    <mergeCell ref="B20:C20"/>
    <mergeCell ref="F20:G20"/>
    <mergeCell ref="J20:K20"/>
    <mergeCell ref="N20:O20"/>
    <mergeCell ref="R20:S20"/>
    <mergeCell ref="V20:W20"/>
    <mergeCell ref="B21:C21"/>
    <mergeCell ref="B29:C29"/>
    <mergeCell ref="F29:G29"/>
    <mergeCell ref="J29:K29"/>
    <mergeCell ref="N29:O29"/>
    <mergeCell ref="R29:S29"/>
    <mergeCell ref="V29:W29"/>
    <mergeCell ref="B2:C2"/>
    <mergeCell ref="F2:G2"/>
    <mergeCell ref="J2:K2"/>
    <mergeCell ref="N2:O2"/>
    <mergeCell ref="R2:S2"/>
    <mergeCell ref="V2:W2"/>
    <mergeCell ref="B3:C3"/>
    <mergeCell ref="B11:C11"/>
    <mergeCell ref="F11:G11"/>
    <mergeCell ref="J11:K11"/>
    <mergeCell ref="N11:O11"/>
    <mergeCell ref="R11:S11"/>
    <mergeCell ref="V11:W11"/>
  </mergeCells>
  <conditionalFormatting sqref="G4:G9">
    <cfRule type="expression" dxfId="1839" priority="2">
      <formula>H4=0</formula>
    </cfRule>
    <cfRule type="expression" dxfId="1838" priority="3">
      <formula>H4=1</formula>
    </cfRule>
  </conditionalFormatting>
  <conditionalFormatting sqref="G13:G18 G22:G27 G31:G36 G40:G45 G49:G54 G58:G63 G67:G72 G76:G81 G85:G90 G94:G99 G103:G108 G112:G117 G121:G126">
    <cfRule type="expression" dxfId="1837" priority="4">
      <formula>H13=0</formula>
    </cfRule>
    <cfRule type="expression" dxfId="1836" priority="5">
      <formula>H13=1</formula>
    </cfRule>
  </conditionalFormatting>
  <conditionalFormatting sqref="G130:G135">
    <cfRule type="expression" dxfId="1835" priority="6">
      <formula>H130=0</formula>
    </cfRule>
    <cfRule type="expression" dxfId="1834" priority="7">
      <formula>H130=1</formula>
    </cfRule>
  </conditionalFormatting>
  <conditionalFormatting sqref="G139:G144">
    <cfRule type="expression" dxfId="1833" priority="8">
      <formula>H139=0</formula>
    </cfRule>
    <cfRule type="expression" dxfId="1832" priority="9">
      <formula>H139=1</formula>
    </cfRule>
  </conditionalFormatting>
  <conditionalFormatting sqref="G148:G153">
    <cfRule type="expression" dxfId="1831" priority="10">
      <formula>H148=0</formula>
    </cfRule>
    <cfRule type="expression" dxfId="1830" priority="11">
      <formula>H148=1</formula>
    </cfRule>
  </conditionalFormatting>
  <conditionalFormatting sqref="G157:G162">
    <cfRule type="expression" dxfId="1829" priority="12">
      <formula>H157=0</formula>
    </cfRule>
    <cfRule type="expression" dxfId="1828" priority="13">
      <formula>H157=1</formula>
    </cfRule>
  </conditionalFormatting>
  <conditionalFormatting sqref="H4:H9">
    <cfRule type="expression" dxfId="1827" priority="14">
      <formula>#REF!=0</formula>
    </cfRule>
    <cfRule type="expression" dxfId="1826" priority="15">
      <formula>#REF!=1</formula>
    </cfRule>
  </conditionalFormatting>
  <conditionalFormatting sqref="H13:H18 H22:H27 H31:H36 H40:H45 H49:H54 H58:H63 H67:H72 H76:H81 H85:H90 H94:H99 H103:H108 H112:H117 H121:H126">
    <cfRule type="expression" dxfId="1825" priority="16">
      <formula>#REF!=0</formula>
    </cfRule>
    <cfRule type="expression" dxfId="1824" priority="17">
      <formula>#REF!=1</formula>
    </cfRule>
  </conditionalFormatting>
  <conditionalFormatting sqref="H130:H135">
    <cfRule type="expression" dxfId="1823" priority="18">
      <formula>#REF!=0</formula>
    </cfRule>
    <cfRule type="expression" dxfId="1822" priority="19">
      <formula>#REF!=1</formula>
    </cfRule>
  </conditionalFormatting>
  <conditionalFormatting sqref="H139:H144">
    <cfRule type="expression" dxfId="1821" priority="20">
      <formula>#REF!=0</formula>
    </cfRule>
    <cfRule type="expression" dxfId="1820" priority="21">
      <formula>#REF!=1</formula>
    </cfRule>
  </conditionalFormatting>
  <conditionalFormatting sqref="H148:H153">
    <cfRule type="expression" dxfId="1819" priority="22">
      <formula>#REF!=0</formula>
    </cfRule>
    <cfRule type="expression" dxfId="1818" priority="23">
      <formula>#REF!=1</formula>
    </cfRule>
  </conditionalFormatting>
  <conditionalFormatting sqref="H157:H162">
    <cfRule type="expression" dxfId="1817" priority="24">
      <formula>#REF!=0</formula>
    </cfRule>
    <cfRule type="expression" dxfId="1816" priority="25">
      <formula>#REF!=1</formula>
    </cfRule>
  </conditionalFormatting>
  <conditionalFormatting sqref="J10">
    <cfRule type="expression" dxfId="1815" priority="26">
      <formula>M10=1</formula>
    </cfRule>
  </conditionalFormatting>
  <conditionalFormatting sqref="J19 J28 J37 J46 J55 J64 J73 J82 J91 J100 J109 J118 J127">
    <cfRule type="expression" dxfId="1814" priority="27">
      <formula>M19=1</formula>
    </cfRule>
  </conditionalFormatting>
  <conditionalFormatting sqref="K4:K9">
    <cfRule type="expression" dxfId="1813" priority="28">
      <formula>L4=0</formula>
    </cfRule>
    <cfRule type="expression" dxfId="1812" priority="29">
      <formula>L4=1</formula>
    </cfRule>
  </conditionalFormatting>
  <conditionalFormatting sqref="K13:K18 K22:K27 K31:K36 K40:K45 K49:K54 K58:K63 K67:K72 K76:K81 K85:K90 K94:K99 K103:K108 K112:K117 K121:K126">
    <cfRule type="expression" dxfId="1811" priority="30">
      <formula>L13=0</formula>
    </cfRule>
    <cfRule type="expression" dxfId="1810" priority="31">
      <formula>L13=1</formula>
    </cfRule>
  </conditionalFormatting>
  <conditionalFormatting sqref="K130:K135">
    <cfRule type="expression" dxfId="1809" priority="32">
      <formula>L130=0</formula>
    </cfRule>
    <cfRule type="expression" dxfId="1808" priority="33">
      <formula>L130=1</formula>
    </cfRule>
  </conditionalFormatting>
  <conditionalFormatting sqref="K139:K144">
    <cfRule type="expression" dxfId="1807" priority="34">
      <formula>L139=0</formula>
    </cfRule>
    <cfRule type="expression" dxfId="1806" priority="35">
      <formula>L139=1</formula>
    </cfRule>
  </conditionalFormatting>
  <conditionalFormatting sqref="K148:K153">
    <cfRule type="expression" dxfId="1805" priority="36">
      <formula>L148=0</formula>
    </cfRule>
    <cfRule type="expression" dxfId="1804" priority="37">
      <formula>L148=1</formula>
    </cfRule>
  </conditionalFormatting>
  <conditionalFormatting sqref="K157:K162">
    <cfRule type="expression" dxfId="1803" priority="38">
      <formula>L157=0</formula>
    </cfRule>
    <cfRule type="expression" dxfId="1802" priority="39">
      <formula>L157=1</formula>
    </cfRule>
  </conditionalFormatting>
  <conditionalFormatting sqref="L4:L9">
    <cfRule type="expression" dxfId="1801" priority="40">
      <formula>#REF!=0</formula>
    </cfRule>
    <cfRule type="expression" dxfId="1800" priority="41">
      <formula>#REF!=1</formula>
    </cfRule>
  </conditionalFormatting>
  <conditionalFormatting sqref="L13:L18 L22:L27 L31:L36 L40:L45 L49:L54 L58:L63 L67:L72 L76:L81 L85:L90 L94:L99 L103:L108 L112:L117 L121:L126">
    <cfRule type="expression" dxfId="1799" priority="42">
      <formula>#REF!=0</formula>
    </cfRule>
    <cfRule type="expression" dxfId="1798" priority="43">
      <formula>#REF!=1</formula>
    </cfRule>
  </conditionalFormatting>
  <conditionalFormatting sqref="L130:L135">
    <cfRule type="expression" dxfId="1797" priority="44">
      <formula>#REF!=0</formula>
    </cfRule>
    <cfRule type="expression" dxfId="1796" priority="45">
      <formula>#REF!=1</formula>
    </cfRule>
  </conditionalFormatting>
  <conditionalFormatting sqref="L139:L144">
    <cfRule type="expression" dxfId="1795" priority="46">
      <formula>#REF!=0</formula>
    </cfRule>
    <cfRule type="expression" dxfId="1794" priority="47">
      <formula>#REF!=1</formula>
    </cfRule>
  </conditionalFormatting>
  <conditionalFormatting sqref="L148:L153">
    <cfRule type="expression" dxfId="1793" priority="48">
      <formula>#REF!=0</formula>
    </cfRule>
    <cfRule type="expression" dxfId="1792" priority="49">
      <formula>#REF!=1</formula>
    </cfRule>
  </conditionalFormatting>
  <conditionalFormatting sqref="L157:L162">
    <cfRule type="expression" dxfId="1791" priority="50">
      <formula>#REF!=0</formula>
    </cfRule>
    <cfRule type="expression" dxfId="1790" priority="51">
      <formula>#REF!=1</formula>
    </cfRule>
  </conditionalFormatting>
  <conditionalFormatting sqref="N10">
    <cfRule type="expression" dxfId="1789" priority="52">
      <formula>Q10=1</formula>
    </cfRule>
  </conditionalFormatting>
  <conditionalFormatting sqref="N19 N28 N37 N46 N55 N64 N73 N82 N91 N100 N109 N118 N127">
    <cfRule type="expression" dxfId="1788" priority="53">
      <formula>Q19=1</formula>
    </cfRule>
  </conditionalFormatting>
  <conditionalFormatting sqref="O4:O9">
    <cfRule type="expression" dxfId="1787" priority="54">
      <formula>P4=0</formula>
    </cfRule>
    <cfRule type="expression" dxfId="1786" priority="55">
      <formula>P4=1</formula>
    </cfRule>
  </conditionalFormatting>
  <conditionalFormatting sqref="O13:O18 O22:O27 O31:O36 O40:O45 O49:O54 O58:O63 O67:O72 O76:O81 O85:O90 O94:O99 O103:O108 O112:O117 O121:O126">
    <cfRule type="expression" dxfId="1785" priority="56">
      <formula>P13=0</formula>
    </cfRule>
    <cfRule type="expression" dxfId="1784" priority="57">
      <formula>P13=1</formula>
    </cfRule>
  </conditionalFormatting>
  <conditionalFormatting sqref="O130:O135">
    <cfRule type="expression" dxfId="1783" priority="58">
      <formula>P130=0</formula>
    </cfRule>
    <cfRule type="expression" dxfId="1782" priority="59">
      <formula>P130=1</formula>
    </cfRule>
  </conditionalFormatting>
  <conditionalFormatting sqref="O139:O144">
    <cfRule type="expression" dxfId="1781" priority="60">
      <formula>P139=0</formula>
    </cfRule>
    <cfRule type="expression" dxfId="1780" priority="61">
      <formula>P139=1</formula>
    </cfRule>
  </conditionalFormatting>
  <conditionalFormatting sqref="O148:O153">
    <cfRule type="expression" dxfId="1779" priority="62">
      <formula>P148=0</formula>
    </cfRule>
    <cfRule type="expression" dxfId="1778" priority="63">
      <formula>P148=1</formula>
    </cfRule>
  </conditionalFormatting>
  <conditionalFormatting sqref="O157:O162">
    <cfRule type="expression" dxfId="1777" priority="64">
      <formula>P157=0</formula>
    </cfRule>
    <cfRule type="expression" dxfId="1776" priority="65">
      <formula>P157=1</formula>
    </cfRule>
  </conditionalFormatting>
  <conditionalFormatting sqref="P4:P9">
    <cfRule type="expression" dxfId="1775" priority="66">
      <formula>#REF!=0</formula>
    </cfRule>
    <cfRule type="expression" dxfId="1774" priority="67">
      <formula>#REF!=1</formula>
    </cfRule>
  </conditionalFormatting>
  <conditionalFormatting sqref="P13:P18 P22:P27 P31:P36 P40:P45 P49:P54 P58:P63 P67:P72 P76:P81 P85:P90 P94:P99 P103:P108 P112:P117 P121:P126">
    <cfRule type="expression" dxfId="1773" priority="68">
      <formula>#REF!=0</formula>
    </cfRule>
    <cfRule type="expression" dxfId="1772" priority="69">
      <formula>#REF!=1</formula>
    </cfRule>
  </conditionalFormatting>
  <conditionalFormatting sqref="P130:P135">
    <cfRule type="expression" dxfId="1771" priority="70">
      <formula>#REF!=0</formula>
    </cfRule>
    <cfRule type="expression" dxfId="1770" priority="71">
      <formula>#REF!=1</formula>
    </cfRule>
  </conditionalFormatting>
  <conditionalFormatting sqref="P139:P144">
    <cfRule type="expression" dxfId="1769" priority="72">
      <formula>#REF!=0</formula>
    </cfRule>
    <cfRule type="expression" dxfId="1768" priority="73">
      <formula>#REF!=1</formula>
    </cfRule>
  </conditionalFormatting>
  <conditionalFormatting sqref="P148:P153">
    <cfRule type="expression" dxfId="1767" priority="74">
      <formula>#REF!=0</formula>
    </cfRule>
    <cfRule type="expression" dxfId="1766" priority="75">
      <formula>#REF!=1</formula>
    </cfRule>
  </conditionalFormatting>
  <conditionalFormatting sqref="P157:P162">
    <cfRule type="expression" dxfId="1765" priority="76">
      <formula>#REF!=0</formula>
    </cfRule>
    <cfRule type="expression" dxfId="1764" priority="77">
      <formula>#REF!=1</formula>
    </cfRule>
  </conditionalFormatting>
  <conditionalFormatting sqref="R10">
    <cfRule type="expression" dxfId="1763" priority="78">
      <formula>U10=1</formula>
    </cfRule>
  </conditionalFormatting>
  <conditionalFormatting sqref="R19 R28 R37 R46 R55 R64 R73 R82 R91 R100 R109 R118 R127">
    <cfRule type="expression" dxfId="1762" priority="79">
      <formula>U19=1</formula>
    </cfRule>
  </conditionalFormatting>
  <conditionalFormatting sqref="S4:S9">
    <cfRule type="expression" dxfId="1761" priority="80">
      <formula>T4=0</formula>
    </cfRule>
    <cfRule type="expression" dxfId="1760" priority="81">
      <formula>T4=1</formula>
    </cfRule>
  </conditionalFormatting>
  <conditionalFormatting sqref="S13:S18 S22:S27 S31:S36 S40:S45 S49:S54 S58:S63 S67:S72 S76:S81 S85:S90 S94:S99 S103:S108 S112:S117 S121:S126">
    <cfRule type="expression" dxfId="1759" priority="82">
      <formula>T13=0</formula>
    </cfRule>
    <cfRule type="expression" dxfId="1758" priority="83">
      <formula>T13=1</formula>
    </cfRule>
  </conditionalFormatting>
  <conditionalFormatting sqref="S130:S135">
    <cfRule type="expression" dxfId="1757" priority="84">
      <formula>T130=0</formula>
    </cfRule>
    <cfRule type="expression" dxfId="1756" priority="85">
      <formula>T130=1</formula>
    </cfRule>
  </conditionalFormatting>
  <conditionalFormatting sqref="S139:S144">
    <cfRule type="expression" dxfId="1755" priority="86">
      <formula>T139=0</formula>
    </cfRule>
    <cfRule type="expression" dxfId="1754" priority="87">
      <formula>T139=1</formula>
    </cfRule>
  </conditionalFormatting>
  <conditionalFormatting sqref="S148:S153">
    <cfRule type="expression" dxfId="1753" priority="88">
      <formula>T148=0</formula>
    </cfRule>
    <cfRule type="expression" dxfId="1752" priority="89">
      <formula>T148=1</formula>
    </cfRule>
  </conditionalFormatting>
  <conditionalFormatting sqref="S157:S162">
    <cfRule type="expression" dxfId="1751" priority="90">
      <formula>T157=0</formula>
    </cfRule>
    <cfRule type="expression" dxfId="1750" priority="91">
      <formula>T157=1</formula>
    </cfRule>
  </conditionalFormatting>
  <conditionalFormatting sqref="T4:T9">
    <cfRule type="expression" dxfId="1749" priority="92">
      <formula>#REF!=0</formula>
    </cfRule>
    <cfRule type="expression" dxfId="1748" priority="93">
      <formula>#REF!=1</formula>
    </cfRule>
  </conditionalFormatting>
  <conditionalFormatting sqref="T13:T18 T22:T27 T31:T36 T40:T45 T49:T54 T58:T63 T67:T72 T76:T81 T85:T90 T94:T99 T103:T108 T112:T117 T121:T126">
    <cfRule type="expression" dxfId="1747" priority="94">
      <formula>#REF!=0</formula>
    </cfRule>
    <cfRule type="expression" dxfId="1746" priority="95">
      <formula>#REF!=1</formula>
    </cfRule>
  </conditionalFormatting>
  <conditionalFormatting sqref="T130:T135">
    <cfRule type="expression" dxfId="1745" priority="96">
      <formula>#REF!=0</formula>
    </cfRule>
    <cfRule type="expression" dxfId="1744" priority="97">
      <formula>#REF!=1</formula>
    </cfRule>
  </conditionalFormatting>
  <conditionalFormatting sqref="T139:T144">
    <cfRule type="expression" dxfId="1743" priority="98">
      <formula>#REF!=0</formula>
    </cfRule>
    <cfRule type="expression" dxfId="1742" priority="99">
      <formula>#REF!=1</formula>
    </cfRule>
  </conditionalFormatting>
  <conditionalFormatting sqref="T148:T153">
    <cfRule type="expression" dxfId="1741" priority="100">
      <formula>#REF!=0</formula>
    </cfRule>
    <cfRule type="expression" dxfId="1740" priority="101">
      <formula>#REF!=1</formula>
    </cfRule>
  </conditionalFormatting>
  <conditionalFormatting sqref="T157:T162">
    <cfRule type="expression" dxfId="1739" priority="102">
      <formula>#REF!=0</formula>
    </cfRule>
    <cfRule type="expression" dxfId="1738" priority="103">
      <formula>#REF!=1</formula>
    </cfRule>
  </conditionalFormatting>
  <conditionalFormatting sqref="V10">
    <cfRule type="expression" dxfId="1737" priority="104">
      <formula>Y10=1</formula>
    </cfRule>
  </conditionalFormatting>
  <conditionalFormatting sqref="V19 V28 V37 V46 V55 V64 V73 V82 V91 V100 V109 V118 V127">
    <cfRule type="expression" dxfId="1736" priority="105">
      <formula>Y19=1</formula>
    </cfRule>
  </conditionalFormatting>
  <conditionalFormatting sqref="W4:W9">
    <cfRule type="expression" dxfId="1735" priority="106">
      <formula>X4=0</formula>
    </cfRule>
    <cfRule type="expression" dxfId="1734" priority="107">
      <formula>X4=1</formula>
    </cfRule>
  </conditionalFormatting>
  <conditionalFormatting sqref="W13:W18 W22:W27 W31:W36 W40:W45 W49:W54 W58:W63 W67:W72 W76:W81 W85:W90 W94:W99 W103:W108 W112:W117 W121:W126">
    <cfRule type="expression" dxfId="1733" priority="108">
      <formula>X13=0</formula>
    </cfRule>
    <cfRule type="expression" dxfId="1732" priority="109">
      <formula>X13=1</formula>
    </cfRule>
  </conditionalFormatting>
  <conditionalFormatting sqref="W130:W135">
    <cfRule type="expression" dxfId="1731" priority="110">
      <formula>X130=0</formula>
    </cfRule>
    <cfRule type="expression" dxfId="1730" priority="111">
      <formula>X130=1</formula>
    </cfRule>
  </conditionalFormatting>
  <conditionalFormatting sqref="W139:W144">
    <cfRule type="expression" dxfId="1729" priority="112">
      <formula>X139=0</formula>
    </cfRule>
    <cfRule type="expression" dxfId="1728" priority="113">
      <formula>X139=1</formula>
    </cfRule>
  </conditionalFormatting>
  <conditionalFormatting sqref="W148:W153">
    <cfRule type="expression" dxfId="1727" priority="114">
      <formula>X148=0</formula>
    </cfRule>
    <cfRule type="expression" dxfId="1726" priority="115">
      <formula>X148=1</formula>
    </cfRule>
  </conditionalFormatting>
  <conditionalFormatting sqref="W157:W162">
    <cfRule type="expression" dxfId="1725" priority="116">
      <formula>X157=0</formula>
    </cfRule>
    <cfRule type="expression" dxfId="1724" priority="117">
      <formula>X157=1</formula>
    </cfRule>
  </conditionalFormatting>
  <pageMargins left="0.23611111111111099" right="0.23611111111111099" top="0.74861111111111101" bottom="0.74861111111111101" header="0.31527777777777799" footer="0.31527777777777799"/>
  <pageSetup paperSize="9" fitToHeight="0" orientation="portrait" horizontalDpi="300" verticalDpi="300"/>
  <headerFooter>
    <oddHeader>&amp;CBARRAGEM DE TENIS DO CLUBE DO EXERCITO - BRASILIA - 2024</oddHeader>
    <oddFooter>&amp;LPágina: &amp;P / &amp;N&amp;REmitido em &amp;D - &amp;T</oddFooter>
  </headerFooter>
  <rowBreaks count="1" manualBreakCount="1">
    <brk id="7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MJ381"/>
  <sheetViews>
    <sheetView showRowColHeaders="0" zoomScale="75" zoomScaleNormal="75" workbookViewId="0"/>
  </sheetViews>
  <sheetFormatPr defaultColWidth="9.1328125" defaultRowHeight="14.25" x14ac:dyDescent="0.45"/>
  <cols>
    <col min="1" max="1" width="22.73046875" style="31" customWidth="1"/>
    <col min="2" max="6" width="22.33203125" style="31" customWidth="1"/>
    <col min="7" max="7" width="12.1328125" style="31" customWidth="1"/>
    <col min="8" max="1024" width="9.1328125" style="31"/>
  </cols>
  <sheetData>
    <row r="1" spans="1:8" x14ac:dyDescent="0.45">
      <c r="A1" s="179" t="s">
        <v>307</v>
      </c>
      <c r="B1" s="31" t="s">
        <v>532</v>
      </c>
      <c r="C1" s="31" t="s">
        <v>533</v>
      </c>
      <c r="D1" s="31" t="s">
        <v>534</v>
      </c>
      <c r="E1" s="31" t="s">
        <v>535</v>
      </c>
      <c r="F1" s="31" t="s">
        <v>536</v>
      </c>
      <c r="G1" s="31">
        <v>0</v>
      </c>
      <c r="H1" s="31">
        <v>124</v>
      </c>
    </row>
    <row r="2" spans="1:8" x14ac:dyDescent="0.45">
      <c r="A2" s="179" t="s">
        <v>308</v>
      </c>
      <c r="B2" s="31" t="s">
        <v>537</v>
      </c>
      <c r="C2" s="31" t="s">
        <v>538</v>
      </c>
      <c r="D2" s="31" t="s">
        <v>539</v>
      </c>
      <c r="E2" s="31" t="s">
        <v>540</v>
      </c>
      <c r="F2" s="31" t="s">
        <v>541</v>
      </c>
      <c r="G2" s="31">
        <v>5</v>
      </c>
      <c r="H2" s="31">
        <v>99</v>
      </c>
    </row>
    <row r="3" spans="1:8" x14ac:dyDescent="0.45">
      <c r="A3" s="179" t="s">
        <v>309</v>
      </c>
      <c r="B3" s="31" t="s">
        <v>542</v>
      </c>
      <c r="C3" s="31" t="s">
        <v>543</v>
      </c>
      <c r="D3" s="31" t="s">
        <v>544</v>
      </c>
      <c r="E3" s="31" t="s">
        <v>545</v>
      </c>
      <c r="F3" s="31" t="s">
        <v>546</v>
      </c>
      <c r="G3" s="31">
        <v>0</v>
      </c>
      <c r="H3" s="31">
        <v>42</v>
      </c>
    </row>
    <row r="4" spans="1:8" x14ac:dyDescent="0.45">
      <c r="A4" s="179" t="s">
        <v>27</v>
      </c>
      <c r="B4" s="31" t="s">
        <v>547</v>
      </c>
      <c r="C4" s="31" t="s">
        <v>548</v>
      </c>
      <c r="D4" s="31" t="s">
        <v>549</v>
      </c>
      <c r="E4" s="31" t="s">
        <v>550</v>
      </c>
      <c r="F4" s="31" t="s">
        <v>551</v>
      </c>
      <c r="G4" s="31">
        <v>0</v>
      </c>
      <c r="H4" s="31">
        <v>67</v>
      </c>
    </row>
    <row r="5" spans="1:8" x14ac:dyDescent="0.45">
      <c r="A5" s="179" t="s">
        <v>311</v>
      </c>
      <c r="B5" s="31" t="s">
        <v>552</v>
      </c>
      <c r="C5" s="31" t="s">
        <v>553</v>
      </c>
      <c r="D5" s="31" t="s">
        <v>554</v>
      </c>
      <c r="E5" s="31" t="s">
        <v>555</v>
      </c>
      <c r="F5" s="31" t="s">
        <v>556</v>
      </c>
      <c r="G5" s="31">
        <v>2</v>
      </c>
      <c r="H5" s="31">
        <v>105</v>
      </c>
    </row>
    <row r="6" spans="1:8" x14ac:dyDescent="0.45">
      <c r="A6" s="179" t="s">
        <v>94</v>
      </c>
      <c r="B6" s="31" t="s">
        <v>557</v>
      </c>
      <c r="C6" s="31" t="s">
        <v>558</v>
      </c>
      <c r="D6" s="31" t="s">
        <v>559</v>
      </c>
      <c r="E6" s="31" t="s">
        <v>560</v>
      </c>
      <c r="F6" s="31" t="s">
        <v>561</v>
      </c>
      <c r="G6" s="31">
        <v>0</v>
      </c>
      <c r="H6" s="31">
        <v>117</v>
      </c>
    </row>
    <row r="7" spans="1:8" x14ac:dyDescent="0.45">
      <c r="A7" s="179" t="s">
        <v>315</v>
      </c>
      <c r="B7" s="31" t="s">
        <v>562</v>
      </c>
      <c r="C7" s="31" t="s">
        <v>563</v>
      </c>
      <c r="D7" s="31" t="s">
        <v>564</v>
      </c>
      <c r="E7" s="31" t="s">
        <v>565</v>
      </c>
      <c r="F7" s="31" t="s">
        <v>566</v>
      </c>
      <c r="G7" s="31">
        <v>0</v>
      </c>
      <c r="H7" s="31">
        <v>59</v>
      </c>
    </row>
    <row r="8" spans="1:8" x14ac:dyDescent="0.45">
      <c r="A8" s="179" t="s">
        <v>318</v>
      </c>
      <c r="B8" s="31" t="s">
        <v>567</v>
      </c>
      <c r="C8" s="31" t="s">
        <v>568</v>
      </c>
      <c r="D8" s="31" t="s">
        <v>569</v>
      </c>
      <c r="E8" s="31" t="s">
        <v>570</v>
      </c>
      <c r="F8" s="31" t="s">
        <v>571</v>
      </c>
      <c r="G8" s="31">
        <v>0</v>
      </c>
      <c r="H8" s="31">
        <v>31</v>
      </c>
    </row>
    <row r="9" spans="1:8" x14ac:dyDescent="0.45">
      <c r="A9" s="179" t="s">
        <v>320</v>
      </c>
      <c r="B9" s="31" t="s">
        <v>572</v>
      </c>
      <c r="C9" s="31" t="s">
        <v>573</v>
      </c>
      <c r="D9" s="31" t="s">
        <v>574</v>
      </c>
      <c r="E9" s="31" t="s">
        <v>575</v>
      </c>
      <c r="F9" s="31" t="s">
        <v>576</v>
      </c>
      <c r="G9" s="31">
        <v>1</v>
      </c>
      <c r="H9" s="31">
        <v>125</v>
      </c>
    </row>
    <row r="10" spans="1:8" x14ac:dyDescent="0.45">
      <c r="A10" s="179" t="s">
        <v>23</v>
      </c>
      <c r="B10" s="31" t="s">
        <v>577</v>
      </c>
      <c r="C10" s="31" t="s">
        <v>578</v>
      </c>
      <c r="D10" s="31" t="s">
        <v>579</v>
      </c>
      <c r="E10" s="31" t="s">
        <v>580</v>
      </c>
      <c r="F10" s="31" t="s">
        <v>581</v>
      </c>
      <c r="G10" s="31">
        <v>1</v>
      </c>
      <c r="H10" s="31">
        <v>5</v>
      </c>
    </row>
    <row r="11" spans="1:8" x14ac:dyDescent="0.45">
      <c r="A11" s="179" t="s">
        <v>582</v>
      </c>
      <c r="B11" s="31" t="s">
        <v>583</v>
      </c>
      <c r="C11" s="31" t="s">
        <v>584</v>
      </c>
      <c r="D11" s="31" t="s">
        <v>585</v>
      </c>
      <c r="E11" s="31" t="s">
        <v>586</v>
      </c>
      <c r="F11" s="31" t="s">
        <v>587</v>
      </c>
      <c r="G11" s="31">
        <v>1</v>
      </c>
      <c r="H11" s="31">
        <v>26</v>
      </c>
    </row>
    <row r="12" spans="1:8" x14ac:dyDescent="0.45">
      <c r="A12" s="179" t="s">
        <v>325</v>
      </c>
      <c r="B12" s="31" t="s">
        <v>588</v>
      </c>
      <c r="C12" s="31" t="s">
        <v>589</v>
      </c>
      <c r="D12" s="31" t="s">
        <v>590</v>
      </c>
      <c r="E12" s="31" t="s">
        <v>591</v>
      </c>
      <c r="F12" s="31" t="s">
        <v>592</v>
      </c>
      <c r="G12" s="31">
        <v>0</v>
      </c>
      <c r="H12" s="31">
        <v>96</v>
      </c>
    </row>
    <row r="13" spans="1:8" x14ac:dyDescent="0.45">
      <c r="A13" s="179" t="s">
        <v>326</v>
      </c>
      <c r="B13" s="31" t="s">
        <v>593</v>
      </c>
      <c r="C13" s="31" t="s">
        <v>594</v>
      </c>
      <c r="D13" s="31" t="s">
        <v>595</v>
      </c>
      <c r="E13" s="31" t="s">
        <v>596</v>
      </c>
      <c r="F13" s="31" t="s">
        <v>597</v>
      </c>
      <c r="G13" s="31">
        <v>0</v>
      </c>
      <c r="H13" s="31">
        <v>50</v>
      </c>
    </row>
    <row r="14" spans="1:8" x14ac:dyDescent="0.45">
      <c r="A14" s="179" t="s">
        <v>331</v>
      </c>
      <c r="B14" s="31" t="s">
        <v>598</v>
      </c>
      <c r="C14" s="31" t="s">
        <v>599</v>
      </c>
      <c r="D14" s="31" t="s">
        <v>600</v>
      </c>
      <c r="E14" s="31" t="s">
        <v>601</v>
      </c>
      <c r="F14" s="31" t="s">
        <v>602</v>
      </c>
      <c r="G14" s="31">
        <v>0</v>
      </c>
      <c r="H14" s="31">
        <v>132</v>
      </c>
    </row>
    <row r="15" spans="1:8" x14ac:dyDescent="0.45">
      <c r="A15" s="179" t="s">
        <v>336</v>
      </c>
      <c r="B15" s="31" t="s">
        <v>603</v>
      </c>
      <c r="C15" s="31" t="s">
        <v>604</v>
      </c>
      <c r="D15" s="31" t="s">
        <v>605</v>
      </c>
      <c r="E15" s="31" t="s">
        <v>606</v>
      </c>
      <c r="F15" s="31" t="s">
        <v>607</v>
      </c>
      <c r="G15" s="31">
        <v>0</v>
      </c>
      <c r="H15" s="31">
        <v>68</v>
      </c>
    </row>
    <row r="16" spans="1:8" x14ac:dyDescent="0.45">
      <c r="A16" s="179" t="s">
        <v>338</v>
      </c>
      <c r="B16" s="31" t="s">
        <v>608</v>
      </c>
      <c r="C16" s="31" t="s">
        <v>609</v>
      </c>
      <c r="D16" s="31" t="s">
        <v>610</v>
      </c>
      <c r="E16" s="31" t="s">
        <v>611</v>
      </c>
      <c r="F16" s="31" t="s">
        <v>612</v>
      </c>
      <c r="G16" s="31">
        <v>0</v>
      </c>
      <c r="H16" s="31">
        <v>51</v>
      </c>
    </row>
    <row r="17" spans="1:8" x14ac:dyDescent="0.45">
      <c r="A17" s="179" t="s">
        <v>57</v>
      </c>
      <c r="B17" s="31" t="s">
        <v>613</v>
      </c>
      <c r="C17" s="31" t="s">
        <v>614</v>
      </c>
      <c r="D17" s="31" t="s">
        <v>615</v>
      </c>
      <c r="E17" s="31" t="s">
        <v>616</v>
      </c>
      <c r="F17" s="31" t="s">
        <v>617</v>
      </c>
      <c r="G17" s="31">
        <v>1</v>
      </c>
      <c r="H17" s="31">
        <v>40</v>
      </c>
    </row>
    <row r="18" spans="1:8" x14ac:dyDescent="0.45">
      <c r="A18" s="179" t="s">
        <v>61</v>
      </c>
      <c r="B18" s="31" t="s">
        <v>618</v>
      </c>
      <c r="C18" s="31" t="s">
        <v>619</v>
      </c>
      <c r="D18" s="31" t="s">
        <v>620</v>
      </c>
      <c r="E18" s="31" t="s">
        <v>621</v>
      </c>
      <c r="F18" s="31" t="s">
        <v>622</v>
      </c>
      <c r="G18" s="31">
        <v>0</v>
      </c>
      <c r="H18" s="31">
        <v>32</v>
      </c>
    </row>
    <row r="19" spans="1:8" x14ac:dyDescent="0.45">
      <c r="A19" s="179" t="s">
        <v>352</v>
      </c>
      <c r="B19" s="31" t="s">
        <v>623</v>
      </c>
      <c r="C19" s="31" t="s">
        <v>624</v>
      </c>
      <c r="D19" s="31" t="s">
        <v>625</v>
      </c>
      <c r="E19" s="31" t="s">
        <v>626</v>
      </c>
      <c r="F19" s="31" t="s">
        <v>627</v>
      </c>
      <c r="G19" s="31">
        <v>4</v>
      </c>
      <c r="H19" s="31">
        <v>45</v>
      </c>
    </row>
    <row r="20" spans="1:8" x14ac:dyDescent="0.45">
      <c r="A20" s="179" t="s">
        <v>353</v>
      </c>
      <c r="B20" s="31" t="s">
        <v>628</v>
      </c>
      <c r="C20" s="31" t="s">
        <v>629</v>
      </c>
      <c r="D20" s="31" t="s">
        <v>630</v>
      </c>
      <c r="E20" s="31" t="s">
        <v>631</v>
      </c>
      <c r="F20" s="31" t="s">
        <v>632</v>
      </c>
      <c r="G20" s="31">
        <v>2</v>
      </c>
      <c r="H20" s="31">
        <v>44</v>
      </c>
    </row>
    <row r="21" spans="1:8" x14ac:dyDescent="0.45">
      <c r="A21" s="179" t="s">
        <v>356</v>
      </c>
      <c r="B21" s="31" t="s">
        <v>633</v>
      </c>
      <c r="C21" s="31" t="s">
        <v>634</v>
      </c>
      <c r="D21" s="31" t="s">
        <v>635</v>
      </c>
      <c r="E21" s="31" t="s">
        <v>636</v>
      </c>
      <c r="F21" s="31" t="s">
        <v>637</v>
      </c>
      <c r="G21" s="31">
        <v>0</v>
      </c>
      <c r="H21" s="31">
        <v>133</v>
      </c>
    </row>
    <row r="22" spans="1:8" x14ac:dyDescent="0.45">
      <c r="A22" s="179" t="s">
        <v>357</v>
      </c>
      <c r="B22" s="31" t="s">
        <v>638</v>
      </c>
      <c r="C22" s="31" t="s">
        <v>639</v>
      </c>
      <c r="D22" s="31" t="s">
        <v>640</v>
      </c>
      <c r="E22" s="31" t="s">
        <v>641</v>
      </c>
      <c r="F22" s="31" t="s">
        <v>642</v>
      </c>
      <c r="G22" s="31">
        <v>0</v>
      </c>
      <c r="H22" s="31">
        <v>58</v>
      </c>
    </row>
    <row r="23" spans="1:8" x14ac:dyDescent="0.45">
      <c r="A23" s="179" t="s">
        <v>360</v>
      </c>
      <c r="B23" s="31" t="s">
        <v>643</v>
      </c>
      <c r="C23" s="31" t="s">
        <v>644</v>
      </c>
      <c r="D23" s="31" t="s">
        <v>645</v>
      </c>
      <c r="E23" s="31" t="s">
        <v>646</v>
      </c>
      <c r="F23" s="31" t="s">
        <v>647</v>
      </c>
      <c r="G23" s="31">
        <v>0</v>
      </c>
      <c r="H23" s="31">
        <v>49</v>
      </c>
    </row>
    <row r="24" spans="1:8" x14ac:dyDescent="0.45">
      <c r="A24" s="179" t="s">
        <v>361</v>
      </c>
      <c r="B24" s="31" t="s">
        <v>648</v>
      </c>
      <c r="C24" s="31" t="s">
        <v>649</v>
      </c>
      <c r="D24" s="31" t="s">
        <v>650</v>
      </c>
      <c r="E24" s="31" t="s">
        <v>651</v>
      </c>
      <c r="F24" s="31" t="s">
        <v>652</v>
      </c>
      <c r="G24" s="31">
        <v>0</v>
      </c>
      <c r="H24" s="31">
        <v>76</v>
      </c>
    </row>
    <row r="25" spans="1:8" x14ac:dyDescent="0.45">
      <c r="A25" s="179" t="s">
        <v>362</v>
      </c>
      <c r="B25" s="31" t="s">
        <v>653</v>
      </c>
      <c r="C25" s="31" t="s">
        <v>654</v>
      </c>
      <c r="D25" s="31" t="s">
        <v>655</v>
      </c>
      <c r="E25" s="31" t="s">
        <v>656</v>
      </c>
      <c r="F25" s="31" t="s">
        <v>657</v>
      </c>
      <c r="G25" s="31">
        <v>1</v>
      </c>
      <c r="H25" s="31">
        <v>13</v>
      </c>
    </row>
    <row r="26" spans="1:8" x14ac:dyDescent="0.45">
      <c r="A26" s="179" t="s">
        <v>366</v>
      </c>
      <c r="B26" s="31" t="s">
        <v>658</v>
      </c>
      <c r="C26" s="31" t="s">
        <v>659</v>
      </c>
      <c r="D26" s="31" t="s">
        <v>660</v>
      </c>
      <c r="E26" s="31" t="s">
        <v>661</v>
      </c>
      <c r="F26" s="31" t="s">
        <v>662</v>
      </c>
      <c r="G26" s="31">
        <v>0</v>
      </c>
      <c r="H26" s="31">
        <v>130</v>
      </c>
    </row>
    <row r="27" spans="1:8" x14ac:dyDescent="0.45">
      <c r="A27" s="179" t="s">
        <v>100</v>
      </c>
      <c r="B27" s="31" t="s">
        <v>663</v>
      </c>
      <c r="C27" s="31" t="s">
        <v>664</v>
      </c>
      <c r="D27" s="31" t="s">
        <v>665</v>
      </c>
      <c r="E27" s="31" t="s">
        <v>666</v>
      </c>
      <c r="F27" s="31" t="s">
        <v>667</v>
      </c>
      <c r="G27" s="31">
        <v>0</v>
      </c>
      <c r="H27" s="31">
        <v>126</v>
      </c>
    </row>
    <row r="28" spans="1:8" x14ac:dyDescent="0.45">
      <c r="A28" s="179" t="s">
        <v>668</v>
      </c>
      <c r="B28" s="31" t="s">
        <v>669</v>
      </c>
      <c r="C28" s="31" t="s">
        <v>670</v>
      </c>
      <c r="D28" s="31" t="s">
        <v>671</v>
      </c>
      <c r="E28" s="31" t="s">
        <v>672</v>
      </c>
      <c r="F28" s="31" t="s">
        <v>673</v>
      </c>
      <c r="G28" s="31">
        <v>0</v>
      </c>
      <c r="H28" s="31">
        <v>6</v>
      </c>
    </row>
    <row r="29" spans="1:8" x14ac:dyDescent="0.45">
      <c r="A29" s="179" t="s">
        <v>370</v>
      </c>
      <c r="B29" s="31" t="s">
        <v>674</v>
      </c>
      <c r="C29" s="31" t="s">
        <v>675</v>
      </c>
      <c r="D29" s="31" t="s">
        <v>676</v>
      </c>
      <c r="E29" s="31" t="s">
        <v>677</v>
      </c>
      <c r="F29" s="31" t="s">
        <v>678</v>
      </c>
      <c r="G29" s="31">
        <v>0</v>
      </c>
      <c r="H29" s="31">
        <v>121</v>
      </c>
    </row>
    <row r="30" spans="1:8" x14ac:dyDescent="0.45">
      <c r="A30" s="179" t="s">
        <v>373</v>
      </c>
      <c r="B30" s="31" t="s">
        <v>679</v>
      </c>
      <c r="C30" s="31" t="s">
        <v>680</v>
      </c>
      <c r="D30" s="31" t="s">
        <v>681</v>
      </c>
      <c r="E30" s="31" t="s">
        <v>682</v>
      </c>
      <c r="F30" s="31" t="s">
        <v>683</v>
      </c>
      <c r="G30" s="31">
        <v>0</v>
      </c>
      <c r="H30" s="31">
        <v>34</v>
      </c>
    </row>
    <row r="31" spans="1:8" x14ac:dyDescent="0.45">
      <c r="A31" s="179" t="s">
        <v>62</v>
      </c>
      <c r="B31" s="31" t="s">
        <v>684</v>
      </c>
      <c r="C31" s="31" t="s">
        <v>685</v>
      </c>
      <c r="D31" s="31" t="s">
        <v>686</v>
      </c>
      <c r="E31" s="31" t="s">
        <v>687</v>
      </c>
      <c r="F31" s="31" t="s">
        <v>688</v>
      </c>
      <c r="G31" s="31">
        <v>0</v>
      </c>
      <c r="H31" s="31">
        <v>33</v>
      </c>
    </row>
    <row r="32" spans="1:8" x14ac:dyDescent="0.45">
      <c r="A32" s="179" t="s">
        <v>48</v>
      </c>
      <c r="B32" s="31" t="s">
        <v>689</v>
      </c>
      <c r="C32" s="31" t="s">
        <v>690</v>
      </c>
      <c r="D32" s="31" t="s">
        <v>691</v>
      </c>
      <c r="E32" s="31" t="s">
        <v>692</v>
      </c>
      <c r="F32" s="31" t="s">
        <v>693</v>
      </c>
      <c r="G32" s="31">
        <v>0</v>
      </c>
      <c r="H32" s="31">
        <v>36</v>
      </c>
    </row>
    <row r="33" spans="1:8" x14ac:dyDescent="0.45">
      <c r="A33" s="179" t="s">
        <v>378</v>
      </c>
      <c r="B33" s="31" t="s">
        <v>694</v>
      </c>
      <c r="C33" s="31" t="s">
        <v>695</v>
      </c>
      <c r="D33" s="31" t="s">
        <v>696</v>
      </c>
      <c r="E33" s="31" t="s">
        <v>697</v>
      </c>
      <c r="F33" s="31" t="s">
        <v>698</v>
      </c>
      <c r="G33" s="31">
        <v>5</v>
      </c>
      <c r="H33" s="31">
        <v>112</v>
      </c>
    </row>
    <row r="34" spans="1:8" x14ac:dyDescent="0.45">
      <c r="A34" s="179" t="s">
        <v>75</v>
      </c>
      <c r="B34" s="31" t="s">
        <v>699</v>
      </c>
      <c r="C34" s="31" t="s">
        <v>700</v>
      </c>
      <c r="D34" s="31" t="s">
        <v>701</v>
      </c>
      <c r="E34" s="31" t="s">
        <v>702</v>
      </c>
      <c r="F34" s="31" t="s">
        <v>703</v>
      </c>
      <c r="G34" s="31">
        <v>0</v>
      </c>
      <c r="H34" s="31">
        <v>61</v>
      </c>
    </row>
    <row r="35" spans="1:8" x14ac:dyDescent="0.45">
      <c r="A35" s="179" t="s">
        <v>704</v>
      </c>
      <c r="B35" s="31" t="s">
        <v>705</v>
      </c>
      <c r="C35" s="31" t="s">
        <v>706</v>
      </c>
      <c r="D35" s="31" t="s">
        <v>707</v>
      </c>
      <c r="E35" s="31" t="s">
        <v>708</v>
      </c>
      <c r="F35" s="31" t="s">
        <v>709</v>
      </c>
      <c r="G35" s="31">
        <v>0</v>
      </c>
      <c r="H35" s="31">
        <v>27</v>
      </c>
    </row>
    <row r="36" spans="1:8" x14ac:dyDescent="0.45">
      <c r="A36" s="179" t="s">
        <v>108</v>
      </c>
      <c r="B36" s="31" t="s">
        <v>710</v>
      </c>
      <c r="C36" s="31" t="s">
        <v>711</v>
      </c>
      <c r="D36" s="31" t="s">
        <v>712</v>
      </c>
      <c r="E36" s="31" t="s">
        <v>713</v>
      </c>
      <c r="F36" s="31" t="s">
        <v>714</v>
      </c>
      <c r="G36" s="31">
        <v>0</v>
      </c>
      <c r="H36" s="31">
        <v>41</v>
      </c>
    </row>
    <row r="37" spans="1:8" x14ac:dyDescent="0.45">
      <c r="A37" s="179" t="s">
        <v>382</v>
      </c>
      <c r="B37" s="31" t="s">
        <v>715</v>
      </c>
      <c r="C37" s="31" t="s">
        <v>716</v>
      </c>
      <c r="D37" s="31" t="s">
        <v>717</v>
      </c>
      <c r="E37" s="31" t="s">
        <v>718</v>
      </c>
      <c r="F37" s="31" t="s">
        <v>719</v>
      </c>
      <c r="G37" s="31">
        <v>3</v>
      </c>
      <c r="H37" s="31">
        <v>134</v>
      </c>
    </row>
    <row r="38" spans="1:8" x14ac:dyDescent="0.45">
      <c r="A38" s="179" t="s">
        <v>386</v>
      </c>
      <c r="B38" s="31" t="s">
        <v>720</v>
      </c>
      <c r="C38" s="31" t="s">
        <v>721</v>
      </c>
      <c r="D38" s="31" t="s">
        <v>722</v>
      </c>
      <c r="E38" s="31" t="s">
        <v>723</v>
      </c>
      <c r="F38" s="31" t="s">
        <v>724</v>
      </c>
      <c r="G38" s="31">
        <v>0</v>
      </c>
      <c r="H38" s="31">
        <v>16</v>
      </c>
    </row>
    <row r="39" spans="1:8" x14ac:dyDescent="0.45">
      <c r="A39" s="179" t="s">
        <v>388</v>
      </c>
      <c r="B39" s="31" t="s">
        <v>725</v>
      </c>
      <c r="C39" s="31" t="s">
        <v>726</v>
      </c>
      <c r="D39" s="31" t="s">
        <v>727</v>
      </c>
      <c r="E39" s="31" t="s">
        <v>728</v>
      </c>
      <c r="F39" s="31" t="s">
        <v>729</v>
      </c>
      <c r="G39" s="31">
        <v>0</v>
      </c>
      <c r="H39" s="31">
        <v>116</v>
      </c>
    </row>
    <row r="40" spans="1:8" x14ac:dyDescent="0.45">
      <c r="A40" s="179" t="s">
        <v>390</v>
      </c>
      <c r="B40" s="31" t="s">
        <v>730</v>
      </c>
      <c r="C40" s="31" t="s">
        <v>731</v>
      </c>
      <c r="D40" s="31" t="s">
        <v>732</v>
      </c>
      <c r="E40" s="31" t="s">
        <v>733</v>
      </c>
      <c r="F40" s="31" t="s">
        <v>734</v>
      </c>
      <c r="G40" s="31">
        <v>0</v>
      </c>
      <c r="H40" s="31">
        <v>122</v>
      </c>
    </row>
    <row r="41" spans="1:8" x14ac:dyDescent="0.45">
      <c r="A41" s="179" t="s">
        <v>392</v>
      </c>
      <c r="B41" s="31" t="s">
        <v>735</v>
      </c>
      <c r="C41" s="31" t="s">
        <v>736</v>
      </c>
      <c r="D41" s="31" t="s">
        <v>737</v>
      </c>
      <c r="E41" s="31" t="s">
        <v>738</v>
      </c>
      <c r="F41" s="31" t="s">
        <v>739</v>
      </c>
      <c r="G41" s="31">
        <v>0</v>
      </c>
      <c r="H41" s="31">
        <v>89</v>
      </c>
    </row>
    <row r="42" spans="1:8" x14ac:dyDescent="0.45">
      <c r="A42" s="179" t="s">
        <v>394</v>
      </c>
      <c r="B42" s="31" t="s">
        <v>740</v>
      </c>
      <c r="C42" s="31" t="s">
        <v>741</v>
      </c>
      <c r="D42" s="31" t="s">
        <v>742</v>
      </c>
      <c r="E42" s="31" t="s">
        <v>743</v>
      </c>
      <c r="F42" s="31" t="s">
        <v>744</v>
      </c>
      <c r="G42" s="31">
        <v>0</v>
      </c>
      <c r="H42" s="31">
        <v>131</v>
      </c>
    </row>
    <row r="43" spans="1:8" x14ac:dyDescent="0.45">
      <c r="A43" s="179" t="s">
        <v>396</v>
      </c>
      <c r="B43" s="31" t="s">
        <v>745</v>
      </c>
      <c r="C43" s="31" t="s">
        <v>746</v>
      </c>
      <c r="D43" s="31" t="s">
        <v>747</v>
      </c>
      <c r="E43" s="31" t="s">
        <v>748</v>
      </c>
      <c r="F43" s="31" t="s">
        <v>749</v>
      </c>
      <c r="G43" s="31">
        <v>0</v>
      </c>
      <c r="H43" s="31">
        <v>139</v>
      </c>
    </row>
    <row r="44" spans="1:8" x14ac:dyDescent="0.45">
      <c r="A44" s="179" t="s">
        <v>54</v>
      </c>
      <c r="B44" s="31" t="s">
        <v>750</v>
      </c>
      <c r="C44" s="31" t="s">
        <v>751</v>
      </c>
      <c r="D44" s="31" t="s">
        <v>752</v>
      </c>
      <c r="E44" s="31" t="s">
        <v>753</v>
      </c>
      <c r="F44" s="31" t="s">
        <v>754</v>
      </c>
      <c r="G44" s="31">
        <v>1</v>
      </c>
      <c r="H44" s="31">
        <v>24</v>
      </c>
    </row>
    <row r="45" spans="1:8" x14ac:dyDescent="0.45">
      <c r="A45" s="179" t="s">
        <v>399</v>
      </c>
      <c r="B45" s="31" t="s">
        <v>755</v>
      </c>
      <c r="C45" s="31" t="s">
        <v>756</v>
      </c>
      <c r="D45" s="31" t="s">
        <v>757</v>
      </c>
      <c r="E45" s="31" t="s">
        <v>758</v>
      </c>
      <c r="F45" s="31" t="s">
        <v>759</v>
      </c>
      <c r="G45" s="31">
        <v>1</v>
      </c>
      <c r="H45" s="31">
        <v>98</v>
      </c>
    </row>
    <row r="46" spans="1:8" x14ac:dyDescent="0.45">
      <c r="A46" s="179" t="s">
        <v>404</v>
      </c>
      <c r="B46" s="31" t="s">
        <v>760</v>
      </c>
      <c r="C46" s="31" t="s">
        <v>761</v>
      </c>
      <c r="D46" s="31" t="s">
        <v>762</v>
      </c>
      <c r="E46" s="31" t="s">
        <v>763</v>
      </c>
      <c r="F46" s="31" t="s">
        <v>764</v>
      </c>
      <c r="G46" s="31">
        <v>0</v>
      </c>
      <c r="H46" s="31">
        <v>123</v>
      </c>
    </row>
    <row r="47" spans="1:8" x14ac:dyDescent="0.45">
      <c r="A47" s="179" t="s">
        <v>51</v>
      </c>
      <c r="B47" s="31" t="s">
        <v>765</v>
      </c>
      <c r="C47" s="31" t="s">
        <v>766</v>
      </c>
      <c r="D47" s="31" t="s">
        <v>767</v>
      </c>
      <c r="E47" s="31" t="s">
        <v>768</v>
      </c>
      <c r="F47" s="31" t="s">
        <v>769</v>
      </c>
      <c r="G47" s="31">
        <v>0</v>
      </c>
      <c r="H47" s="31">
        <v>106</v>
      </c>
    </row>
    <row r="48" spans="1:8" x14ac:dyDescent="0.45">
      <c r="A48" s="179" t="s">
        <v>28</v>
      </c>
      <c r="B48" s="31" t="s">
        <v>770</v>
      </c>
      <c r="C48" s="31" t="s">
        <v>771</v>
      </c>
      <c r="D48" s="31" t="s">
        <v>772</v>
      </c>
      <c r="E48" s="31" t="s">
        <v>773</v>
      </c>
      <c r="F48" s="31" t="s">
        <v>774</v>
      </c>
      <c r="G48" s="31">
        <v>0</v>
      </c>
      <c r="H48" s="31">
        <v>22</v>
      </c>
    </row>
    <row r="49" spans="1:8" x14ac:dyDescent="0.45">
      <c r="A49" s="179" t="s">
        <v>20</v>
      </c>
      <c r="B49" s="31" t="s">
        <v>775</v>
      </c>
      <c r="C49" s="31" t="s">
        <v>776</v>
      </c>
      <c r="D49" s="31" t="s">
        <v>777</v>
      </c>
      <c r="E49" s="31" t="s">
        <v>778</v>
      </c>
      <c r="F49" s="31" t="s">
        <v>779</v>
      </c>
      <c r="G49" s="31">
        <v>0</v>
      </c>
      <c r="H49" s="31">
        <v>4</v>
      </c>
    </row>
    <row r="50" spans="1:8" x14ac:dyDescent="0.45">
      <c r="A50" s="179" t="s">
        <v>407</v>
      </c>
      <c r="B50" s="31" t="s">
        <v>780</v>
      </c>
      <c r="C50" s="31" t="s">
        <v>781</v>
      </c>
      <c r="D50" s="31" t="s">
        <v>782</v>
      </c>
      <c r="E50" s="31" t="s">
        <v>783</v>
      </c>
      <c r="F50" s="31" t="s">
        <v>784</v>
      </c>
      <c r="G50" s="31">
        <v>0</v>
      </c>
      <c r="H50" s="31">
        <v>71</v>
      </c>
    </row>
    <row r="51" spans="1:8" x14ac:dyDescent="0.45">
      <c r="A51" s="179" t="s">
        <v>408</v>
      </c>
      <c r="B51" s="31" t="s">
        <v>785</v>
      </c>
      <c r="C51" s="31" t="s">
        <v>786</v>
      </c>
      <c r="D51" s="31" t="s">
        <v>787</v>
      </c>
      <c r="E51" s="31" t="s">
        <v>788</v>
      </c>
      <c r="F51" s="31" t="s">
        <v>789</v>
      </c>
      <c r="G51" s="31">
        <v>1</v>
      </c>
      <c r="H51" s="31">
        <v>90</v>
      </c>
    </row>
    <row r="52" spans="1:8" x14ac:dyDescent="0.45">
      <c r="A52" s="179" t="s">
        <v>410</v>
      </c>
      <c r="B52" s="31" t="s">
        <v>790</v>
      </c>
      <c r="C52" s="31" t="s">
        <v>791</v>
      </c>
      <c r="D52" s="31" t="s">
        <v>792</v>
      </c>
      <c r="E52" s="31" t="s">
        <v>793</v>
      </c>
      <c r="F52" s="31" t="s">
        <v>794</v>
      </c>
      <c r="G52" s="31">
        <v>0</v>
      </c>
      <c r="H52" s="31">
        <v>25</v>
      </c>
    </row>
    <row r="53" spans="1:8" x14ac:dyDescent="0.45">
      <c r="A53" s="179" t="s">
        <v>412</v>
      </c>
      <c r="B53" s="31" t="s">
        <v>795</v>
      </c>
      <c r="C53" s="31" t="s">
        <v>796</v>
      </c>
      <c r="D53" s="31" t="s">
        <v>797</v>
      </c>
      <c r="E53" s="31" t="s">
        <v>798</v>
      </c>
      <c r="F53" s="31" t="s">
        <v>799</v>
      </c>
      <c r="G53" s="31">
        <v>0</v>
      </c>
      <c r="H53" s="31">
        <v>9</v>
      </c>
    </row>
    <row r="54" spans="1:8" x14ac:dyDescent="0.45">
      <c r="A54" s="179" t="s">
        <v>800</v>
      </c>
      <c r="B54" s="31" t="s">
        <v>801</v>
      </c>
      <c r="C54" s="31" t="s">
        <v>802</v>
      </c>
      <c r="D54" s="31" t="s">
        <v>803</v>
      </c>
      <c r="E54" s="31" t="s">
        <v>804</v>
      </c>
      <c r="F54" s="31" t="s">
        <v>805</v>
      </c>
      <c r="G54" s="31">
        <v>1</v>
      </c>
      <c r="H54" s="31">
        <v>135</v>
      </c>
    </row>
    <row r="55" spans="1:8" x14ac:dyDescent="0.45">
      <c r="A55" s="179" t="s">
        <v>56</v>
      </c>
      <c r="B55" s="31" t="s">
        <v>806</v>
      </c>
      <c r="C55" s="31" t="s">
        <v>807</v>
      </c>
      <c r="D55" s="31" t="s">
        <v>808</v>
      </c>
      <c r="E55" s="31" t="s">
        <v>809</v>
      </c>
      <c r="F55" s="31" t="s">
        <v>810</v>
      </c>
      <c r="G55" s="31">
        <v>0</v>
      </c>
      <c r="H55" s="31">
        <v>85</v>
      </c>
    </row>
    <row r="56" spans="1:8" x14ac:dyDescent="0.45">
      <c r="A56" s="179" t="s">
        <v>811</v>
      </c>
      <c r="B56" s="31" t="s">
        <v>812</v>
      </c>
      <c r="C56" s="31" t="s">
        <v>813</v>
      </c>
      <c r="D56" s="31" t="s">
        <v>814</v>
      </c>
      <c r="E56" s="31" t="s">
        <v>815</v>
      </c>
      <c r="F56" s="31" t="s">
        <v>816</v>
      </c>
      <c r="G56" s="31">
        <v>0</v>
      </c>
      <c r="H56" s="31">
        <v>14</v>
      </c>
    </row>
    <row r="57" spans="1:8" x14ac:dyDescent="0.45">
      <c r="A57" s="179" t="s">
        <v>423</v>
      </c>
      <c r="B57" s="31" t="s">
        <v>817</v>
      </c>
      <c r="C57" s="31" t="s">
        <v>818</v>
      </c>
      <c r="D57" s="31" t="s">
        <v>819</v>
      </c>
      <c r="E57" s="31" t="s">
        <v>820</v>
      </c>
      <c r="F57" s="31" t="s">
        <v>821</v>
      </c>
      <c r="G57" s="31">
        <v>0</v>
      </c>
      <c r="H57" s="31">
        <v>72</v>
      </c>
    </row>
    <row r="58" spans="1:8" x14ac:dyDescent="0.45">
      <c r="A58" s="179" t="s">
        <v>425</v>
      </c>
      <c r="B58" s="31" t="s">
        <v>822</v>
      </c>
      <c r="C58" s="31" t="s">
        <v>823</v>
      </c>
      <c r="D58" s="31" t="s">
        <v>824</v>
      </c>
      <c r="E58" s="31" t="s">
        <v>825</v>
      </c>
      <c r="F58" s="31" t="s">
        <v>826</v>
      </c>
      <c r="G58" s="31">
        <v>2</v>
      </c>
      <c r="H58" s="31">
        <v>7</v>
      </c>
    </row>
    <row r="59" spans="1:8" x14ac:dyDescent="0.45">
      <c r="A59" s="179" t="s">
        <v>426</v>
      </c>
      <c r="B59" s="31" t="s">
        <v>827</v>
      </c>
      <c r="C59" s="31" t="s">
        <v>828</v>
      </c>
      <c r="D59" s="31" t="s">
        <v>829</v>
      </c>
      <c r="E59" s="31" t="s">
        <v>830</v>
      </c>
      <c r="F59" s="31" t="s">
        <v>831</v>
      </c>
      <c r="G59" s="31">
        <v>0</v>
      </c>
      <c r="H59" s="31">
        <v>52</v>
      </c>
    </row>
    <row r="60" spans="1:8" x14ac:dyDescent="0.45">
      <c r="A60" s="179" t="s">
        <v>439</v>
      </c>
      <c r="B60" s="31" t="s">
        <v>832</v>
      </c>
      <c r="C60" s="31" t="s">
        <v>833</v>
      </c>
      <c r="D60" s="31" t="s">
        <v>834</v>
      </c>
      <c r="E60" s="31" t="s">
        <v>835</v>
      </c>
      <c r="F60" s="31" t="s">
        <v>836</v>
      </c>
      <c r="G60" s="31">
        <v>0</v>
      </c>
      <c r="H60" s="31">
        <v>114</v>
      </c>
    </row>
    <row r="61" spans="1:8" x14ac:dyDescent="0.45">
      <c r="A61" s="179" t="s">
        <v>33</v>
      </c>
      <c r="B61" s="31" t="s">
        <v>837</v>
      </c>
      <c r="C61" s="31" t="s">
        <v>838</v>
      </c>
      <c r="D61" s="31" t="s">
        <v>839</v>
      </c>
      <c r="E61" s="31" t="s">
        <v>840</v>
      </c>
      <c r="F61" s="31" t="s">
        <v>841</v>
      </c>
      <c r="G61" s="31">
        <v>0</v>
      </c>
      <c r="H61" s="31">
        <v>35</v>
      </c>
    </row>
    <row r="62" spans="1:8" x14ac:dyDescent="0.45">
      <c r="A62" s="179" t="s">
        <v>97</v>
      </c>
      <c r="B62" s="31" t="s">
        <v>842</v>
      </c>
      <c r="C62" s="31" t="s">
        <v>843</v>
      </c>
      <c r="D62" s="31" t="s">
        <v>844</v>
      </c>
      <c r="E62" s="31" t="s">
        <v>845</v>
      </c>
      <c r="F62" s="31" t="s">
        <v>846</v>
      </c>
      <c r="G62" s="31">
        <v>0</v>
      </c>
      <c r="H62" s="31">
        <v>115</v>
      </c>
    </row>
    <row r="63" spans="1:8" x14ac:dyDescent="0.45">
      <c r="A63" s="179" t="s">
        <v>443</v>
      </c>
      <c r="B63" s="31" t="s">
        <v>847</v>
      </c>
      <c r="C63" s="31" t="s">
        <v>848</v>
      </c>
      <c r="D63" s="31" t="s">
        <v>849</v>
      </c>
      <c r="E63" s="31" t="s">
        <v>850</v>
      </c>
      <c r="F63" s="31" t="s">
        <v>851</v>
      </c>
      <c r="G63" s="31">
        <v>0</v>
      </c>
      <c r="H63" s="31">
        <v>18</v>
      </c>
    </row>
    <row r="64" spans="1:8" x14ac:dyDescent="0.45">
      <c r="A64" s="179" t="s">
        <v>446</v>
      </c>
      <c r="B64" s="31" t="s">
        <v>852</v>
      </c>
      <c r="C64" s="31" t="s">
        <v>853</v>
      </c>
      <c r="D64" s="31" t="s">
        <v>854</v>
      </c>
      <c r="E64" s="31" t="s">
        <v>855</v>
      </c>
      <c r="F64" s="31" t="s">
        <v>856</v>
      </c>
      <c r="G64" s="31">
        <v>0</v>
      </c>
      <c r="H64" s="31">
        <v>43</v>
      </c>
    </row>
    <row r="65" spans="1:8" x14ac:dyDescent="0.45">
      <c r="A65" s="179" t="s">
        <v>448</v>
      </c>
      <c r="B65" s="31" t="s">
        <v>857</v>
      </c>
      <c r="C65" s="31" t="s">
        <v>858</v>
      </c>
      <c r="D65" s="31" t="s">
        <v>859</v>
      </c>
      <c r="E65" s="31" t="s">
        <v>860</v>
      </c>
      <c r="F65" s="31" t="s">
        <v>861</v>
      </c>
      <c r="G65" s="31">
        <v>0</v>
      </c>
      <c r="H65" s="31">
        <v>78</v>
      </c>
    </row>
    <row r="66" spans="1:8" x14ac:dyDescent="0.45">
      <c r="A66" s="179" t="s">
        <v>450</v>
      </c>
      <c r="B66" s="31" t="s">
        <v>862</v>
      </c>
      <c r="C66" s="31" t="s">
        <v>863</v>
      </c>
      <c r="D66" s="31" t="s">
        <v>864</v>
      </c>
      <c r="E66" s="31" t="s">
        <v>865</v>
      </c>
      <c r="F66" s="31" t="s">
        <v>866</v>
      </c>
      <c r="G66" s="31">
        <v>0</v>
      </c>
      <c r="H66" s="31">
        <v>104</v>
      </c>
    </row>
    <row r="67" spans="1:8" x14ac:dyDescent="0.45">
      <c r="A67" s="179" t="s">
        <v>867</v>
      </c>
      <c r="B67" s="31" t="s">
        <v>868</v>
      </c>
      <c r="C67" s="31" t="s">
        <v>869</v>
      </c>
      <c r="D67" s="31" t="s">
        <v>870</v>
      </c>
      <c r="E67" s="31" t="s">
        <v>871</v>
      </c>
      <c r="F67" s="31" t="s">
        <v>872</v>
      </c>
      <c r="G67" s="31">
        <v>0</v>
      </c>
      <c r="H67" s="31">
        <v>62</v>
      </c>
    </row>
    <row r="68" spans="1:8" x14ac:dyDescent="0.45">
      <c r="A68" s="179" t="s">
        <v>451</v>
      </c>
      <c r="B68" s="31" t="s">
        <v>873</v>
      </c>
      <c r="C68" s="31" t="s">
        <v>874</v>
      </c>
      <c r="D68" s="31" t="s">
        <v>875</v>
      </c>
      <c r="E68" s="31" t="s">
        <v>876</v>
      </c>
      <c r="F68" s="31" t="s">
        <v>877</v>
      </c>
      <c r="G68" s="31">
        <v>4</v>
      </c>
      <c r="H68" s="31">
        <v>80</v>
      </c>
    </row>
    <row r="69" spans="1:8" x14ac:dyDescent="0.45">
      <c r="A69" s="179" t="s">
        <v>452</v>
      </c>
      <c r="B69" s="31" t="s">
        <v>878</v>
      </c>
      <c r="C69" s="31" t="s">
        <v>879</v>
      </c>
      <c r="D69" s="31" t="s">
        <v>880</v>
      </c>
      <c r="E69" s="31" t="s">
        <v>881</v>
      </c>
      <c r="F69" s="31" t="s">
        <v>882</v>
      </c>
      <c r="G69" s="31">
        <v>0</v>
      </c>
      <c r="H69" s="31">
        <v>97</v>
      </c>
    </row>
    <row r="70" spans="1:8" x14ac:dyDescent="0.45">
      <c r="A70" s="179" t="s">
        <v>37</v>
      </c>
      <c r="B70" s="31" t="s">
        <v>883</v>
      </c>
      <c r="C70" s="31" t="s">
        <v>884</v>
      </c>
      <c r="D70" s="31" t="s">
        <v>885</v>
      </c>
      <c r="E70" s="31" t="s">
        <v>886</v>
      </c>
      <c r="F70" s="31" t="s">
        <v>887</v>
      </c>
      <c r="G70" s="31">
        <v>0</v>
      </c>
      <c r="H70" s="31">
        <v>17</v>
      </c>
    </row>
    <row r="71" spans="1:8" x14ac:dyDescent="0.45">
      <c r="A71" s="179" t="s">
        <v>457</v>
      </c>
      <c r="B71" s="31" t="s">
        <v>888</v>
      </c>
      <c r="C71" s="31" t="s">
        <v>889</v>
      </c>
      <c r="D71" s="31" t="s">
        <v>890</v>
      </c>
      <c r="E71" s="31" t="s">
        <v>891</v>
      </c>
      <c r="F71" s="31" t="s">
        <v>892</v>
      </c>
      <c r="G71" s="31">
        <v>0</v>
      </c>
      <c r="H71" s="31">
        <v>81</v>
      </c>
    </row>
    <row r="72" spans="1:8" x14ac:dyDescent="0.45">
      <c r="A72" s="179" t="s">
        <v>461</v>
      </c>
      <c r="B72" s="31" t="s">
        <v>893</v>
      </c>
      <c r="C72" s="31" t="s">
        <v>894</v>
      </c>
      <c r="D72" s="31" t="s">
        <v>895</v>
      </c>
      <c r="E72" s="31" t="s">
        <v>896</v>
      </c>
      <c r="F72" s="31" t="s">
        <v>897</v>
      </c>
      <c r="G72" s="31">
        <v>5</v>
      </c>
      <c r="H72" s="31">
        <v>87</v>
      </c>
    </row>
    <row r="73" spans="1:8" x14ac:dyDescent="0.45">
      <c r="A73" s="179" t="s">
        <v>464</v>
      </c>
      <c r="B73" s="31" t="s">
        <v>898</v>
      </c>
      <c r="C73" s="31" t="s">
        <v>899</v>
      </c>
      <c r="D73" s="31" t="s">
        <v>900</v>
      </c>
      <c r="E73" s="31" t="s">
        <v>901</v>
      </c>
      <c r="F73" s="31" t="s">
        <v>902</v>
      </c>
      <c r="G73" s="31">
        <v>0</v>
      </c>
      <c r="H73" s="31">
        <v>103</v>
      </c>
    </row>
    <row r="74" spans="1:8" x14ac:dyDescent="0.45">
      <c r="A74" s="179" t="s">
        <v>466</v>
      </c>
      <c r="B74" s="31" t="s">
        <v>903</v>
      </c>
      <c r="C74" s="31" t="s">
        <v>904</v>
      </c>
      <c r="D74" s="31" t="s">
        <v>905</v>
      </c>
      <c r="E74" s="31" t="s">
        <v>906</v>
      </c>
      <c r="F74" s="31" t="s">
        <v>907</v>
      </c>
      <c r="G74" s="31">
        <v>0</v>
      </c>
      <c r="H74" s="31">
        <v>86</v>
      </c>
    </row>
    <row r="75" spans="1:8" x14ac:dyDescent="0.45">
      <c r="A75" s="179" t="s">
        <v>467</v>
      </c>
      <c r="B75" s="31" t="s">
        <v>908</v>
      </c>
      <c r="C75" s="31" t="s">
        <v>909</v>
      </c>
      <c r="D75" s="31" t="s">
        <v>910</v>
      </c>
      <c r="E75" s="31" t="s">
        <v>911</v>
      </c>
      <c r="F75" s="31" t="s">
        <v>912</v>
      </c>
      <c r="G75" s="31">
        <v>1</v>
      </c>
      <c r="H75" s="31">
        <v>69</v>
      </c>
    </row>
    <row r="76" spans="1:8" x14ac:dyDescent="0.45">
      <c r="A76" s="179" t="s">
        <v>468</v>
      </c>
      <c r="B76" s="31" t="s">
        <v>913</v>
      </c>
      <c r="C76" s="31" t="s">
        <v>914</v>
      </c>
      <c r="D76" s="31" t="s">
        <v>915</v>
      </c>
      <c r="E76" s="31" t="s">
        <v>916</v>
      </c>
      <c r="F76" s="31" t="s">
        <v>917</v>
      </c>
      <c r="G76" s="31">
        <v>0</v>
      </c>
      <c r="H76" s="31">
        <v>144</v>
      </c>
    </row>
    <row r="77" spans="1:8" x14ac:dyDescent="0.45">
      <c r="A77" s="179" t="s">
        <v>85</v>
      </c>
      <c r="B77" s="31" t="s">
        <v>918</v>
      </c>
      <c r="C77" s="31" t="s">
        <v>919</v>
      </c>
      <c r="D77" s="31" t="s">
        <v>920</v>
      </c>
      <c r="E77" s="31" t="s">
        <v>921</v>
      </c>
      <c r="F77" s="31" t="s">
        <v>922</v>
      </c>
      <c r="G77" s="31">
        <v>1</v>
      </c>
      <c r="H77" s="31">
        <v>77</v>
      </c>
    </row>
    <row r="78" spans="1:8" x14ac:dyDescent="0.45">
      <c r="A78" s="179" t="s">
        <v>471</v>
      </c>
      <c r="B78" s="31" t="s">
        <v>923</v>
      </c>
      <c r="C78" s="31" t="s">
        <v>924</v>
      </c>
      <c r="D78" s="31" t="s">
        <v>925</v>
      </c>
      <c r="E78" s="31" t="s">
        <v>926</v>
      </c>
      <c r="F78" s="31" t="s">
        <v>927</v>
      </c>
      <c r="G78" s="31">
        <v>3</v>
      </c>
      <c r="H78" s="31">
        <v>70</v>
      </c>
    </row>
    <row r="79" spans="1:8" x14ac:dyDescent="0.45">
      <c r="A79" s="179" t="s">
        <v>472</v>
      </c>
      <c r="B79" s="31" t="s">
        <v>928</v>
      </c>
      <c r="C79" s="31" t="s">
        <v>929</v>
      </c>
      <c r="D79" s="31" t="s">
        <v>930</v>
      </c>
      <c r="E79" s="31" t="s">
        <v>931</v>
      </c>
      <c r="F79" s="31" t="s">
        <v>932</v>
      </c>
      <c r="G79" s="31">
        <v>0</v>
      </c>
      <c r="H79" s="31">
        <v>113</v>
      </c>
    </row>
    <row r="80" spans="1:8" x14ac:dyDescent="0.45">
      <c r="A80" s="179" t="s">
        <v>104</v>
      </c>
      <c r="B80" s="31" t="s">
        <v>933</v>
      </c>
      <c r="C80" s="31" t="s">
        <v>934</v>
      </c>
      <c r="D80" s="31" t="s">
        <v>935</v>
      </c>
      <c r="E80" s="31" t="s">
        <v>936</v>
      </c>
      <c r="F80" s="31" t="s">
        <v>937</v>
      </c>
      <c r="G80" s="31">
        <v>1</v>
      </c>
      <c r="H80" s="31">
        <v>140</v>
      </c>
    </row>
    <row r="81" spans="1:8" x14ac:dyDescent="0.45">
      <c r="A81" s="179" t="s">
        <v>474</v>
      </c>
      <c r="B81" s="31" t="s">
        <v>938</v>
      </c>
      <c r="C81" s="31" t="s">
        <v>939</v>
      </c>
      <c r="D81" s="31" t="s">
        <v>940</v>
      </c>
      <c r="E81" s="31" t="s">
        <v>941</v>
      </c>
      <c r="F81" s="31" t="s">
        <v>942</v>
      </c>
      <c r="G81" s="31">
        <v>0</v>
      </c>
      <c r="H81" s="31">
        <v>63</v>
      </c>
    </row>
    <row r="82" spans="1:8" x14ac:dyDescent="0.45">
      <c r="A82" s="179" t="s">
        <v>475</v>
      </c>
      <c r="B82" s="31" t="s">
        <v>943</v>
      </c>
      <c r="C82" s="31" t="s">
        <v>944</v>
      </c>
      <c r="D82" s="31" t="s">
        <v>945</v>
      </c>
      <c r="E82" s="31" t="s">
        <v>946</v>
      </c>
      <c r="F82" s="31" t="s">
        <v>947</v>
      </c>
      <c r="G82" s="31">
        <v>0</v>
      </c>
      <c r="H82" s="31">
        <v>53</v>
      </c>
    </row>
    <row r="83" spans="1:8" x14ac:dyDescent="0.45">
      <c r="A83" s="179" t="s">
        <v>478</v>
      </c>
      <c r="B83" s="31" t="s">
        <v>948</v>
      </c>
      <c r="C83" s="31" t="s">
        <v>949</v>
      </c>
      <c r="D83" s="31" t="s">
        <v>950</v>
      </c>
      <c r="E83" s="31" t="s">
        <v>951</v>
      </c>
      <c r="F83" s="31" t="s">
        <v>952</v>
      </c>
      <c r="G83" s="31">
        <v>2</v>
      </c>
      <c r="H83" s="31">
        <v>107</v>
      </c>
    </row>
    <row r="84" spans="1:8" x14ac:dyDescent="0.45">
      <c r="A84" s="179" t="s">
        <v>487</v>
      </c>
      <c r="B84" s="31" t="s">
        <v>953</v>
      </c>
      <c r="C84" s="31" t="s">
        <v>954</v>
      </c>
      <c r="D84" s="31" t="s">
        <v>955</v>
      </c>
      <c r="E84" s="31" t="s">
        <v>956</v>
      </c>
      <c r="F84" s="31" t="s">
        <v>957</v>
      </c>
      <c r="G84" s="31">
        <v>2</v>
      </c>
      <c r="H84" s="31">
        <v>141</v>
      </c>
    </row>
    <row r="85" spans="1:8" x14ac:dyDescent="0.45">
      <c r="A85" s="179" t="s">
        <v>30</v>
      </c>
      <c r="B85" s="31" t="s">
        <v>958</v>
      </c>
      <c r="C85" s="31" t="s">
        <v>959</v>
      </c>
      <c r="D85" s="31" t="s">
        <v>960</v>
      </c>
      <c r="E85" s="31" t="s">
        <v>961</v>
      </c>
      <c r="F85" s="31" t="s">
        <v>962</v>
      </c>
      <c r="G85" s="31">
        <v>0</v>
      </c>
      <c r="H85" s="31">
        <v>15</v>
      </c>
    </row>
    <row r="86" spans="1:8" x14ac:dyDescent="0.45">
      <c r="A86" s="179" t="s">
        <v>80</v>
      </c>
      <c r="B86" s="31" t="s">
        <v>963</v>
      </c>
      <c r="C86" s="31" t="s">
        <v>964</v>
      </c>
      <c r="D86" s="31" t="s">
        <v>965</v>
      </c>
      <c r="E86" s="31" t="s">
        <v>966</v>
      </c>
      <c r="F86" s="31" t="s">
        <v>967</v>
      </c>
      <c r="G86" s="31">
        <v>1</v>
      </c>
      <c r="H86" s="31">
        <v>143</v>
      </c>
    </row>
    <row r="87" spans="1:8" x14ac:dyDescent="0.45">
      <c r="A87" s="179" t="s">
        <v>498</v>
      </c>
      <c r="B87" s="31" t="s">
        <v>968</v>
      </c>
      <c r="C87" s="31" t="s">
        <v>969</v>
      </c>
      <c r="D87" s="31" t="s">
        <v>970</v>
      </c>
      <c r="E87" s="31" t="s">
        <v>971</v>
      </c>
      <c r="F87" s="31" t="s">
        <v>972</v>
      </c>
      <c r="G87" s="31">
        <v>0</v>
      </c>
      <c r="H87" s="31">
        <v>95</v>
      </c>
    </row>
    <row r="88" spans="1:8" x14ac:dyDescent="0.45">
      <c r="A88" s="179" t="s">
        <v>47</v>
      </c>
      <c r="B88" s="31" t="s">
        <v>973</v>
      </c>
      <c r="C88" s="31" t="s">
        <v>974</v>
      </c>
      <c r="D88" s="31" t="s">
        <v>975</v>
      </c>
      <c r="E88" s="31" t="s">
        <v>976</v>
      </c>
      <c r="F88" s="31" t="s">
        <v>977</v>
      </c>
      <c r="G88" s="31">
        <v>2</v>
      </c>
      <c r="H88" s="31">
        <v>23</v>
      </c>
    </row>
    <row r="89" spans="1:8" x14ac:dyDescent="0.45">
      <c r="A89" s="179" t="s">
        <v>72</v>
      </c>
      <c r="B89" s="31" t="s">
        <v>978</v>
      </c>
      <c r="C89" s="31" t="s">
        <v>979</v>
      </c>
      <c r="D89" s="31" t="s">
        <v>980</v>
      </c>
      <c r="E89" s="31" t="s">
        <v>981</v>
      </c>
      <c r="F89" s="31" t="s">
        <v>982</v>
      </c>
      <c r="G89" s="31">
        <v>0</v>
      </c>
      <c r="H89" s="31">
        <v>60</v>
      </c>
    </row>
    <row r="90" spans="1:8" x14ac:dyDescent="0.45">
      <c r="A90" s="179" t="s">
        <v>26</v>
      </c>
      <c r="B90" s="31" t="s">
        <v>983</v>
      </c>
      <c r="C90" s="31" t="s">
        <v>984</v>
      </c>
      <c r="D90" s="31" t="s">
        <v>985</v>
      </c>
      <c r="E90" s="31" t="s">
        <v>986</v>
      </c>
      <c r="F90" s="31" t="s">
        <v>987</v>
      </c>
      <c r="G90" s="31">
        <v>0</v>
      </c>
      <c r="H90" s="31">
        <v>8</v>
      </c>
    </row>
    <row r="91" spans="1:8" x14ac:dyDescent="0.45">
      <c r="A91" s="179" t="s">
        <v>500</v>
      </c>
      <c r="B91" s="31" t="s">
        <v>988</v>
      </c>
      <c r="C91" s="31" t="s">
        <v>989</v>
      </c>
      <c r="D91" s="31" t="s">
        <v>990</v>
      </c>
      <c r="E91" s="31" t="s">
        <v>991</v>
      </c>
      <c r="F91" s="31" t="s">
        <v>992</v>
      </c>
      <c r="G91" s="31">
        <v>0</v>
      </c>
      <c r="H91" s="31">
        <v>94</v>
      </c>
    </row>
    <row r="92" spans="1:8" x14ac:dyDescent="0.45">
      <c r="A92" s="179" t="s">
        <v>508</v>
      </c>
      <c r="B92" s="31" t="s">
        <v>993</v>
      </c>
      <c r="C92" s="31" t="s">
        <v>994</v>
      </c>
      <c r="D92" s="31" t="s">
        <v>995</v>
      </c>
      <c r="E92" s="31" t="s">
        <v>996</v>
      </c>
      <c r="F92" s="31" t="s">
        <v>997</v>
      </c>
      <c r="G92" s="31">
        <v>0</v>
      </c>
      <c r="H92" s="31">
        <v>54</v>
      </c>
    </row>
    <row r="93" spans="1:8" x14ac:dyDescent="0.45">
      <c r="A93" s="31" t="s">
        <v>157</v>
      </c>
      <c r="H93" s="31">
        <v>66</v>
      </c>
    </row>
    <row r="94" spans="1:8" x14ac:dyDescent="0.45">
      <c r="A94" s="179" t="s">
        <v>518</v>
      </c>
      <c r="B94" s="31" t="s">
        <v>998</v>
      </c>
      <c r="C94" s="31" t="s">
        <v>999</v>
      </c>
      <c r="D94" s="31" t="s">
        <v>1000</v>
      </c>
      <c r="E94" s="31" t="s">
        <v>1001</v>
      </c>
      <c r="F94" s="31" t="s">
        <v>1002</v>
      </c>
      <c r="G94" s="31">
        <v>5</v>
      </c>
      <c r="H94" s="31">
        <v>79</v>
      </c>
    </row>
    <row r="95" spans="1:8" x14ac:dyDescent="0.45">
      <c r="A95" s="179" t="s">
        <v>520</v>
      </c>
      <c r="B95" s="31" t="s">
        <v>1003</v>
      </c>
      <c r="C95" s="31" t="s">
        <v>1004</v>
      </c>
      <c r="D95" s="31" t="s">
        <v>1005</v>
      </c>
      <c r="E95" s="31" t="s">
        <v>1006</v>
      </c>
      <c r="F95" s="31" t="s">
        <v>1007</v>
      </c>
      <c r="G95" s="31">
        <v>0</v>
      </c>
      <c r="H95" s="31">
        <v>88</v>
      </c>
    </row>
    <row r="96" spans="1:8" x14ac:dyDescent="0.45">
      <c r="A96" s="179" t="s">
        <v>525</v>
      </c>
      <c r="B96" s="31" t="s">
        <v>1008</v>
      </c>
      <c r="C96" s="31" t="s">
        <v>1009</v>
      </c>
      <c r="D96" s="31" t="s">
        <v>1010</v>
      </c>
      <c r="E96" s="31" t="s">
        <v>1011</v>
      </c>
      <c r="F96" s="31" t="s">
        <v>1012</v>
      </c>
      <c r="G96" s="31">
        <v>0</v>
      </c>
      <c r="H96" s="31">
        <v>142</v>
      </c>
    </row>
    <row r="97" spans="1:8" x14ac:dyDescent="0.45">
      <c r="A97" s="179" t="s">
        <v>50</v>
      </c>
      <c r="B97" s="31" t="s">
        <v>1013</v>
      </c>
      <c r="C97" s="31" t="s">
        <v>1014</v>
      </c>
      <c r="D97" s="31" t="s">
        <v>1015</v>
      </c>
      <c r="E97" s="31" t="s">
        <v>1016</v>
      </c>
      <c r="F97" s="31" t="s">
        <v>1017</v>
      </c>
      <c r="G97" s="31">
        <v>0</v>
      </c>
      <c r="H97" s="31">
        <v>108</v>
      </c>
    </row>
    <row r="98" spans="1:8" x14ac:dyDescent="0.45">
      <c r="H98" s="31">
        <v>1</v>
      </c>
    </row>
    <row r="99" spans="1:8" x14ac:dyDescent="0.45">
      <c r="H99" s="31">
        <v>2</v>
      </c>
    </row>
    <row r="100" spans="1:8" x14ac:dyDescent="0.45">
      <c r="B100" s="31" t="s">
        <v>268</v>
      </c>
      <c r="G100" s="31" t="s">
        <v>269</v>
      </c>
      <c r="H100" s="31">
        <v>3</v>
      </c>
    </row>
    <row r="101" spans="1:8" x14ac:dyDescent="0.45">
      <c r="H101" s="31">
        <v>10</v>
      </c>
    </row>
    <row r="102" spans="1:8" x14ac:dyDescent="0.45">
      <c r="H102" s="31">
        <v>11</v>
      </c>
    </row>
    <row r="103" spans="1:8" x14ac:dyDescent="0.45">
      <c r="H103" s="31">
        <v>12</v>
      </c>
    </row>
    <row r="104" spans="1:8" x14ac:dyDescent="0.45">
      <c r="H104" s="31">
        <v>19</v>
      </c>
    </row>
    <row r="105" spans="1:8" x14ac:dyDescent="0.45">
      <c r="H105" s="31">
        <v>20</v>
      </c>
    </row>
    <row r="106" spans="1:8" x14ac:dyDescent="0.45">
      <c r="H106" s="31">
        <v>21</v>
      </c>
    </row>
    <row r="107" spans="1:8" x14ac:dyDescent="0.45">
      <c r="H107" s="31">
        <v>28</v>
      </c>
    </row>
    <row r="108" spans="1:8" x14ac:dyDescent="0.45">
      <c r="H108" s="31">
        <v>29</v>
      </c>
    </row>
    <row r="109" spans="1:8" x14ac:dyDescent="0.45">
      <c r="H109" s="31">
        <v>30</v>
      </c>
    </row>
    <row r="110" spans="1:8" x14ac:dyDescent="0.45">
      <c r="H110" s="31">
        <v>37</v>
      </c>
    </row>
    <row r="111" spans="1:8" x14ac:dyDescent="0.45">
      <c r="H111" s="31">
        <v>38</v>
      </c>
    </row>
    <row r="112" spans="1:8" x14ac:dyDescent="0.45">
      <c r="H112" s="31">
        <v>39</v>
      </c>
    </row>
    <row r="113" spans="8:8" x14ac:dyDescent="0.45">
      <c r="H113" s="31">
        <v>46</v>
      </c>
    </row>
    <row r="114" spans="8:8" x14ac:dyDescent="0.45">
      <c r="H114" s="31">
        <v>47</v>
      </c>
    </row>
    <row r="115" spans="8:8" x14ac:dyDescent="0.45">
      <c r="H115" s="31">
        <v>48</v>
      </c>
    </row>
    <row r="116" spans="8:8" x14ac:dyDescent="0.45">
      <c r="H116" s="31">
        <v>55</v>
      </c>
    </row>
    <row r="117" spans="8:8" x14ac:dyDescent="0.45">
      <c r="H117" s="31">
        <v>56</v>
      </c>
    </row>
    <row r="118" spans="8:8" x14ac:dyDescent="0.45">
      <c r="H118" s="31">
        <v>57</v>
      </c>
    </row>
    <row r="119" spans="8:8" x14ac:dyDescent="0.45">
      <c r="H119" s="31">
        <v>64</v>
      </c>
    </row>
    <row r="120" spans="8:8" x14ac:dyDescent="0.45">
      <c r="H120" s="31">
        <v>65</v>
      </c>
    </row>
    <row r="121" spans="8:8" x14ac:dyDescent="0.45">
      <c r="H121" s="31">
        <v>73</v>
      </c>
    </row>
    <row r="122" spans="8:8" x14ac:dyDescent="0.45">
      <c r="H122" s="31">
        <v>74</v>
      </c>
    </row>
    <row r="123" spans="8:8" x14ac:dyDescent="0.45">
      <c r="H123" s="31">
        <v>75</v>
      </c>
    </row>
    <row r="124" spans="8:8" x14ac:dyDescent="0.45">
      <c r="H124" s="31">
        <v>82</v>
      </c>
    </row>
    <row r="125" spans="8:8" x14ac:dyDescent="0.45">
      <c r="H125" s="31">
        <v>83</v>
      </c>
    </row>
    <row r="126" spans="8:8" x14ac:dyDescent="0.45">
      <c r="H126" s="31">
        <v>84</v>
      </c>
    </row>
    <row r="127" spans="8:8" x14ac:dyDescent="0.45">
      <c r="H127" s="31">
        <v>91</v>
      </c>
    </row>
    <row r="128" spans="8:8" x14ac:dyDescent="0.45">
      <c r="H128" s="31">
        <v>92</v>
      </c>
    </row>
    <row r="129" spans="8:8" x14ac:dyDescent="0.45">
      <c r="H129" s="31">
        <v>93</v>
      </c>
    </row>
    <row r="130" spans="8:8" x14ac:dyDescent="0.45">
      <c r="H130" s="31">
        <v>100</v>
      </c>
    </row>
    <row r="131" spans="8:8" x14ac:dyDescent="0.45">
      <c r="H131" s="31">
        <v>101</v>
      </c>
    </row>
    <row r="132" spans="8:8" x14ac:dyDescent="0.45">
      <c r="H132" s="31">
        <v>102</v>
      </c>
    </row>
    <row r="133" spans="8:8" x14ac:dyDescent="0.45">
      <c r="H133" s="31">
        <v>109</v>
      </c>
    </row>
    <row r="134" spans="8:8" x14ac:dyDescent="0.45">
      <c r="H134" s="31">
        <v>110</v>
      </c>
    </row>
    <row r="135" spans="8:8" x14ac:dyDescent="0.45">
      <c r="H135" s="31">
        <v>111</v>
      </c>
    </row>
    <row r="136" spans="8:8" x14ac:dyDescent="0.45">
      <c r="H136" s="31">
        <v>118</v>
      </c>
    </row>
    <row r="137" spans="8:8" x14ac:dyDescent="0.45">
      <c r="H137" s="31">
        <v>119</v>
      </c>
    </row>
    <row r="138" spans="8:8" x14ac:dyDescent="0.45">
      <c r="H138" s="31">
        <v>120</v>
      </c>
    </row>
    <row r="139" spans="8:8" x14ac:dyDescent="0.45">
      <c r="H139" s="31">
        <v>127</v>
      </c>
    </row>
    <row r="140" spans="8:8" x14ac:dyDescent="0.45">
      <c r="H140" s="31">
        <v>128</v>
      </c>
    </row>
    <row r="141" spans="8:8" x14ac:dyDescent="0.45">
      <c r="H141" s="31">
        <v>129</v>
      </c>
    </row>
    <row r="142" spans="8:8" x14ac:dyDescent="0.45">
      <c r="H142" s="31">
        <v>136</v>
      </c>
    </row>
    <row r="143" spans="8:8" x14ac:dyDescent="0.45">
      <c r="H143" s="31">
        <v>137</v>
      </c>
    </row>
    <row r="144" spans="8:8" x14ac:dyDescent="0.45">
      <c r="H144" s="31">
        <v>138</v>
      </c>
    </row>
    <row r="148" spans="1:1" x14ac:dyDescent="0.45">
      <c r="A148" s="179"/>
    </row>
    <row r="149" spans="1:1" x14ac:dyDescent="0.45">
      <c r="A149" s="179"/>
    </row>
    <row r="150" spans="1:1" x14ac:dyDescent="0.45">
      <c r="A150" s="179"/>
    </row>
    <row r="151" spans="1:1" x14ac:dyDescent="0.45">
      <c r="A151" s="179"/>
    </row>
    <row r="152" spans="1:1" x14ac:dyDescent="0.45">
      <c r="A152" s="179"/>
    </row>
    <row r="153" spans="1:1" x14ac:dyDescent="0.45">
      <c r="A153" s="179"/>
    </row>
    <row r="154" spans="1:1" x14ac:dyDescent="0.45">
      <c r="A154" s="179"/>
    </row>
    <row r="155" spans="1:1" x14ac:dyDescent="0.45">
      <c r="A155" s="179"/>
    </row>
    <row r="156" spans="1:1" x14ac:dyDescent="0.45">
      <c r="A156" s="179"/>
    </row>
    <row r="157" spans="1:1" x14ac:dyDescent="0.45">
      <c r="A157" s="179"/>
    </row>
    <row r="158" spans="1:1" x14ac:dyDescent="0.45">
      <c r="A158" s="179"/>
    </row>
    <row r="159" spans="1:1" x14ac:dyDescent="0.45">
      <c r="A159" s="179"/>
    </row>
    <row r="160" spans="1:1" x14ac:dyDescent="0.45">
      <c r="A160" s="179"/>
    </row>
    <row r="161" spans="1:1" x14ac:dyDescent="0.45">
      <c r="A161" s="179"/>
    </row>
    <row r="162" spans="1:1" x14ac:dyDescent="0.45">
      <c r="A162" s="179"/>
    </row>
    <row r="163" spans="1:1" x14ac:dyDescent="0.45">
      <c r="A163" s="179"/>
    </row>
    <row r="164" spans="1:1" x14ac:dyDescent="0.45">
      <c r="A164" s="179"/>
    </row>
    <row r="165" spans="1:1" x14ac:dyDescent="0.45">
      <c r="A165" s="179"/>
    </row>
    <row r="166" spans="1:1" x14ac:dyDescent="0.45">
      <c r="A166" s="179"/>
    </row>
    <row r="167" spans="1:1" x14ac:dyDescent="0.45">
      <c r="A167" s="179"/>
    </row>
    <row r="168" spans="1:1" x14ac:dyDescent="0.45">
      <c r="A168" s="179"/>
    </row>
    <row r="169" spans="1:1" x14ac:dyDescent="0.45">
      <c r="A169" s="179"/>
    </row>
    <row r="170" spans="1:1" x14ac:dyDescent="0.45">
      <c r="A170" s="179"/>
    </row>
    <row r="171" spans="1:1" x14ac:dyDescent="0.45">
      <c r="A171" s="179"/>
    </row>
    <row r="172" spans="1:1" x14ac:dyDescent="0.45">
      <c r="A172" s="179"/>
    </row>
    <row r="173" spans="1:1" x14ac:dyDescent="0.45">
      <c r="A173" s="179"/>
    </row>
    <row r="174" spans="1:1" x14ac:dyDescent="0.45">
      <c r="A174" s="179"/>
    </row>
    <row r="175" spans="1:1" x14ac:dyDescent="0.45">
      <c r="A175" s="179"/>
    </row>
    <row r="176" spans="1:1" x14ac:dyDescent="0.45">
      <c r="A176" s="179"/>
    </row>
    <row r="177" spans="1:1" x14ac:dyDescent="0.45">
      <c r="A177" s="179"/>
    </row>
    <row r="178" spans="1:1" x14ac:dyDescent="0.45">
      <c r="A178" s="179"/>
    </row>
    <row r="179" spans="1:1" x14ac:dyDescent="0.45">
      <c r="A179" s="179"/>
    </row>
    <row r="180" spans="1:1" x14ac:dyDescent="0.45">
      <c r="A180" s="179"/>
    </row>
    <row r="181" spans="1:1" x14ac:dyDescent="0.45">
      <c r="A181" s="179"/>
    </row>
    <row r="182" spans="1:1" x14ac:dyDescent="0.45">
      <c r="A182" s="179"/>
    </row>
    <row r="183" spans="1:1" x14ac:dyDescent="0.45">
      <c r="A183" s="179"/>
    </row>
    <row r="184" spans="1:1" x14ac:dyDescent="0.45">
      <c r="A184" s="179"/>
    </row>
    <row r="185" spans="1:1" x14ac:dyDescent="0.45">
      <c r="A185" s="179"/>
    </row>
    <row r="186" spans="1:1" x14ac:dyDescent="0.45">
      <c r="A186" s="179"/>
    </row>
    <row r="187" spans="1:1" x14ac:dyDescent="0.45">
      <c r="A187" s="179"/>
    </row>
    <row r="188" spans="1:1" x14ac:dyDescent="0.45">
      <c r="A188" s="179"/>
    </row>
    <row r="189" spans="1:1" x14ac:dyDescent="0.45">
      <c r="A189" s="179"/>
    </row>
    <row r="190" spans="1:1" x14ac:dyDescent="0.45">
      <c r="A190" s="179"/>
    </row>
    <row r="191" spans="1:1" x14ac:dyDescent="0.45">
      <c r="A191" s="179"/>
    </row>
    <row r="192" spans="1:1" x14ac:dyDescent="0.45">
      <c r="A192" s="179"/>
    </row>
    <row r="193" spans="1:1" x14ac:dyDescent="0.45">
      <c r="A193" s="179"/>
    </row>
    <row r="194" spans="1:1" x14ac:dyDescent="0.45">
      <c r="A194" s="179"/>
    </row>
    <row r="195" spans="1:1" x14ac:dyDescent="0.45">
      <c r="A195" s="179"/>
    </row>
    <row r="196" spans="1:1" x14ac:dyDescent="0.45">
      <c r="A196" s="179"/>
    </row>
    <row r="197" spans="1:1" x14ac:dyDescent="0.45">
      <c r="A197" s="179"/>
    </row>
    <row r="198" spans="1:1" x14ac:dyDescent="0.45">
      <c r="A198" s="179"/>
    </row>
    <row r="199" spans="1:1" x14ac:dyDescent="0.45">
      <c r="A199" s="179"/>
    </row>
    <row r="200" spans="1:1" x14ac:dyDescent="0.45">
      <c r="A200" s="179"/>
    </row>
    <row r="201" spans="1:1" x14ac:dyDescent="0.45">
      <c r="A201" s="179"/>
    </row>
    <row r="202" spans="1:1" x14ac:dyDescent="0.45">
      <c r="A202" s="179"/>
    </row>
    <row r="203" spans="1:1" x14ac:dyDescent="0.45">
      <c r="A203" s="179"/>
    </row>
    <row r="204" spans="1:1" x14ac:dyDescent="0.45">
      <c r="A204" s="179"/>
    </row>
    <row r="205" spans="1:1" x14ac:dyDescent="0.45">
      <c r="A205" s="179"/>
    </row>
    <row r="206" spans="1:1" x14ac:dyDescent="0.45">
      <c r="A206" s="179"/>
    </row>
    <row r="207" spans="1:1" x14ac:dyDescent="0.45">
      <c r="A207" s="179"/>
    </row>
    <row r="208" spans="1:1" x14ac:dyDescent="0.45">
      <c r="A208" s="179"/>
    </row>
    <row r="209" spans="1:1" x14ac:dyDescent="0.45">
      <c r="A209" s="179"/>
    </row>
    <row r="210" spans="1:1" x14ac:dyDescent="0.45">
      <c r="A210" s="179"/>
    </row>
    <row r="211" spans="1:1" x14ac:dyDescent="0.45">
      <c r="A211" s="179"/>
    </row>
    <row r="212" spans="1:1" x14ac:dyDescent="0.45">
      <c r="A212" s="179"/>
    </row>
    <row r="213" spans="1:1" x14ac:dyDescent="0.45">
      <c r="A213" s="179"/>
    </row>
    <row r="214" spans="1:1" x14ac:dyDescent="0.45">
      <c r="A214" s="179"/>
    </row>
    <row r="215" spans="1:1" x14ac:dyDescent="0.45">
      <c r="A215" s="179"/>
    </row>
    <row r="216" spans="1:1" x14ac:dyDescent="0.45">
      <c r="A216" s="179"/>
    </row>
    <row r="217" spans="1:1" x14ac:dyDescent="0.45">
      <c r="A217" s="179"/>
    </row>
    <row r="218" spans="1:1" x14ac:dyDescent="0.45">
      <c r="A218" s="179"/>
    </row>
    <row r="219" spans="1:1" x14ac:dyDescent="0.45">
      <c r="A219" s="179"/>
    </row>
    <row r="220" spans="1:1" x14ac:dyDescent="0.45">
      <c r="A220" s="179"/>
    </row>
    <row r="221" spans="1:1" x14ac:dyDescent="0.45">
      <c r="A221" s="179"/>
    </row>
    <row r="222" spans="1:1" x14ac:dyDescent="0.45">
      <c r="A222" s="179"/>
    </row>
    <row r="223" spans="1:1" x14ac:dyDescent="0.45">
      <c r="A223" s="179"/>
    </row>
    <row r="224" spans="1:1" x14ac:dyDescent="0.45">
      <c r="A224" s="179"/>
    </row>
    <row r="225" spans="1:1" x14ac:dyDescent="0.45">
      <c r="A225" s="179"/>
    </row>
    <row r="226" spans="1:1" x14ac:dyDescent="0.45">
      <c r="A226" s="179"/>
    </row>
    <row r="227" spans="1:1" x14ac:dyDescent="0.45">
      <c r="A227" s="179"/>
    </row>
    <row r="228" spans="1:1" x14ac:dyDescent="0.45">
      <c r="A228" s="179"/>
    </row>
    <row r="229" spans="1:1" x14ac:dyDescent="0.45">
      <c r="A229" s="179"/>
    </row>
    <row r="230" spans="1:1" x14ac:dyDescent="0.45">
      <c r="A230" s="179"/>
    </row>
    <row r="231" spans="1:1" x14ac:dyDescent="0.45">
      <c r="A231" s="179"/>
    </row>
    <row r="232" spans="1:1" x14ac:dyDescent="0.45">
      <c r="A232" s="179"/>
    </row>
    <row r="233" spans="1:1" x14ac:dyDescent="0.45">
      <c r="A233" s="179"/>
    </row>
    <row r="234" spans="1:1" x14ac:dyDescent="0.45">
      <c r="A234" s="179"/>
    </row>
    <row r="235" spans="1:1" x14ac:dyDescent="0.45">
      <c r="A235" s="179"/>
    </row>
    <row r="236" spans="1:1" x14ac:dyDescent="0.45">
      <c r="A236" s="179"/>
    </row>
    <row r="237" spans="1:1" x14ac:dyDescent="0.45">
      <c r="A237" s="179"/>
    </row>
    <row r="238" spans="1:1" x14ac:dyDescent="0.45">
      <c r="A238" s="179"/>
    </row>
    <row r="239" spans="1:1" x14ac:dyDescent="0.45">
      <c r="A239" s="179"/>
    </row>
    <row r="240" spans="1:1" x14ac:dyDescent="0.45">
      <c r="A240" s="179"/>
    </row>
    <row r="241" spans="1:1" x14ac:dyDescent="0.45">
      <c r="A241" s="179"/>
    </row>
    <row r="242" spans="1:1" x14ac:dyDescent="0.45">
      <c r="A242" s="179"/>
    </row>
    <row r="243" spans="1:1" x14ac:dyDescent="0.45">
      <c r="A243" s="179"/>
    </row>
    <row r="244" spans="1:1" x14ac:dyDescent="0.45">
      <c r="A244" s="179"/>
    </row>
    <row r="245" spans="1:1" x14ac:dyDescent="0.45">
      <c r="A245" s="179"/>
    </row>
    <row r="246" spans="1:1" x14ac:dyDescent="0.45">
      <c r="A246" s="179"/>
    </row>
    <row r="247" spans="1:1" x14ac:dyDescent="0.45">
      <c r="A247" s="179"/>
    </row>
    <row r="248" spans="1:1" x14ac:dyDescent="0.45">
      <c r="A248" s="179"/>
    </row>
    <row r="249" spans="1:1" x14ac:dyDescent="0.45">
      <c r="A249" s="179"/>
    </row>
    <row r="250" spans="1:1" x14ac:dyDescent="0.45">
      <c r="A250" s="179"/>
    </row>
    <row r="251" spans="1:1" x14ac:dyDescent="0.45">
      <c r="A251" s="179"/>
    </row>
    <row r="252" spans="1:1" x14ac:dyDescent="0.45">
      <c r="A252" s="179"/>
    </row>
    <row r="253" spans="1:1" x14ac:dyDescent="0.45">
      <c r="A253" s="179"/>
    </row>
    <row r="254" spans="1:1" x14ac:dyDescent="0.45">
      <c r="A254" s="179"/>
    </row>
    <row r="255" spans="1:1" x14ac:dyDescent="0.45">
      <c r="A255" s="179"/>
    </row>
    <row r="256" spans="1:1" x14ac:dyDescent="0.45">
      <c r="A256" s="179"/>
    </row>
    <row r="257" spans="1:1" x14ac:dyDescent="0.45">
      <c r="A257" s="179"/>
    </row>
    <row r="258" spans="1:1" x14ac:dyDescent="0.45">
      <c r="A258" s="179"/>
    </row>
    <row r="259" spans="1:1" x14ac:dyDescent="0.45">
      <c r="A259" s="179"/>
    </row>
    <row r="260" spans="1:1" x14ac:dyDescent="0.45">
      <c r="A260" s="179"/>
    </row>
    <row r="261" spans="1:1" x14ac:dyDescent="0.45">
      <c r="A261" s="179"/>
    </row>
    <row r="262" spans="1:1" x14ac:dyDescent="0.45">
      <c r="A262" s="179"/>
    </row>
    <row r="263" spans="1:1" x14ac:dyDescent="0.45">
      <c r="A263" s="179"/>
    </row>
    <row r="264" spans="1:1" x14ac:dyDescent="0.45">
      <c r="A264" s="179"/>
    </row>
    <row r="265" spans="1:1" x14ac:dyDescent="0.45">
      <c r="A265" s="179"/>
    </row>
    <row r="266" spans="1:1" x14ac:dyDescent="0.45">
      <c r="A266" s="179"/>
    </row>
    <row r="267" spans="1:1" x14ac:dyDescent="0.45">
      <c r="A267" s="179"/>
    </row>
    <row r="268" spans="1:1" x14ac:dyDescent="0.45">
      <c r="A268" s="179"/>
    </row>
    <row r="269" spans="1:1" x14ac:dyDescent="0.45">
      <c r="A269" s="179"/>
    </row>
    <row r="270" spans="1:1" x14ac:dyDescent="0.45">
      <c r="A270" s="179"/>
    </row>
    <row r="271" spans="1:1" x14ac:dyDescent="0.45">
      <c r="A271" s="179"/>
    </row>
    <row r="272" spans="1:1" x14ac:dyDescent="0.45">
      <c r="A272" s="179"/>
    </row>
    <row r="273" spans="1:1" x14ac:dyDescent="0.45">
      <c r="A273" s="179"/>
    </row>
    <row r="274" spans="1:1" x14ac:dyDescent="0.45">
      <c r="A274" s="179"/>
    </row>
    <row r="275" spans="1:1" x14ac:dyDescent="0.45">
      <c r="A275" s="179"/>
    </row>
    <row r="276" spans="1:1" x14ac:dyDescent="0.45">
      <c r="A276" s="179"/>
    </row>
    <row r="277" spans="1:1" x14ac:dyDescent="0.45">
      <c r="A277" s="179"/>
    </row>
    <row r="278" spans="1:1" x14ac:dyDescent="0.45">
      <c r="A278" s="179"/>
    </row>
    <row r="279" spans="1:1" x14ac:dyDescent="0.45">
      <c r="A279" s="179"/>
    </row>
    <row r="280" spans="1:1" x14ac:dyDescent="0.45">
      <c r="A280" s="179"/>
    </row>
    <row r="281" spans="1:1" x14ac:dyDescent="0.45">
      <c r="A281" s="179"/>
    </row>
    <row r="282" spans="1:1" x14ac:dyDescent="0.45">
      <c r="A282" s="179"/>
    </row>
    <row r="283" spans="1:1" x14ac:dyDescent="0.45">
      <c r="A283" s="179"/>
    </row>
    <row r="284" spans="1:1" x14ac:dyDescent="0.45">
      <c r="A284" s="179"/>
    </row>
    <row r="285" spans="1:1" x14ac:dyDescent="0.45">
      <c r="A285" s="179"/>
    </row>
    <row r="286" spans="1:1" x14ac:dyDescent="0.45">
      <c r="A286" s="179"/>
    </row>
    <row r="287" spans="1:1" x14ac:dyDescent="0.45">
      <c r="A287" s="179"/>
    </row>
    <row r="288" spans="1:1" x14ac:dyDescent="0.45">
      <c r="A288" s="179"/>
    </row>
    <row r="289" spans="1:1" x14ac:dyDescent="0.45">
      <c r="A289" s="179"/>
    </row>
    <row r="290" spans="1:1" x14ac:dyDescent="0.45">
      <c r="A290" s="179"/>
    </row>
    <row r="291" spans="1:1" x14ac:dyDescent="0.45">
      <c r="A291" s="179"/>
    </row>
    <row r="292" spans="1:1" x14ac:dyDescent="0.45">
      <c r="A292" s="179"/>
    </row>
    <row r="293" spans="1:1" x14ac:dyDescent="0.45">
      <c r="A293" s="179"/>
    </row>
    <row r="294" spans="1:1" x14ac:dyDescent="0.45">
      <c r="A294" s="179"/>
    </row>
    <row r="295" spans="1:1" x14ac:dyDescent="0.45">
      <c r="A295" s="179"/>
    </row>
    <row r="296" spans="1:1" x14ac:dyDescent="0.45">
      <c r="A296" s="179"/>
    </row>
    <row r="297" spans="1:1" x14ac:dyDescent="0.45">
      <c r="A297" s="179"/>
    </row>
    <row r="298" spans="1:1" x14ac:dyDescent="0.45">
      <c r="A298" s="179"/>
    </row>
    <row r="299" spans="1:1" x14ac:dyDescent="0.45">
      <c r="A299" s="179"/>
    </row>
    <row r="300" spans="1:1" x14ac:dyDescent="0.45">
      <c r="A300" s="179"/>
    </row>
    <row r="301" spans="1:1" x14ac:dyDescent="0.45">
      <c r="A301" s="179"/>
    </row>
    <row r="302" spans="1:1" x14ac:dyDescent="0.45">
      <c r="A302" s="179"/>
    </row>
    <row r="303" spans="1:1" x14ac:dyDescent="0.45">
      <c r="A303" s="179"/>
    </row>
    <row r="304" spans="1:1" x14ac:dyDescent="0.45">
      <c r="A304" s="179"/>
    </row>
    <row r="305" spans="1:1" x14ac:dyDescent="0.45">
      <c r="A305" s="179"/>
    </row>
    <row r="306" spans="1:1" x14ac:dyDescent="0.45">
      <c r="A306" s="179"/>
    </row>
    <row r="307" spans="1:1" x14ac:dyDescent="0.45">
      <c r="A307" s="179"/>
    </row>
    <row r="308" spans="1:1" x14ac:dyDescent="0.45">
      <c r="A308" s="179"/>
    </row>
    <row r="309" spans="1:1" x14ac:dyDescent="0.45">
      <c r="A309" s="179"/>
    </row>
    <row r="310" spans="1:1" x14ac:dyDescent="0.45">
      <c r="A310" s="179"/>
    </row>
    <row r="311" spans="1:1" x14ac:dyDescent="0.45">
      <c r="A311" s="179"/>
    </row>
    <row r="312" spans="1:1" x14ac:dyDescent="0.45">
      <c r="A312" s="179"/>
    </row>
    <row r="313" spans="1:1" x14ac:dyDescent="0.45">
      <c r="A313" s="179"/>
    </row>
    <row r="314" spans="1:1" x14ac:dyDescent="0.45">
      <c r="A314" s="179"/>
    </row>
    <row r="315" spans="1:1" x14ac:dyDescent="0.45">
      <c r="A315" s="179"/>
    </row>
    <row r="316" spans="1:1" x14ac:dyDescent="0.45">
      <c r="A316" s="179"/>
    </row>
    <row r="317" spans="1:1" x14ac:dyDescent="0.45">
      <c r="A317" s="179"/>
    </row>
    <row r="318" spans="1:1" x14ac:dyDescent="0.45">
      <c r="A318" s="179"/>
    </row>
    <row r="319" spans="1:1" x14ac:dyDescent="0.45">
      <c r="A319" s="179"/>
    </row>
    <row r="320" spans="1:1" x14ac:dyDescent="0.45">
      <c r="A320" s="179"/>
    </row>
    <row r="321" spans="1:1" x14ac:dyDescent="0.45">
      <c r="A321" s="179"/>
    </row>
    <row r="322" spans="1:1" x14ac:dyDescent="0.45">
      <c r="A322" s="179"/>
    </row>
    <row r="323" spans="1:1" x14ac:dyDescent="0.45">
      <c r="A323" s="179"/>
    </row>
    <row r="324" spans="1:1" x14ac:dyDescent="0.45">
      <c r="A324" s="179"/>
    </row>
    <row r="325" spans="1:1" x14ac:dyDescent="0.45">
      <c r="A325" s="179"/>
    </row>
    <row r="326" spans="1:1" x14ac:dyDescent="0.45">
      <c r="A326" s="179"/>
    </row>
    <row r="327" spans="1:1" x14ac:dyDescent="0.45">
      <c r="A327" s="179"/>
    </row>
    <row r="328" spans="1:1" x14ac:dyDescent="0.45">
      <c r="A328" s="179"/>
    </row>
    <row r="329" spans="1:1" x14ac:dyDescent="0.45">
      <c r="A329" s="179"/>
    </row>
    <row r="330" spans="1:1" x14ac:dyDescent="0.45">
      <c r="A330" s="179"/>
    </row>
    <row r="331" spans="1:1" x14ac:dyDescent="0.45">
      <c r="A331" s="179"/>
    </row>
    <row r="332" spans="1:1" x14ac:dyDescent="0.45">
      <c r="A332" s="179"/>
    </row>
    <row r="333" spans="1:1" x14ac:dyDescent="0.45">
      <c r="A333" s="179"/>
    </row>
    <row r="334" spans="1:1" x14ac:dyDescent="0.45">
      <c r="A334" s="179"/>
    </row>
    <row r="335" spans="1:1" x14ac:dyDescent="0.45">
      <c r="A335" s="179"/>
    </row>
    <row r="336" spans="1:1" x14ac:dyDescent="0.45">
      <c r="A336" s="179"/>
    </row>
    <row r="337" spans="1:1" x14ac:dyDescent="0.45">
      <c r="A337" s="179"/>
    </row>
    <row r="338" spans="1:1" x14ac:dyDescent="0.45">
      <c r="A338" s="179"/>
    </row>
    <row r="339" spans="1:1" x14ac:dyDescent="0.45">
      <c r="A339" s="179"/>
    </row>
    <row r="340" spans="1:1" x14ac:dyDescent="0.45">
      <c r="A340" s="179"/>
    </row>
    <row r="341" spans="1:1" x14ac:dyDescent="0.45">
      <c r="A341" s="179"/>
    </row>
    <row r="342" spans="1:1" x14ac:dyDescent="0.45">
      <c r="A342" s="179"/>
    </row>
    <row r="343" spans="1:1" x14ac:dyDescent="0.45">
      <c r="A343" s="179"/>
    </row>
    <row r="344" spans="1:1" x14ac:dyDescent="0.45">
      <c r="A344" s="179"/>
    </row>
    <row r="345" spans="1:1" x14ac:dyDescent="0.45">
      <c r="A345" s="179"/>
    </row>
    <row r="346" spans="1:1" x14ac:dyDescent="0.45">
      <c r="A346" s="179"/>
    </row>
    <row r="347" spans="1:1" x14ac:dyDescent="0.45">
      <c r="A347" s="179"/>
    </row>
    <row r="348" spans="1:1" x14ac:dyDescent="0.45">
      <c r="A348" s="179"/>
    </row>
    <row r="349" spans="1:1" x14ac:dyDescent="0.45">
      <c r="A349" s="179"/>
    </row>
    <row r="350" spans="1:1" x14ac:dyDescent="0.45">
      <c r="A350" s="179"/>
    </row>
    <row r="351" spans="1:1" x14ac:dyDescent="0.45">
      <c r="A351" s="179"/>
    </row>
    <row r="352" spans="1:1" x14ac:dyDescent="0.45">
      <c r="A352" s="179"/>
    </row>
    <row r="353" spans="1:1" x14ac:dyDescent="0.45">
      <c r="A353" s="179"/>
    </row>
    <row r="354" spans="1:1" x14ac:dyDescent="0.45">
      <c r="A354" s="179"/>
    </row>
    <row r="355" spans="1:1" x14ac:dyDescent="0.45">
      <c r="A355" s="179"/>
    </row>
    <row r="356" spans="1:1" x14ac:dyDescent="0.45">
      <c r="A356" s="179"/>
    </row>
    <row r="357" spans="1:1" x14ac:dyDescent="0.45">
      <c r="A357" s="179"/>
    </row>
    <row r="358" spans="1:1" x14ac:dyDescent="0.45">
      <c r="A358" s="179"/>
    </row>
    <row r="359" spans="1:1" x14ac:dyDescent="0.45">
      <c r="A359" s="179"/>
    </row>
    <row r="360" spans="1:1" x14ac:dyDescent="0.45">
      <c r="A360" s="179"/>
    </row>
    <row r="361" spans="1:1" x14ac:dyDescent="0.45">
      <c r="A361" s="179"/>
    </row>
    <row r="362" spans="1:1" x14ac:dyDescent="0.45">
      <c r="A362" s="179"/>
    </row>
    <row r="363" spans="1:1" x14ac:dyDescent="0.45">
      <c r="A363" s="179"/>
    </row>
    <row r="364" spans="1:1" x14ac:dyDescent="0.45">
      <c r="A364" s="179"/>
    </row>
    <row r="365" spans="1:1" x14ac:dyDescent="0.45">
      <c r="A365" s="179"/>
    </row>
    <row r="366" spans="1:1" x14ac:dyDescent="0.45">
      <c r="A366" s="179"/>
    </row>
    <row r="367" spans="1:1" x14ac:dyDescent="0.45">
      <c r="A367" s="179"/>
    </row>
    <row r="368" spans="1:1" x14ac:dyDescent="0.45">
      <c r="A368" s="179"/>
    </row>
    <row r="369" spans="1:1" x14ac:dyDescent="0.45">
      <c r="A369" s="179"/>
    </row>
    <row r="370" spans="1:1" x14ac:dyDescent="0.45">
      <c r="A370" s="179"/>
    </row>
    <row r="371" spans="1:1" x14ac:dyDescent="0.45">
      <c r="A371" s="179"/>
    </row>
    <row r="372" spans="1:1" x14ac:dyDescent="0.45">
      <c r="A372" s="179"/>
    </row>
    <row r="373" spans="1:1" x14ac:dyDescent="0.45">
      <c r="A373" s="179"/>
    </row>
    <row r="374" spans="1:1" x14ac:dyDescent="0.45">
      <c r="A374" s="179"/>
    </row>
    <row r="375" spans="1:1" x14ac:dyDescent="0.45">
      <c r="A375" s="179"/>
    </row>
    <row r="376" spans="1:1" x14ac:dyDescent="0.45">
      <c r="A376" s="179"/>
    </row>
    <row r="377" spans="1:1" x14ac:dyDescent="0.45">
      <c r="A377" s="179"/>
    </row>
    <row r="378" spans="1:1" x14ac:dyDescent="0.45">
      <c r="A378" s="179"/>
    </row>
    <row r="379" spans="1:1" x14ac:dyDescent="0.45">
      <c r="A379" s="179"/>
    </row>
    <row r="380" spans="1:1" x14ac:dyDescent="0.45">
      <c r="A380" s="179"/>
    </row>
    <row r="381" spans="1:1" x14ac:dyDescent="0.45">
      <c r="A381" s="179"/>
    </row>
  </sheetData>
  <sheetProtection algorithmName="SHA-512" hashValue="RMV51Zn0PX5JByBgC/xm1JRV9UCtPo//l/NcyRHXj9e1VpDZlqAkdNMEoYFWT4trlLl7bCvuQyTV5qEi57oo9A==" saltValue="EiN2btxSSYYoIz1Cu86z2Q==" spinCount="100000"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Turno'!C119</f>
        <v>GRUPO N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Turno'!D121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1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Turno'!EJ121</f>
        <v>0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Turno'!C121</f>
        <v>79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Turno'!C121,'Result do Turno'!FY121:FZ126,2,0)</f>
        <v>79</v>
      </c>
      <c r="K13" s="190"/>
      <c r="L13" s="233"/>
      <c r="O13" s="226"/>
      <c r="P13" s="330" t="s">
        <v>287</v>
      </c>
      <c r="Q13" s="330"/>
      <c r="R13" s="241">
        <f>'Result do Turno'!EK121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Turno'!D121,Historia!$A$2:$J$527,10,0)=0,"",VLOOKUP('Result do Turno'!D121,Historia!$A$2:$J$527,10,0))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IF(L14=0,"",IF(Jogos!BG121=0,"x","ѵ"))</f>
        <v/>
      </c>
      <c r="J14" s="243" t="str">
        <f>Jogos!CB121</f>
        <v>0 x 0</v>
      </c>
      <c r="K14" s="243">
        <f>Jogos!C121</f>
        <v>0</v>
      </c>
      <c r="L14" s="245">
        <f>IF(Jogos!BH121="x x",0,1)</f>
        <v>0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Turno'!D121,Historia!$A$2:$I$527,9,0)=0,"",VLOOKUP('Result do Turno'!D121,Historia!$A$2:$I$527,9,0))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Turno'!EL121</f>
        <v>0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Turno'!D121,Historia!$A$2:$I$527,8,0)=0,"",VLOOKUP('Result do Turno'!D121,Historia!$A$2:$I$527,8,0))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IF(L16=0,"",IF(Jogos!BI121=0,"x","ѵ"))</f>
        <v/>
      </c>
      <c r="J16" s="243" t="str">
        <f>Jogos!CC121</f>
        <v>0 x 0</v>
      </c>
      <c r="K16" s="243">
        <f>Jogos!E121</f>
        <v>0</v>
      </c>
      <c r="L16" s="245">
        <f>IF(Jogos!BJ121="x x",0,1)</f>
        <v>0</v>
      </c>
      <c r="O16" s="226"/>
      <c r="P16" s="331"/>
      <c r="Q16" t="s">
        <v>292</v>
      </c>
      <c r="R16" s="201">
        <f>'Result do Turno'!EM121</f>
        <v>0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Turno'!D121,Historia!$A$2:$I$527,7,0)=0,"",VLOOKUP('Result do Turno'!D121,Historia!$A$2:$I$527,7,0))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Turno'!EN121</f>
        <v>0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Turno'!D121,Historia!$A$2:$I$527,6,0)=0,"",VLOOKUP('Result do Turno'!D121,Historia!$A$2:$I$527,6,0))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IF(L18=0,"",IF(Jogos!BK121=0,"x","ѵ"))</f>
        <v/>
      </c>
      <c r="J18" s="243" t="str">
        <f>Jogos!CD121</f>
        <v>0 x 0</v>
      </c>
      <c r="K18" s="243">
        <f>Jogos!G121</f>
        <v>0</v>
      </c>
      <c r="L18" s="245">
        <f>IF(Jogos!BL121="x x",0,1)</f>
        <v>0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Turno'!D121,Historia!$A$2:$I$527,5,0)=0,"",VLOOKUP('Result do Turno'!D121,Historia!$A$2:$I$527,5,0))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Turno'!EO121</f>
        <v>0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Turno'!D121,Historia!$A$2:$I$527,4,0)=0,"",VLOOKUP('Result do Turno'!D121,Historia!$A$2:$I$527,4,0))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IF(L20=0,"",IF(Jogos!BM121=0,"x","ѵ"))</f>
        <v/>
      </c>
      <c r="J20" s="243" t="str">
        <f>Jogos!CE121</f>
        <v>0 x 0</v>
      </c>
      <c r="K20" s="243">
        <f>Jogos!I121</f>
        <v>0</v>
      </c>
      <c r="L20" s="245">
        <f>IF(Jogos!BN121="x x",0,1)</f>
        <v>0</v>
      </c>
      <c r="O20" s="226"/>
      <c r="P20" s="331"/>
      <c r="Q20" t="s">
        <v>292</v>
      </c>
      <c r="R20" s="201">
        <f>'Result do Turno'!EP121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Turno'!D121,Historia!$A$2:$I$527,3,0)=0,"",VLOOKUP('Result do Turno'!D121,Historia!$A$2:$I$527,3,0))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Turno'!EQ121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Turno'!D121,Historia!$A$2:$I$527,2,0)=0,"",VLOOKUP('Result do Turno'!D121,Historia!$A$2:$I$527,2,0))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IF(L22=0,"",IF(Jogos!BO121=0,"x","ѵ"))</f>
        <v/>
      </c>
      <c r="J22" s="243" t="str">
        <f>Jogos!CF121</f>
        <v>0 x 0</v>
      </c>
      <c r="K22" s="243">
        <f>Jogos!K121</f>
        <v>0</v>
      </c>
      <c r="L22" s="245">
        <f>IF(Jogos!BP121="x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Turno'!D122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2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Turno'!EJ122</f>
        <v>0</v>
      </c>
      <c r="U29" s="233"/>
    </row>
    <row r="30" spans="2:23" ht="15" customHeight="1" x14ac:dyDescent="0.45">
      <c r="B30" s="226"/>
      <c r="D30" s="238" t="s">
        <v>285</v>
      </c>
      <c r="E30" s="239">
        <f>'Result do Turno'!C122</f>
        <v>80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Turno'!C122,'Result do Turno'!FY121:FZ126,2,0)</f>
        <v>80</v>
      </c>
      <c r="K31" s="190"/>
      <c r="L31" s="233"/>
      <c r="O31" s="226"/>
      <c r="P31" s="330" t="s">
        <v>287</v>
      </c>
      <c r="Q31" s="330"/>
      <c r="R31" s="241">
        <f>'Result do Turno'!EK122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Turno'!D122,Historia!$A$2:$J$527,10,0)=0,"",VLOOKUP('Result do Turno'!D122,Historia!$A$2:$J$527,10,0))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IF(L32=0,"",IF(Jogos!BG122=0,"x","ѵ"))</f>
        <v/>
      </c>
      <c r="J32" s="243" t="str">
        <f>Jogos!CB122</f>
        <v>0 x 0</v>
      </c>
      <c r="K32" s="243">
        <f>Jogos!C122</f>
        <v>0</v>
      </c>
      <c r="L32" s="245">
        <f>IF(Jogos!BH122="x x",0,1)</f>
        <v>0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Turno'!D122,Historia!$A$2:$I$527,9,0)=0,"",VLOOKUP('Result do Turno'!D122,Historia!$A$2:$I$527,9,0))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Turno'!EL122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Turno'!D122,Historia!$A$2:$I$527,8,0)=0,"",VLOOKUP('Result do Turno'!D122,Historia!$A$2:$I$527,8,0))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IF(L34=0,"",IF(Jogos!BI122=0,"x","ѵ"))</f>
        <v/>
      </c>
      <c r="J34" s="243" t="str">
        <f>Jogos!CC122</f>
        <v>0 x 0</v>
      </c>
      <c r="K34" s="243">
        <f>Jogos!E122</f>
        <v>0</v>
      </c>
      <c r="L34" s="245">
        <f>IF(Jogos!BJ122="x x",0,1)</f>
        <v>0</v>
      </c>
      <c r="O34" s="226"/>
      <c r="P34" s="331"/>
      <c r="Q34" t="s">
        <v>292</v>
      </c>
      <c r="R34" s="201">
        <f>'Result do Turno'!EM122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Turno'!D122,Historia!$A$2:$I$527,7,0)=0,"",VLOOKUP('Result do Turno'!D122,Historia!$A$2:$I$527,7,0))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Turno'!EN122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Turno'!D122,Historia!$A$2:$I$527,6,0)=0,"",VLOOKUP('Result do Turno'!D122,Historia!$A$2:$I$527,6,0))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IF(L36=0,"",IF(Jogos!BK122=0,"x","ѵ"))</f>
        <v/>
      </c>
      <c r="J36" s="243" t="str">
        <f>Jogos!CD122</f>
        <v>0 x 0</v>
      </c>
      <c r="K36" s="243">
        <f>Jogos!G122</f>
        <v>0</v>
      </c>
      <c r="L36" s="245">
        <f>IF(Jogos!BL122="x x",0,1)</f>
        <v>0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Turno'!D122,Historia!$A$2:$I$527,5,0)=0,"",VLOOKUP('Result do Turno'!D122,Historia!$A$2:$I$527,5,0))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Turno'!EO122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Turno'!D122,Historia!$A$2:$I$527,4,0)=0,"",VLOOKUP('Result do Turno'!D122,Historia!$A$2:$I$527,4,0))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IF(L38=0,"",IF(Jogos!BM122=0,"x","ѵ"))</f>
        <v/>
      </c>
      <c r="J38" s="243" t="str">
        <f>Jogos!CE122</f>
        <v>0 x 0</v>
      </c>
      <c r="K38" s="243">
        <f>Jogos!I122</f>
        <v>0</v>
      </c>
      <c r="L38" s="245">
        <f>IF(Jogos!BN122="x x",0,1)</f>
        <v>0</v>
      </c>
      <c r="O38" s="226"/>
      <c r="P38" s="331"/>
      <c r="Q38" t="s">
        <v>292</v>
      </c>
      <c r="R38" s="201">
        <f>'Result do Turno'!EP122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Turno'!D122,Historia!$A$2:$I$527,3,0)=0,"",VLOOKUP('Result do Turno'!D122,Historia!$A$2:$I$527,3,0))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Turno'!EQ122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Turno'!D122,Historia!$A$2:$I$527,2,0)=0,"",VLOOKUP('Result do Turno'!D122,Historia!$A$2:$I$527,2,0))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IF(L40=0,"",IF(Jogos!BO122=0,"x","ѵ"))</f>
        <v/>
      </c>
      <c r="J40" s="243" t="str">
        <f>Jogos!CF122</f>
        <v>0 x 0</v>
      </c>
      <c r="K40" s="243">
        <f>Jogos!K122</f>
        <v>0</v>
      </c>
      <c r="L40" s="245">
        <f>IF(Jogos!BP122="x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Turno'!D123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3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Turno'!EJ123</f>
        <v>0</v>
      </c>
      <c r="U47" s="233"/>
    </row>
    <row r="48" spans="2:21" ht="15" customHeight="1" x14ac:dyDescent="0.45">
      <c r="B48" s="226"/>
      <c r="D48" s="238" t="s">
        <v>285</v>
      </c>
      <c r="E48" s="239">
        <f>'Result do Turno'!C123</f>
        <v>81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Turno'!C123,'Result do Turno'!FY121:FZ126,2,0)</f>
        <v>81</v>
      </c>
      <c r="K49" s="190"/>
      <c r="L49" s="233"/>
      <c r="O49" s="226"/>
      <c r="P49" s="330" t="s">
        <v>287</v>
      </c>
      <c r="Q49" s="330"/>
      <c r="R49" s="241">
        <f>'Result do Turno'!EK123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Turno'!D123,Historia!$A$2:$J$527,10,0)=0,"",VLOOKUP('Result do Turno'!D123,Historia!$A$2:$J$527,10,0))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IF(L50=0,"",IF(Jogos!BG123=0,"x","ѵ"))</f>
        <v/>
      </c>
      <c r="J50" s="243" t="str">
        <f>Jogos!CB123</f>
        <v>0 x 0</v>
      </c>
      <c r="K50" s="243">
        <f>Jogos!C123</f>
        <v>0</v>
      </c>
      <c r="L50" s="245">
        <f>IF(Jogos!BH123="x x",0,1)</f>
        <v>0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Turno'!D123,Historia!$A$2:$I$527,9,0)=0,"",VLOOKUP('Result do Turno'!D123,Historia!$A$2:$I$527,9,0))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Turno'!EL123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Turno'!D123,Historia!$A$2:$I$527,8,0)=0,"",VLOOKUP('Result do Turno'!D123,Historia!$A$2:$I$527,8,0))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IF(L52=0,"",IF(Jogos!BI123=0,"x","ѵ"))</f>
        <v/>
      </c>
      <c r="J52" s="243" t="str">
        <f>Jogos!CC123</f>
        <v>0 x 0</v>
      </c>
      <c r="K52" s="243">
        <f>Jogos!E123</f>
        <v>0</v>
      </c>
      <c r="L52" s="245">
        <f>IF(Jogos!BJ123="x x",0,1)</f>
        <v>0</v>
      </c>
      <c r="O52" s="226"/>
      <c r="P52" s="331"/>
      <c r="Q52" t="s">
        <v>292</v>
      </c>
      <c r="R52" s="201">
        <f>'Result do Turno'!EM123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Turno'!D123,Historia!$A$2:$I$527,7,0)=0,"",VLOOKUP('Result do Turno'!D123,Historia!$A$2:$I$527,7,0))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Turno'!EN123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Turno'!D123,Historia!$A$2:$I$527,6,0)=0,"",VLOOKUP('Result do Turno'!D123,Historia!$A$2:$I$527,6,0))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IF(L54=0,"",IF(Jogos!BK123=0,"x","ѵ"))</f>
        <v/>
      </c>
      <c r="J54" s="243" t="str">
        <f>Jogos!CD123</f>
        <v>0 x 0</v>
      </c>
      <c r="K54" s="243">
        <f>Jogos!G123</f>
        <v>0</v>
      </c>
      <c r="L54" s="245">
        <f>IF(Jogos!BL123="x x",0,1)</f>
        <v>0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Turno'!D123,Historia!$A$2:$I$527,5,0)=0,"",VLOOKUP('Result do Turno'!D123,Historia!$A$2:$I$527,5,0))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Turno'!EO123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Turno'!D123,Historia!$A$2:$I$527,4,0)=0,"",VLOOKUP('Result do Turno'!D123,Historia!$A$2:$I$527,4,0))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IF(L56=0,"",IF(Jogos!BM123=0,"x","ѵ"))</f>
        <v/>
      </c>
      <c r="J56" s="243" t="str">
        <f>Jogos!CE123</f>
        <v>0 x 0</v>
      </c>
      <c r="K56" s="243">
        <f>Jogos!I123</f>
        <v>0</v>
      </c>
      <c r="L56" s="245">
        <f>IF(Jogos!BN123="x x",0,1)</f>
        <v>0</v>
      </c>
      <c r="O56" s="226"/>
      <c r="P56" s="331"/>
      <c r="Q56" t="s">
        <v>292</v>
      </c>
      <c r="R56" s="201">
        <f>'Result do Turno'!EP123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Turno'!D123,Historia!$A$2:$I$527,3,0)=0,"",VLOOKUP('Result do Turno'!D123,Historia!$A$2:$I$527,3,0))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Turno'!EQ123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Turno'!D123,Historia!$A$2:$I$527,2,0)=0,"",VLOOKUP('Result do Turno'!D123,Historia!$A$2:$I$527,2,0))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IF(L58=0,"",IF(Jogos!BO123=0,"x","ѵ"))</f>
        <v/>
      </c>
      <c r="J58" s="243" t="str">
        <f>Jogos!CF123</f>
        <v>0 x 0</v>
      </c>
      <c r="K58" s="243">
        <f>Jogos!K123</f>
        <v>0</v>
      </c>
      <c r="L58" s="245">
        <f>IF(Jogos!BP123="x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Turno'!D124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E121-E66+C63</f>
        <v>-78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Turno'!EJ124</f>
        <v>0</v>
      </c>
      <c r="U65" s="233"/>
    </row>
    <row r="66" spans="2:21" ht="15" customHeight="1" x14ac:dyDescent="0.45">
      <c r="B66" s="226"/>
      <c r="D66" s="238" t="s">
        <v>285</v>
      </c>
      <c r="E66" s="239">
        <f>'Result do Turno'!C124</f>
        <v>82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Turno'!C124,'Result do Turno'!FY121:FZ126,2,0)</f>
        <v>82</v>
      </c>
      <c r="K67" s="190"/>
      <c r="L67" s="233"/>
      <c r="O67" s="226"/>
      <c r="P67" s="330" t="s">
        <v>287</v>
      </c>
      <c r="Q67" s="330"/>
      <c r="R67" s="241">
        <f>'Result do Turno'!EK124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Turno'!D124,Historia!$A$2:$J$527,10,0)=0,"",VLOOKUP('Result do Turno'!D124,Historia!$A$2:$J$527,10,0))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IF(L68=0,"",IF(Jogos!BG124=0,"x","ѵ"))</f>
        <v/>
      </c>
      <c r="J68" s="243" t="str">
        <f>Jogos!CB124</f>
        <v>0 x 0</v>
      </c>
      <c r="K68" s="243">
        <f>Jogos!C124</f>
        <v>0</v>
      </c>
      <c r="L68" s="245">
        <f>IF(Jogos!BH124="x x",0,1)</f>
        <v>0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Turno'!D124,Historia!$A$2:$I$527,9,0)=0,"",VLOOKUP('Result do Turno'!D124,Historia!$A$2:$I$527,9,0))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Turno'!EL124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Turno'!D124,Historia!$A$2:$I$527,8,0)=0,"",VLOOKUP('Result do Turno'!D124,Historia!$A$2:$I$527,8,0))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IF(L70=0,"",IF(Jogos!BI124=0,"x","ѵ"))</f>
        <v/>
      </c>
      <c r="J70" s="243" t="str">
        <f>Jogos!CC124</f>
        <v>0 x 0</v>
      </c>
      <c r="K70" s="243">
        <f>Jogos!E124</f>
        <v>0</v>
      </c>
      <c r="L70" s="245">
        <f>IF(Jogos!BJ124="x x",0,1)</f>
        <v>0</v>
      </c>
      <c r="O70" s="226"/>
      <c r="P70" s="331"/>
      <c r="Q70" t="s">
        <v>292</v>
      </c>
      <c r="R70" s="201">
        <f>'Result do Turno'!EM124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Turno'!D124,Historia!$A$2:$I$527,7,0)=0,"",VLOOKUP('Result do Turno'!D124,Historia!$A$2:$I$527,7,0))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Turno'!EN124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Turno'!D124,Historia!$A$2:$I$527,6,0)=0,"",VLOOKUP('Result do Turno'!D124,Historia!$A$2:$I$527,6,0))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IF(L72=0,"",IF(Jogos!BK124=0,"x","ѵ"))</f>
        <v/>
      </c>
      <c r="J72" s="243" t="str">
        <f>Jogos!CD124</f>
        <v>0 x 0</v>
      </c>
      <c r="K72" s="243">
        <f>Jogos!G124</f>
        <v>0</v>
      </c>
      <c r="L72" s="245">
        <f>IF(Jogos!BL124="x x",0,1)</f>
        <v>0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Turno'!D124,Historia!$A$2:$I$527,5,0)=0,"",VLOOKUP('Result do Turno'!D124,Historia!$A$2:$I$527,5,0))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Turno'!EO124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Turno'!D124,Historia!$A$2:$I$527,4,0)=0,"",VLOOKUP('Result do Turno'!D124,Historia!$A$2:$I$527,4,0))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IF(L74=0,"",IF(Jogos!BM124=0,"x","ѵ"))</f>
        <v/>
      </c>
      <c r="J74" s="243" t="str">
        <f>Jogos!CE124</f>
        <v>0 x 0</v>
      </c>
      <c r="K74" s="243">
        <f>Jogos!I124</f>
        <v>0</v>
      </c>
      <c r="L74" s="245">
        <f>IF(Jogos!BN124="x x",0,1)</f>
        <v>0</v>
      </c>
      <c r="O74" s="226"/>
      <c r="P74" s="331"/>
      <c r="Q74" t="s">
        <v>292</v>
      </c>
      <c r="R74" s="201">
        <f>'Result do Turno'!EP124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Turno'!D124,Historia!$A$2:$I$527,3,0)=0,"",VLOOKUP('Result do Turno'!D124,Historia!$A$2:$I$527,3,0))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Turno'!EQ124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Turno'!D124,Historia!$A$2:$I$527,2,0)=0,"",VLOOKUP('Result do Turno'!D124,Historia!$A$2:$I$527,2,0))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IF(L76=0,"",IF(Jogos!BO124=0,"x","ѵ"))</f>
        <v/>
      </c>
      <c r="J76" s="243" t="str">
        <f>Jogos!CF124</f>
        <v>0 x 0</v>
      </c>
      <c r="K76" s="243">
        <f>Jogos!K124</f>
        <v>0</v>
      </c>
      <c r="L76" s="245">
        <f>IF(Jogos!BP124="x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Turno'!D125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5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Turno'!EJ125</f>
        <v>0</v>
      </c>
      <c r="U83" s="233"/>
    </row>
    <row r="84" spans="2:21" ht="15" customHeight="1" x14ac:dyDescent="0.45">
      <c r="B84" s="226"/>
      <c r="D84" s="238" t="s">
        <v>285</v>
      </c>
      <c r="E84" s="239">
        <f>'Result do Turno'!C125</f>
        <v>83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Turno'!C125,'Result do Turno'!FY121:FZ126,2,0)</f>
        <v>83</v>
      </c>
      <c r="K85" s="190"/>
      <c r="L85" s="233"/>
      <c r="O85" s="226"/>
      <c r="P85" s="330" t="s">
        <v>287</v>
      </c>
      <c r="Q85" s="330"/>
      <c r="R85" s="241">
        <f>'Result do Turno'!EK125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Turno'!D125,Historia!$A$2:$J$527,10,0)=0,"",VLOOKUP('Result do Turno'!D125,Historia!$A$2:$J$527,10,0))</f>
        <v>#N/A</v>
      </c>
      <c r="G86" s="242" t="str">
        <f>G14</f>
        <v>1a</v>
      </c>
      <c r="H86" s="242" t="str">
        <f>H14</f>
        <v>19 a 25 Fev</v>
      </c>
      <c r="I86" s="244" t="str">
        <f>IF(L86=0,"",IF(Jogos!BG125=0,"x","ѵ"))</f>
        <v/>
      </c>
      <c r="J86" s="243" t="str">
        <f>Jogos!CB125</f>
        <v>0 x 0</v>
      </c>
      <c r="K86" s="243">
        <f>Jogos!C125</f>
        <v>0</v>
      </c>
      <c r="L86" s="245">
        <f>IF(Jogos!BH125="x x",0,1)</f>
        <v>0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Turno'!D125,Historia!$A$2:$I$527,9,0)=0,"",VLOOKUP('Result do Turno'!D125,Historia!$A$2:$I$527,9,0))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Turno'!EL125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Turno'!D125,Historia!$A$2:$I$527,8,0)=0,"",VLOOKUP('Result do Turno'!D125,Historia!$A$2:$I$527,8,0))</f>
        <v>#N/A</v>
      </c>
      <c r="G88" s="242" t="str">
        <f>G16</f>
        <v>2a</v>
      </c>
      <c r="H88" s="242" t="str">
        <f>H16</f>
        <v>26 Fev a 03 Mar</v>
      </c>
      <c r="I88" s="244" t="str">
        <f>IF(L88=0,"",IF(Jogos!BI125=0,"x","ѵ"))</f>
        <v/>
      </c>
      <c r="J88" s="243" t="str">
        <f>Jogos!CC125</f>
        <v>0 x 0</v>
      </c>
      <c r="K88" s="243">
        <f>Jogos!E125</f>
        <v>0</v>
      </c>
      <c r="L88" s="245">
        <f>IF(Jogos!BJ125="x x",0,1)</f>
        <v>0</v>
      </c>
      <c r="O88" s="226"/>
      <c r="P88" s="331"/>
      <c r="Q88" t="s">
        <v>292</v>
      </c>
      <c r="R88" s="201">
        <f>'Result do Turno'!EM125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Turno'!D125,Historia!$A$2:$I$527,7,0)=0,"",VLOOKUP('Result do Turno'!D125,Historia!$A$2:$I$527,7,0))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Turno'!EN125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Turno'!D125,Historia!$A$2:$I$527,6,0)=0,"",VLOOKUP('Result do Turno'!D125,Historia!$A$2:$I$527,6,0))</f>
        <v>#N/A</v>
      </c>
      <c r="G90" s="242" t="str">
        <f>G18</f>
        <v>3a</v>
      </c>
      <c r="H90" s="242" t="str">
        <f>H18</f>
        <v>04 a 10 Mar</v>
      </c>
      <c r="I90" s="244" t="str">
        <f>IF(L90=0,"",IF(Jogos!BK125=0,"x","ѵ"))</f>
        <v/>
      </c>
      <c r="J90" s="243" t="str">
        <f>Jogos!CD125</f>
        <v>0 x 0</v>
      </c>
      <c r="K90" s="243">
        <f>Jogos!G125</f>
        <v>0</v>
      </c>
      <c r="L90" s="245">
        <f>IF(Jogos!BL125="x x",0,1)</f>
        <v>0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Turno'!D125,Historia!$A$2:$I$527,5,0)=0,"",VLOOKUP('Result do Turno'!D125,Historia!$A$2:$I$527,5,0))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Turno'!EO125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Turno'!D125,Historia!$A$2:$I$527,4,0)=0,"",VLOOKUP('Result do Turno'!D125,Historia!$A$2:$I$527,4,0))</f>
        <v>#N/A</v>
      </c>
      <c r="G92" s="242" t="str">
        <f>G20</f>
        <v>4a</v>
      </c>
      <c r="H92" s="242" t="str">
        <f>H20</f>
        <v>11 a 17 Mar</v>
      </c>
      <c r="I92" s="244" t="str">
        <f>IF(L92=0,"",IF(Jogos!BM125=0,"x","ѵ"))</f>
        <v/>
      </c>
      <c r="J92" s="243" t="str">
        <f>Jogos!CE125</f>
        <v>0 x 0</v>
      </c>
      <c r="K92" s="243">
        <f>Jogos!I125</f>
        <v>0</v>
      </c>
      <c r="L92" s="245">
        <f>IF(Jogos!BN125="x x",0,1)</f>
        <v>0</v>
      </c>
      <c r="O92" s="226"/>
      <c r="P92" s="331"/>
      <c r="Q92" t="s">
        <v>292</v>
      </c>
      <c r="R92" s="201">
        <f>'Result do Turno'!EP125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Turno'!D125,Historia!$A$2:$I$527,3,0)=0,"",VLOOKUP('Result do Turno'!D125,Historia!$A$2:$I$527,3,0))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Turno'!EQ125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Turno'!D125,Historia!$A$2:$I$527,2,0)=0,"",VLOOKUP('Result do Turno'!D125,Historia!$A$2:$I$527,2,0))</f>
        <v>#N/A</v>
      </c>
      <c r="G94" s="242" t="str">
        <f>G22</f>
        <v>5a</v>
      </c>
      <c r="H94" s="242" t="str">
        <f>H22</f>
        <v>18 a 24 Mar</v>
      </c>
      <c r="I94" s="244" t="str">
        <f>IF(L94=0,"",IF(Jogos!BO125=0,"x","ѵ"))</f>
        <v/>
      </c>
      <c r="J94" s="243" t="str">
        <f>Jogos!CF125</f>
        <v>0 x 0</v>
      </c>
      <c r="K94" s="243">
        <f>Jogos!K125</f>
        <v>0</v>
      </c>
      <c r="L94" s="245">
        <f>IF(Jogos!BP125="x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Turno'!D126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Turno'!EJ126</f>
        <v>0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Turno'!C126</f>
        <v>84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Turno'!C126,'Result do Turno'!FY121:FZ126,2,0)</f>
        <v>84</v>
      </c>
      <c r="K103" s="190"/>
      <c r="L103" s="233"/>
      <c r="O103" s="226"/>
      <c r="P103" s="330" t="s">
        <v>287</v>
      </c>
      <c r="Q103" s="330"/>
      <c r="R103" s="241">
        <f>'Result do Turno'!EK126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Turno'!D126,Historia!$A$2:$J$527,10,0)=0,"",VLOOKUP('Result do Turno'!D126,Historia!$A$2:$J$527,10,0))</f>
        <v>#N/A</v>
      </c>
      <c r="G104" s="242" t="str">
        <f>G14</f>
        <v>1a</v>
      </c>
      <c r="H104" s="242" t="str">
        <f>H14</f>
        <v>19 a 25 Fev</v>
      </c>
      <c r="I104" s="244" t="str">
        <f>IF(L104=0,"",IF(Jogos!BG126=0,"x","ѵ"))</f>
        <v/>
      </c>
      <c r="J104" s="243" t="str">
        <f>Jogos!CB126</f>
        <v>0 x 0</v>
      </c>
      <c r="K104" s="243">
        <f>Jogos!C126</f>
        <v>0</v>
      </c>
      <c r="L104" s="245">
        <f>IF(Jogos!BH126="x x",0,1)</f>
        <v>0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Turno'!D126,Historia!$A$2:$I$527,9,0)=0,"",VLOOKUP('Result do Turno'!D126,Historia!$A$2:$I$527,9,0))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Turno'!EL126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Turno'!D126,Historia!$A$2:$I$527,8,0)=0,"",VLOOKUP('Result do Turno'!D126,Historia!$A$2:$I$527,8,0))</f>
        <v>#N/A</v>
      </c>
      <c r="G106" s="242" t="str">
        <f>G16</f>
        <v>2a</v>
      </c>
      <c r="H106" s="242" t="str">
        <f>H16</f>
        <v>26 Fev a 03 Mar</v>
      </c>
      <c r="I106" s="244" t="str">
        <f>IF(L106=0,"",IF(Jogos!BI126=0,"x","ѵ"))</f>
        <v/>
      </c>
      <c r="J106" s="243" t="str">
        <f>Jogos!CC126</f>
        <v>0 x 0</v>
      </c>
      <c r="K106" s="243">
        <f>Jogos!E126</f>
        <v>0</v>
      </c>
      <c r="L106" s="245">
        <f>IF(Jogos!BJ126="x x",0,1)</f>
        <v>0</v>
      </c>
      <c r="O106" s="226"/>
      <c r="P106" s="331"/>
      <c r="Q106" t="s">
        <v>292</v>
      </c>
      <c r="R106" s="201">
        <f>'Result do Turno'!EM126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Turno'!D126,Historia!$A$2:$I$527,7,0)=0,"",VLOOKUP('Result do Turno'!D126,Historia!$A$2:$I$527,7,0))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Turno'!EN126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Turno'!D126,Historia!$A$2:$I$527,6,0)=0,"",VLOOKUP('Result do Turno'!D126,Historia!$A$2:$I$527,6,0))</f>
        <v>#N/A</v>
      </c>
      <c r="G108" s="242" t="str">
        <f>G18</f>
        <v>3a</v>
      </c>
      <c r="H108" s="242" t="str">
        <f>H18</f>
        <v>04 a 10 Mar</v>
      </c>
      <c r="I108" s="244" t="str">
        <f>IF(L108=0,"",IF(Jogos!BK126=0,"x","ѵ"))</f>
        <v/>
      </c>
      <c r="J108" s="243" t="str">
        <f>Jogos!CD126</f>
        <v>0 x 0</v>
      </c>
      <c r="K108" s="243">
        <f>Jogos!G126</f>
        <v>0</v>
      </c>
      <c r="L108" s="245">
        <f>IF(Jogos!BL126="x x",0,1)</f>
        <v>0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Turno'!D126,Historia!$A$2:$I$527,5,0)=0,"",VLOOKUP('Result do Turno'!D126,Historia!$A$2:$I$527,5,0))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Turno'!EO126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Turno'!D126,Historia!$A$2:$I$527,4,0)=0,"",VLOOKUP('Result do Turno'!D126,Historia!$A$2:$I$527,4,0))</f>
        <v>#N/A</v>
      </c>
      <c r="G110" s="242" t="str">
        <f>G20</f>
        <v>4a</v>
      </c>
      <c r="H110" s="242" t="str">
        <f>H20</f>
        <v>11 a 17 Mar</v>
      </c>
      <c r="I110" s="244" t="str">
        <f>IF(L110=0,"",IF(Jogos!BM126=0,"x","ѵ"))</f>
        <v/>
      </c>
      <c r="J110" s="243" t="str">
        <f>Jogos!CE126</f>
        <v>0 x 0</v>
      </c>
      <c r="K110" s="243">
        <f>Jogos!I126</f>
        <v>0</v>
      </c>
      <c r="L110" s="245">
        <f>IF(Jogos!BN126="x x",0,1)</f>
        <v>0</v>
      </c>
      <c r="O110" s="226"/>
      <c r="P110" s="331"/>
      <c r="Q110" t="s">
        <v>292</v>
      </c>
      <c r="R110" s="201">
        <f>'Result do Turno'!EP126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Turno'!D126,Historia!$A$2:$I$527,3,0)=0,"",VLOOKUP('Result do Turno'!D126,Historia!$A$2:$I$527,3,0))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Turno'!EQ126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Turno'!D126,Historia!$A$2:$I$527,2,0)=0,"",VLOOKUP('Result do Turno'!D126,Historia!$A$2:$I$527,2,0))</f>
        <v>#N/A</v>
      </c>
      <c r="G112" s="242" t="str">
        <f>G22</f>
        <v>5a</v>
      </c>
      <c r="H112" s="242" t="str">
        <f>H22</f>
        <v>18 a 24 Mar</v>
      </c>
      <c r="I112" s="244" t="str">
        <f>IF(L112=0,"",IF(Jogos!BO126=0,"x","ѵ"))</f>
        <v/>
      </c>
      <c r="J112" s="243" t="str">
        <f>Jogos!CF126</f>
        <v>0 x 0</v>
      </c>
      <c r="K112" s="243">
        <f>Jogos!K126</f>
        <v>0</v>
      </c>
      <c r="L112" s="245">
        <f>IF(Jogos!BP126="x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414" priority="2">
      <formula>E6=0</formula>
    </cfRule>
    <cfRule type="expression" dxfId="413" priority="3">
      <formula>E6=1</formula>
    </cfRule>
  </conditionalFormatting>
  <conditionalFormatting sqref="I14">
    <cfRule type="cellIs" dxfId="412" priority="4" operator="equal">
      <formula>"ѵ"</formula>
    </cfRule>
    <cfRule type="cellIs" dxfId="411" priority="5" operator="equal">
      <formula>"x"</formula>
    </cfRule>
  </conditionalFormatting>
  <conditionalFormatting sqref="I16">
    <cfRule type="cellIs" dxfId="410" priority="6" operator="equal">
      <formula>"ѵ"</formula>
    </cfRule>
    <cfRule type="cellIs" dxfId="409" priority="7" operator="equal">
      <formula>"x"</formula>
    </cfRule>
  </conditionalFormatting>
  <conditionalFormatting sqref="I18">
    <cfRule type="cellIs" dxfId="408" priority="8" operator="equal">
      <formula>"ѵ"</formula>
    </cfRule>
    <cfRule type="cellIs" dxfId="407" priority="9" operator="equal">
      <formula>"x"</formula>
    </cfRule>
  </conditionalFormatting>
  <conditionalFormatting sqref="I20">
    <cfRule type="cellIs" dxfId="406" priority="10" operator="equal">
      <formula>"ѵ"</formula>
    </cfRule>
    <cfRule type="cellIs" dxfId="405" priority="11" operator="equal">
      <formula>"x"</formula>
    </cfRule>
  </conditionalFormatting>
  <conditionalFormatting sqref="I22">
    <cfRule type="cellIs" dxfId="404" priority="12" operator="equal">
      <formula>"ѵ"</formula>
    </cfRule>
    <cfRule type="cellIs" dxfId="403" priority="13" operator="equal">
      <formula>"x"</formula>
    </cfRule>
  </conditionalFormatting>
  <conditionalFormatting sqref="I32">
    <cfRule type="cellIs" dxfId="402" priority="14" operator="equal">
      <formula>"ѵ"</formula>
    </cfRule>
    <cfRule type="cellIs" dxfId="401" priority="15" operator="equal">
      <formula>"x"</formula>
    </cfRule>
  </conditionalFormatting>
  <conditionalFormatting sqref="I34">
    <cfRule type="cellIs" dxfId="400" priority="16" operator="equal">
      <formula>"ѵ"</formula>
    </cfRule>
    <cfRule type="cellIs" dxfId="399" priority="17" operator="equal">
      <formula>"x"</formula>
    </cfRule>
  </conditionalFormatting>
  <conditionalFormatting sqref="I36">
    <cfRule type="cellIs" dxfId="398" priority="18" operator="equal">
      <formula>"ѵ"</formula>
    </cfRule>
    <cfRule type="cellIs" dxfId="397" priority="19" operator="equal">
      <formula>"x"</formula>
    </cfRule>
  </conditionalFormatting>
  <conditionalFormatting sqref="I38">
    <cfRule type="cellIs" dxfId="396" priority="20" operator="equal">
      <formula>"ѵ"</formula>
    </cfRule>
    <cfRule type="cellIs" dxfId="395" priority="21" operator="equal">
      <formula>"x"</formula>
    </cfRule>
  </conditionalFormatting>
  <conditionalFormatting sqref="I40">
    <cfRule type="cellIs" dxfId="394" priority="22" operator="equal">
      <formula>"ѵ"</formula>
    </cfRule>
    <cfRule type="cellIs" dxfId="393" priority="23" operator="equal">
      <formula>"x"</formula>
    </cfRule>
  </conditionalFormatting>
  <conditionalFormatting sqref="I50">
    <cfRule type="cellIs" dxfId="392" priority="24" operator="equal">
      <formula>"ѵ"</formula>
    </cfRule>
    <cfRule type="cellIs" dxfId="391" priority="25" operator="equal">
      <formula>"x"</formula>
    </cfRule>
  </conditionalFormatting>
  <conditionalFormatting sqref="I52">
    <cfRule type="cellIs" dxfId="390" priority="26" operator="equal">
      <formula>"ѵ"</formula>
    </cfRule>
    <cfRule type="cellIs" dxfId="389" priority="27" operator="equal">
      <formula>"x"</formula>
    </cfRule>
  </conditionalFormatting>
  <conditionalFormatting sqref="I54">
    <cfRule type="cellIs" dxfId="388" priority="28" operator="equal">
      <formula>"ѵ"</formula>
    </cfRule>
    <cfRule type="cellIs" dxfId="387" priority="29" operator="equal">
      <formula>"x"</formula>
    </cfRule>
  </conditionalFormatting>
  <conditionalFormatting sqref="I56">
    <cfRule type="cellIs" dxfId="386" priority="30" operator="equal">
      <formula>"ѵ"</formula>
    </cfRule>
    <cfRule type="cellIs" dxfId="385" priority="31" operator="equal">
      <formula>"x"</formula>
    </cfRule>
  </conditionalFormatting>
  <conditionalFormatting sqref="I58">
    <cfRule type="cellIs" dxfId="384" priority="32" operator="equal">
      <formula>"ѵ"</formula>
    </cfRule>
    <cfRule type="cellIs" dxfId="383" priority="33" operator="equal">
      <formula>"x"</formula>
    </cfRule>
  </conditionalFormatting>
  <conditionalFormatting sqref="I68">
    <cfRule type="cellIs" dxfId="382" priority="34" operator="equal">
      <formula>"ѵ"</formula>
    </cfRule>
    <cfRule type="cellIs" dxfId="381" priority="35" operator="equal">
      <formula>"x"</formula>
    </cfRule>
  </conditionalFormatting>
  <conditionalFormatting sqref="I70">
    <cfRule type="cellIs" dxfId="380" priority="36" operator="equal">
      <formula>"ѵ"</formula>
    </cfRule>
    <cfRule type="cellIs" dxfId="379" priority="37" operator="equal">
      <formula>"x"</formula>
    </cfRule>
  </conditionalFormatting>
  <conditionalFormatting sqref="I72">
    <cfRule type="cellIs" dxfId="378" priority="38" operator="equal">
      <formula>"ѵ"</formula>
    </cfRule>
    <cfRule type="cellIs" dxfId="377" priority="39" operator="equal">
      <formula>"x"</formula>
    </cfRule>
  </conditionalFormatting>
  <conditionalFormatting sqref="I74">
    <cfRule type="cellIs" dxfId="376" priority="40" operator="equal">
      <formula>"ѵ"</formula>
    </cfRule>
    <cfRule type="cellIs" dxfId="375" priority="41" operator="equal">
      <formula>"x"</formula>
    </cfRule>
  </conditionalFormatting>
  <conditionalFormatting sqref="I76">
    <cfRule type="cellIs" dxfId="374" priority="42" operator="equal">
      <formula>"ѵ"</formula>
    </cfRule>
    <cfRule type="cellIs" dxfId="373" priority="43" operator="equal">
      <formula>"x"</formula>
    </cfRule>
  </conditionalFormatting>
  <conditionalFormatting sqref="I86">
    <cfRule type="cellIs" dxfId="372" priority="44" operator="equal">
      <formula>"ѵ"</formula>
    </cfRule>
    <cfRule type="cellIs" dxfId="371" priority="45" operator="equal">
      <formula>"x"</formula>
    </cfRule>
  </conditionalFormatting>
  <conditionalFormatting sqref="I88">
    <cfRule type="cellIs" dxfId="370" priority="46" operator="equal">
      <formula>"ѵ"</formula>
    </cfRule>
    <cfRule type="cellIs" dxfId="369" priority="47" operator="equal">
      <formula>"x"</formula>
    </cfRule>
  </conditionalFormatting>
  <conditionalFormatting sqref="I90">
    <cfRule type="cellIs" dxfId="368" priority="48" operator="equal">
      <formula>"ѵ"</formula>
    </cfRule>
    <cfRule type="cellIs" dxfId="367" priority="49" operator="equal">
      <formula>"x"</formula>
    </cfRule>
  </conditionalFormatting>
  <conditionalFormatting sqref="I92">
    <cfRule type="cellIs" dxfId="366" priority="50" operator="equal">
      <formula>"ѵ"</formula>
    </cfRule>
    <cfRule type="cellIs" dxfId="365" priority="51" operator="equal">
      <formula>"x"</formula>
    </cfRule>
  </conditionalFormatting>
  <conditionalFormatting sqref="I94">
    <cfRule type="cellIs" dxfId="364" priority="52" operator="equal">
      <formula>"ѵ"</formula>
    </cfRule>
    <cfRule type="cellIs" dxfId="363" priority="53" operator="equal">
      <formula>"x"</formula>
    </cfRule>
  </conditionalFormatting>
  <conditionalFormatting sqref="I104">
    <cfRule type="cellIs" dxfId="362" priority="54" operator="equal">
      <formula>"ѵ"</formula>
    </cfRule>
    <cfRule type="cellIs" dxfId="361" priority="55" operator="equal">
      <formula>"x"</formula>
    </cfRule>
  </conditionalFormatting>
  <conditionalFormatting sqref="I106">
    <cfRule type="cellIs" dxfId="360" priority="56" operator="equal">
      <formula>"ѵ"</formula>
    </cfRule>
    <cfRule type="cellIs" dxfId="359" priority="57" operator="equal">
      <formula>"x"</formula>
    </cfRule>
  </conditionalFormatting>
  <conditionalFormatting sqref="I108">
    <cfRule type="cellIs" dxfId="358" priority="58" operator="equal">
      <formula>"ѵ"</formula>
    </cfRule>
    <cfRule type="cellIs" dxfId="357" priority="59" operator="equal">
      <formula>"x"</formula>
    </cfRule>
  </conditionalFormatting>
  <conditionalFormatting sqref="I110">
    <cfRule type="cellIs" dxfId="356" priority="60" operator="equal">
      <formula>"ѵ"</formula>
    </cfRule>
    <cfRule type="cellIs" dxfId="355" priority="61" operator="equal">
      <formula>"x"</formula>
    </cfRule>
  </conditionalFormatting>
  <conditionalFormatting sqref="I112">
    <cfRule type="cellIs" dxfId="354" priority="62" operator="equal">
      <formula>"ѵ"</formula>
    </cfRule>
    <cfRule type="cellIs" dxfId="353" priority="63" operator="equal">
      <formula>"x"</formula>
    </cfRule>
  </conditionalFormatting>
  <conditionalFormatting sqref="K14">
    <cfRule type="expression" dxfId="352" priority="64">
      <formula>$D$9=K14</formula>
    </cfRule>
  </conditionalFormatting>
  <conditionalFormatting sqref="K16">
    <cfRule type="expression" dxfId="351" priority="65">
      <formula>$D$9=K16</formula>
    </cfRule>
  </conditionalFormatting>
  <conditionalFormatting sqref="K18">
    <cfRule type="expression" dxfId="350" priority="66">
      <formula>$D$9=K18</formula>
    </cfRule>
  </conditionalFormatting>
  <conditionalFormatting sqref="K20">
    <cfRule type="expression" dxfId="349" priority="67">
      <formula>$D$9=K20</formula>
    </cfRule>
  </conditionalFormatting>
  <conditionalFormatting sqref="K22">
    <cfRule type="expression" dxfId="348" priority="68">
      <formula>$D$9=K22</formula>
    </cfRule>
  </conditionalFormatting>
  <conditionalFormatting sqref="K32 K34 K36 K38 K40">
    <cfRule type="expression" dxfId="347" priority="69">
      <formula>$D$27=K32</formula>
    </cfRule>
    <cfRule type="expression" dxfId="346" priority="70">
      <formula>$D$9</formula>
    </cfRule>
  </conditionalFormatting>
  <conditionalFormatting sqref="K50">
    <cfRule type="expression" dxfId="345" priority="71">
      <formula>$D$45=K50</formula>
    </cfRule>
  </conditionalFormatting>
  <conditionalFormatting sqref="K52">
    <cfRule type="expression" dxfId="344" priority="72">
      <formula>$D$45=K52</formula>
    </cfRule>
  </conditionalFormatting>
  <conditionalFormatting sqref="K54">
    <cfRule type="expression" dxfId="343" priority="73">
      <formula>$D$45=K54</formula>
    </cfRule>
  </conditionalFormatting>
  <conditionalFormatting sqref="K56">
    <cfRule type="expression" dxfId="342" priority="74">
      <formula>$D$45=K56</formula>
    </cfRule>
  </conditionalFormatting>
  <conditionalFormatting sqref="K58">
    <cfRule type="expression" dxfId="341" priority="75">
      <formula>$D$45=K58</formula>
    </cfRule>
  </conditionalFormatting>
  <conditionalFormatting sqref="K68 K70 K72 K74 K76">
    <cfRule type="expression" dxfId="340" priority="76">
      <formula>$D$63=K68</formula>
    </cfRule>
    <cfRule type="expression" dxfId="339" priority="77">
      <formula>$D$9</formula>
    </cfRule>
  </conditionalFormatting>
  <conditionalFormatting sqref="K86 K88 K90 K92 K94">
    <cfRule type="expression" dxfId="338" priority="78">
      <formula>$D$81=K86</formula>
    </cfRule>
    <cfRule type="expression" dxfId="337" priority="79">
      <formula>$D$9</formula>
    </cfRule>
  </conditionalFormatting>
  <conditionalFormatting sqref="K104">
    <cfRule type="expression" dxfId="336" priority="80">
      <formula>$D$99=K104</formula>
    </cfRule>
  </conditionalFormatting>
  <conditionalFormatting sqref="K106">
    <cfRule type="expression" dxfId="335" priority="81">
      <formula>$D$99=K106</formula>
    </cfRule>
  </conditionalFormatting>
  <conditionalFormatting sqref="K108">
    <cfRule type="expression" dxfId="334" priority="82">
      <formula>$D$99=K108</formula>
    </cfRule>
  </conditionalFormatting>
  <conditionalFormatting sqref="K110">
    <cfRule type="expression" dxfId="333" priority="83">
      <formula>$D$99=K110</formula>
    </cfRule>
  </conditionalFormatting>
  <conditionalFormatting sqref="K112">
    <cfRule type="expression" dxfId="332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Turno'!C128</f>
        <v>GRUPO O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Turno'!D130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1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Turno'!EJ130</f>
        <v>0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Turno'!C130</f>
        <v>85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Turno'!C130,'Result do Turno'!FY130:FZ135,2,0)</f>
        <v>85</v>
      </c>
      <c r="K13" s="190"/>
      <c r="L13" s="233"/>
      <c r="O13" s="226"/>
      <c r="P13" s="330" t="s">
        <v>287</v>
      </c>
      <c r="Q13" s="330"/>
      <c r="R13" s="241">
        <f>'Result do Turno'!EK130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Turno'!D130,Historia!$A$2:$J$527,10,0)=0,"",VLOOKUP('Result do Turno'!D130,Historia!$A$2:$J$527,10,0))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IF(L14=0,"",IF(Jogos!BG130=0,"x","ѵ"))</f>
        <v/>
      </c>
      <c r="J14" s="243" t="str">
        <f>Jogos!CB130</f>
        <v>0 x 0</v>
      </c>
      <c r="K14" s="243">
        <f>Jogos!C130</f>
        <v>0</v>
      </c>
      <c r="L14" s="245">
        <f>IF(Jogos!BH130="x x",0,1)</f>
        <v>0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Turno'!D130,Historia!$A$2:$I$527,9,0)=0,"",VLOOKUP('Result do Turno'!D130,Historia!$A$2:$I$527,9,0))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Turno'!EL130</f>
        <v>0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Turno'!D130,Historia!$A$2:$I$527,8,0)=0,"",VLOOKUP('Result do Turno'!D130,Historia!$A$2:$I$527,8,0))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IF(L16=0,"",IF(Jogos!BI130=0,"x","ѵ"))</f>
        <v/>
      </c>
      <c r="J16" s="243" t="str">
        <f>Jogos!CC130</f>
        <v>0 x 0</v>
      </c>
      <c r="K16" s="243">
        <f>Jogos!E130</f>
        <v>0</v>
      </c>
      <c r="L16" s="245">
        <f>IF(Jogos!BJ130="x x",0,1)</f>
        <v>0</v>
      </c>
      <c r="O16" s="226"/>
      <c r="P16" s="331"/>
      <c r="Q16" t="s">
        <v>292</v>
      </c>
      <c r="R16" s="201">
        <f>'Result do Turno'!EM130</f>
        <v>0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Turno'!D130,Historia!$A$2:$I$527,7,0)=0,"",VLOOKUP('Result do Turno'!D130,Historia!$A$2:$I$527,7,0))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Turno'!EN130</f>
        <v>0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Turno'!D130,Historia!$A$2:$I$527,6,0)=0,"",VLOOKUP('Result do Turno'!D130,Historia!$A$2:$I$527,6,0))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IF(L18=0,"",IF(Jogos!BK130=0,"x","ѵ"))</f>
        <v/>
      </c>
      <c r="J18" s="243" t="str">
        <f>Jogos!CD130</f>
        <v>0 x 0</v>
      </c>
      <c r="K18" s="243">
        <f>Jogos!G130</f>
        <v>0</v>
      </c>
      <c r="L18" s="245">
        <f>IF(Jogos!BL130="x x",0,1)</f>
        <v>0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Turno'!D130,Historia!$A$2:$I$527,5,0)=0,"",VLOOKUP('Result do Turno'!D130,Historia!$A$2:$I$527,5,0))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Turno'!EO130</f>
        <v>0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Turno'!D130,Historia!$A$2:$I$527,4,0)=0,"",VLOOKUP('Result do Turno'!D130,Historia!$A$2:$I$527,4,0))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IF(L20=0,"",IF(Jogos!BM130=0,"x","ѵ"))</f>
        <v/>
      </c>
      <c r="J20" s="243" t="str">
        <f>Jogos!CE130</f>
        <v>0 x 0</v>
      </c>
      <c r="K20" s="243">
        <f>Jogos!I130</f>
        <v>0</v>
      </c>
      <c r="L20" s="245">
        <f>IF(Jogos!BN130="x x",0,1)</f>
        <v>0</v>
      </c>
      <c r="O20" s="226"/>
      <c r="P20" s="331"/>
      <c r="Q20" t="s">
        <v>292</v>
      </c>
      <c r="R20" s="201">
        <f>'Result do Turno'!EP130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Turno'!D130,Historia!$A$2:$I$527,3,0)=0,"",VLOOKUP('Result do Turno'!D130,Historia!$A$2:$I$527,3,0))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Turno'!EQ130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Turno'!D130,Historia!$A$2:$I$527,2,0)=0,"",VLOOKUP('Result do Turno'!D130,Historia!$A$2:$I$527,2,0))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IF(L22=0,"",IF(Jogos!BO130=0,"x","ѵ"))</f>
        <v/>
      </c>
      <c r="J22" s="243" t="str">
        <f>Jogos!CF130</f>
        <v>0 x 0</v>
      </c>
      <c r="K22" s="243">
        <f>Jogos!K130</f>
        <v>0</v>
      </c>
      <c r="L22" s="245">
        <f>IF(Jogos!BP130="x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Turno'!D131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2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Turno'!EJ131</f>
        <v>0</v>
      </c>
      <c r="U29" s="233"/>
    </row>
    <row r="30" spans="2:23" ht="15" customHeight="1" x14ac:dyDescent="0.45">
      <c r="B30" s="226"/>
      <c r="D30" s="238" t="s">
        <v>285</v>
      </c>
      <c r="E30" s="239">
        <f>'Result do Turno'!C131</f>
        <v>86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Turno'!C131,'Result do Turno'!FY130:FZ135,2,0)</f>
        <v>86</v>
      </c>
      <c r="K31" s="190"/>
      <c r="L31" s="233"/>
      <c r="O31" s="226"/>
      <c r="P31" s="330" t="s">
        <v>287</v>
      </c>
      <c r="Q31" s="330"/>
      <c r="R31" s="241">
        <f>'Result do Turno'!EK131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Turno'!D131,Historia!$A$2:$J$527,10,0)=0,"",VLOOKUP('Result do Turno'!D131,Historia!$A$2:$J$527,10,0))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IF(L32=0,"",IF(Jogos!BG131=0,"x","ѵ"))</f>
        <v/>
      </c>
      <c r="J32" s="243" t="str">
        <f>Jogos!CB131</f>
        <v>0 x 0</v>
      </c>
      <c r="K32" s="243">
        <f>Jogos!C131</f>
        <v>0</v>
      </c>
      <c r="L32" s="245">
        <f>IF(Jogos!BH131="x x",0,1)</f>
        <v>0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Turno'!D131,Historia!$A$2:$I$527,9,0)=0,"",VLOOKUP('Result do Turno'!D131,Historia!$A$2:$I$527,9,0))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Turno'!EL131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Turno'!D131,Historia!$A$2:$I$527,8,0)=0,"",VLOOKUP('Result do Turno'!D131,Historia!$A$2:$I$527,8,0))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IF(L34=0,"",IF(Jogos!BI131=0,"x","ѵ"))</f>
        <v/>
      </c>
      <c r="J34" s="243" t="str">
        <f>Jogos!CC131</f>
        <v>0 x 0</v>
      </c>
      <c r="K34" s="243">
        <f>Jogos!E131</f>
        <v>0</v>
      </c>
      <c r="L34" s="245">
        <f>IF(Jogos!BJ131="x x",0,1)</f>
        <v>0</v>
      </c>
      <c r="O34" s="226"/>
      <c r="P34" s="331"/>
      <c r="Q34" t="s">
        <v>292</v>
      </c>
      <c r="R34" s="201">
        <f>'Result do Turno'!EM131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Turno'!D131,Historia!$A$2:$I$527,7,0)=0,"",VLOOKUP('Result do Turno'!D131,Historia!$A$2:$I$527,7,0))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Turno'!EN131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Turno'!D131,Historia!$A$2:$I$527,6,0)=0,"",VLOOKUP('Result do Turno'!D131,Historia!$A$2:$I$527,6,0))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IF(L36=0,"",IF(Jogos!BK131=0,"x","ѵ"))</f>
        <v/>
      </c>
      <c r="J36" s="243" t="str">
        <f>Jogos!CD131</f>
        <v>0 x 0</v>
      </c>
      <c r="K36" s="243">
        <f>Jogos!G131</f>
        <v>0</v>
      </c>
      <c r="L36" s="245">
        <f>IF(Jogos!BL131="x x",0,1)</f>
        <v>0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Turno'!D131,Historia!$A$2:$I$527,5,0)=0,"",VLOOKUP('Result do Turno'!D131,Historia!$A$2:$I$527,5,0))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Turno'!EO131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Turno'!D131,Historia!$A$2:$I$527,4,0)=0,"",VLOOKUP('Result do Turno'!D131,Historia!$A$2:$I$527,4,0))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IF(L38=0,"",IF(Jogos!BM131=0,"x","ѵ"))</f>
        <v/>
      </c>
      <c r="J38" s="243" t="str">
        <f>Jogos!CE131</f>
        <v>0 x 0</v>
      </c>
      <c r="K38" s="243">
        <f>Jogos!I131</f>
        <v>0</v>
      </c>
      <c r="L38" s="245">
        <f>IF(Jogos!BN131="x x",0,1)</f>
        <v>0</v>
      </c>
      <c r="O38" s="226"/>
      <c r="P38" s="331"/>
      <c r="Q38" t="s">
        <v>292</v>
      </c>
      <c r="R38" s="201">
        <f>'Result do Turno'!EP131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Turno'!D131,Historia!$A$2:$I$527,3,0)=0,"",VLOOKUP('Result do Turno'!D131,Historia!$A$2:$I$527,3,0))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Turno'!EQ131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Turno'!D131,Historia!$A$2:$I$527,2,0)=0,"",VLOOKUP('Result do Turno'!D131,Historia!$A$2:$I$527,2,0))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IF(L40=0,"",IF(Jogos!BO131=0,"x","ѵ"))</f>
        <v/>
      </c>
      <c r="J40" s="243" t="str">
        <f>Jogos!CF131</f>
        <v>0 x 0</v>
      </c>
      <c r="K40" s="243">
        <f>Jogos!K131</f>
        <v>0</v>
      </c>
      <c r="L40" s="245">
        <f>IF(Jogos!BP131="x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Turno'!D132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3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Turno'!EJ132</f>
        <v>0</v>
      </c>
      <c r="U47" s="233"/>
    </row>
    <row r="48" spans="2:21" ht="15" customHeight="1" x14ac:dyDescent="0.45">
      <c r="B48" s="226"/>
      <c r="D48" s="238" t="s">
        <v>285</v>
      </c>
      <c r="E48" s="239">
        <f>'Result do Turno'!C132</f>
        <v>87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Turno'!C132,'Result do Turno'!FY130:FZ135,2,0)</f>
        <v>87</v>
      </c>
      <c r="K49" s="190"/>
      <c r="L49" s="233"/>
      <c r="O49" s="226"/>
      <c r="P49" s="330" t="s">
        <v>287</v>
      </c>
      <c r="Q49" s="330"/>
      <c r="R49" s="241">
        <f>'Result do Turno'!EK132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Turno'!D132,Historia!$A$2:$J$527,10,0)=0,"",VLOOKUP('Result do Turno'!D132,Historia!$A$2:$J$527,10,0))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IF(L50=0,"",IF(Jogos!BG132=0,"x","ѵ"))</f>
        <v/>
      </c>
      <c r="J50" s="243" t="str">
        <f>Jogos!CB132</f>
        <v>0 x 0</v>
      </c>
      <c r="K50" s="243">
        <f>Jogos!C132</f>
        <v>0</v>
      </c>
      <c r="L50" s="245">
        <f>IF(Jogos!BH132="x x",0,1)</f>
        <v>0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Turno'!D132,Historia!$A$2:$I$527,9,0)=0,"",VLOOKUP('Result do Turno'!D132,Historia!$A$2:$I$527,9,0))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Turno'!EL132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Turno'!D132,Historia!$A$2:$I$527,8,0)=0,"",VLOOKUP('Result do Turno'!D132,Historia!$A$2:$I$527,8,0))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IF(L52=0,"",IF(Jogos!BI132=0,"x","ѵ"))</f>
        <v/>
      </c>
      <c r="J52" s="243" t="str">
        <f>Jogos!CC132</f>
        <v>0 x 0</v>
      </c>
      <c r="K52" s="243">
        <f>Jogos!E132</f>
        <v>0</v>
      </c>
      <c r="L52" s="245">
        <f>IF(Jogos!BJ132="x x",0,1)</f>
        <v>0</v>
      </c>
      <c r="O52" s="226"/>
      <c r="P52" s="331"/>
      <c r="Q52" t="s">
        <v>292</v>
      </c>
      <c r="R52" s="201">
        <f>'Result do Turno'!EM132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Turno'!D132,Historia!$A$2:$I$527,7,0)=0,"",VLOOKUP('Result do Turno'!D132,Historia!$A$2:$I$527,7,0))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Turno'!EN132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Turno'!D132,Historia!$A$2:$I$527,6,0)=0,"",VLOOKUP('Result do Turno'!D132,Historia!$A$2:$I$527,6,0))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IF(L54=0,"",IF(Jogos!BK132=0,"x","ѵ"))</f>
        <v/>
      </c>
      <c r="J54" s="243" t="str">
        <f>Jogos!CD132</f>
        <v>0 x 0</v>
      </c>
      <c r="K54" s="243">
        <f>Jogos!G132</f>
        <v>0</v>
      </c>
      <c r="L54" s="245">
        <f>IF(Jogos!BL132="x x",0,1)</f>
        <v>0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Turno'!D132,Historia!$A$2:$I$527,5,0)=0,"",VLOOKUP('Result do Turno'!D132,Historia!$A$2:$I$527,5,0))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Turno'!EO132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Turno'!D132,Historia!$A$2:$I$527,4,0)=0,"",VLOOKUP('Result do Turno'!D132,Historia!$A$2:$I$527,4,0))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IF(L56=0,"",IF(Jogos!BM132=0,"x","ѵ"))</f>
        <v/>
      </c>
      <c r="J56" s="243" t="str">
        <f>Jogos!CE132</f>
        <v>0 x 0</v>
      </c>
      <c r="K56" s="243">
        <f>Jogos!I132</f>
        <v>0</v>
      </c>
      <c r="L56" s="245">
        <f>IF(Jogos!BN132="x x",0,1)</f>
        <v>0</v>
      </c>
      <c r="O56" s="226"/>
      <c r="P56" s="331"/>
      <c r="Q56" t="s">
        <v>292</v>
      </c>
      <c r="R56" s="201">
        <f>'Result do Turno'!EP132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Turno'!D132,Historia!$A$2:$I$527,3,0)=0,"",VLOOKUP('Result do Turno'!D132,Historia!$A$2:$I$527,3,0))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Turno'!EQ132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Turno'!D132,Historia!$A$2:$I$527,2,0)=0,"",VLOOKUP('Result do Turno'!D132,Historia!$A$2:$I$527,2,0))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IF(L58=0,"",IF(Jogos!BO132=0,"x","ѵ"))</f>
        <v/>
      </c>
      <c r="J58" s="243" t="str">
        <f>Jogos!CF132</f>
        <v>0 x 0</v>
      </c>
      <c r="K58" s="243">
        <f>Jogos!K132</f>
        <v>0</v>
      </c>
      <c r="L58" s="245">
        <f>IF(Jogos!BP132="x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Turno'!D133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E130-E66+C63</f>
        <v>-84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Turno'!EJ133</f>
        <v>0</v>
      </c>
      <c r="U65" s="233"/>
    </row>
    <row r="66" spans="2:21" ht="15" customHeight="1" x14ac:dyDescent="0.45">
      <c r="B66" s="226"/>
      <c r="D66" s="238" t="s">
        <v>285</v>
      </c>
      <c r="E66" s="239">
        <f>'Result do Turno'!C133</f>
        <v>88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Turno'!C133,'Result do Turno'!FY130:FZ135,2,0)</f>
        <v>88</v>
      </c>
      <c r="K67" s="190"/>
      <c r="L67" s="233"/>
      <c r="O67" s="226"/>
      <c r="P67" s="330" t="s">
        <v>287</v>
      </c>
      <c r="Q67" s="330"/>
      <c r="R67" s="241">
        <f>'Result do Turno'!EK133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Turno'!D133,Historia!$A$2:$J$527,10,0)=0,"",VLOOKUP('Result do Turno'!D133,Historia!$A$2:$J$527,10,0))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IF(L68=0,"",IF(Jogos!BG133=0,"x","ѵ"))</f>
        <v/>
      </c>
      <c r="J68" s="243" t="str">
        <f>Jogos!CB133</f>
        <v>0 x 0</v>
      </c>
      <c r="K68" s="243">
        <f>Jogos!C133</f>
        <v>0</v>
      </c>
      <c r="L68" s="245">
        <f>IF(Jogos!BH133="x x",0,1)</f>
        <v>0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Turno'!D133,Historia!$A$2:$I$527,9,0)=0,"",VLOOKUP('Result do Turno'!D133,Historia!$A$2:$I$527,9,0))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Turno'!EL133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Turno'!D133,Historia!$A$2:$I$527,8,0)=0,"",VLOOKUP('Result do Turno'!D133,Historia!$A$2:$I$527,8,0))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IF(L70=0,"",IF(Jogos!BI133=0,"x","ѵ"))</f>
        <v/>
      </c>
      <c r="J70" s="243" t="str">
        <f>Jogos!CC133</f>
        <v>0 x 0</v>
      </c>
      <c r="K70" s="243">
        <f>Jogos!E133</f>
        <v>0</v>
      </c>
      <c r="L70" s="245">
        <f>IF(Jogos!BJ133="x x",0,1)</f>
        <v>0</v>
      </c>
      <c r="O70" s="226"/>
      <c r="P70" s="331"/>
      <c r="Q70" t="s">
        <v>292</v>
      </c>
      <c r="R70" s="201">
        <f>'Result do Turno'!EM133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Turno'!D133,Historia!$A$2:$I$527,7,0)=0,"",VLOOKUP('Result do Turno'!D133,Historia!$A$2:$I$527,7,0))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Turno'!EN133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Turno'!D133,Historia!$A$2:$I$527,6,0)=0,"",VLOOKUP('Result do Turno'!D133,Historia!$A$2:$I$527,6,0))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IF(L72=0,"",IF(Jogos!BK133=0,"x","ѵ"))</f>
        <v/>
      </c>
      <c r="J72" s="243" t="str">
        <f>Jogos!CD133</f>
        <v>0 x 0</v>
      </c>
      <c r="K72" s="243">
        <f>Jogos!G133</f>
        <v>0</v>
      </c>
      <c r="L72" s="245">
        <f>IF(Jogos!BL133="x x",0,1)</f>
        <v>0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Turno'!D133,Historia!$A$2:$I$527,5,0)=0,"",VLOOKUP('Result do Turno'!D133,Historia!$A$2:$I$527,5,0))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Turno'!EO133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Turno'!D133,Historia!$A$2:$I$527,4,0)=0,"",VLOOKUP('Result do Turno'!D133,Historia!$A$2:$I$527,4,0))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IF(L74=0,"",IF(Jogos!BM133=0,"x","ѵ"))</f>
        <v/>
      </c>
      <c r="J74" s="243" t="str">
        <f>Jogos!CE133</f>
        <v>0 x 0</v>
      </c>
      <c r="K74" s="243">
        <f>Jogos!I133</f>
        <v>0</v>
      </c>
      <c r="L74" s="245">
        <f>IF(Jogos!BN133="x x",0,1)</f>
        <v>0</v>
      </c>
      <c r="O74" s="226"/>
      <c r="P74" s="331"/>
      <c r="Q74" t="s">
        <v>292</v>
      </c>
      <c r="R74" s="201">
        <f>'Result do Turno'!EP133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Turno'!D133,Historia!$A$2:$I$527,3,0)=0,"",VLOOKUP('Result do Turno'!D133,Historia!$A$2:$I$527,3,0))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Turno'!EQ133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Turno'!D133,Historia!$A$2:$I$527,2,0)=0,"",VLOOKUP('Result do Turno'!D133,Historia!$A$2:$I$527,2,0))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IF(L76=0,"",IF(Jogos!BO133=0,"x","ѵ"))</f>
        <v/>
      </c>
      <c r="J76" s="243" t="str">
        <f>Jogos!CF133</f>
        <v>0 x 0</v>
      </c>
      <c r="K76" s="243">
        <f>Jogos!K133</f>
        <v>0</v>
      </c>
      <c r="L76" s="245">
        <f>IF(Jogos!BP133="x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Turno'!D134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5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Turno'!EJ134</f>
        <v>0</v>
      </c>
      <c r="U83" s="233"/>
    </row>
    <row r="84" spans="2:21" ht="15" customHeight="1" x14ac:dyDescent="0.45">
      <c r="B84" s="226"/>
      <c r="D84" s="238" t="s">
        <v>285</v>
      </c>
      <c r="E84" s="239">
        <f>'Result do Turno'!C134</f>
        <v>89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Turno'!C134,'Result do Turno'!FY130:FZ135,2,0)</f>
        <v>89</v>
      </c>
      <c r="K85" s="190"/>
      <c r="L85" s="233"/>
      <c r="O85" s="226"/>
      <c r="P85" s="330" t="s">
        <v>287</v>
      </c>
      <c r="Q85" s="330"/>
      <c r="R85" s="241">
        <f>'Result do Turno'!EK134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Turno'!D134,Historia!$A$2:$J$527,10,0)=0,"",VLOOKUP('Result do Turno'!D134,Historia!$A$2:$J$527,10,0))</f>
        <v>#N/A</v>
      </c>
      <c r="G86" s="242" t="str">
        <f>G14</f>
        <v>1a</v>
      </c>
      <c r="H86" s="242" t="str">
        <f>H14</f>
        <v>19 a 25 Fev</v>
      </c>
      <c r="I86" s="244" t="str">
        <f>IF(L86=0,"",IF(Jogos!BG134=0,"x","ѵ"))</f>
        <v/>
      </c>
      <c r="J86" s="243" t="str">
        <f>Jogos!CB134</f>
        <v>0 x 0</v>
      </c>
      <c r="K86" s="243">
        <f>Jogos!C134</f>
        <v>0</v>
      </c>
      <c r="L86" s="245">
        <f>IF(Jogos!BH134="x x",0,1)</f>
        <v>0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Turno'!D134,Historia!$A$2:$I$527,9,0)=0,"",VLOOKUP('Result do Turno'!D134,Historia!$A$2:$I$527,9,0))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Turno'!EL134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Turno'!D134,Historia!$A$2:$I$527,8,0)=0,"",VLOOKUP('Result do Turno'!D134,Historia!$A$2:$I$527,8,0))</f>
        <v>#N/A</v>
      </c>
      <c r="G88" s="242" t="str">
        <f>G16</f>
        <v>2a</v>
      </c>
      <c r="H88" s="242" t="str">
        <f>H16</f>
        <v>26 Fev a 03 Mar</v>
      </c>
      <c r="I88" s="244" t="str">
        <f>IF(L88=0,"",IF(Jogos!BI134=0,"x","ѵ"))</f>
        <v/>
      </c>
      <c r="J88" s="243" t="str">
        <f>Jogos!CC134</f>
        <v>0 x 0</v>
      </c>
      <c r="K88" s="243">
        <f>Jogos!E134</f>
        <v>0</v>
      </c>
      <c r="L88" s="245">
        <f>IF(Jogos!BJ134="x x",0,1)</f>
        <v>0</v>
      </c>
      <c r="O88" s="226"/>
      <c r="P88" s="331"/>
      <c r="Q88" t="s">
        <v>292</v>
      </c>
      <c r="R88" s="201">
        <f>'Result do Turno'!EM134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Turno'!D134,Historia!$A$2:$I$527,7,0)=0,"",VLOOKUP('Result do Turno'!D134,Historia!$A$2:$I$527,7,0))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Turno'!EN134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Turno'!D134,Historia!$A$2:$I$527,6,0)=0,"",VLOOKUP('Result do Turno'!D134,Historia!$A$2:$I$527,6,0))</f>
        <v>#N/A</v>
      </c>
      <c r="G90" s="242" t="str">
        <f>G18</f>
        <v>3a</v>
      </c>
      <c r="H90" s="242" t="str">
        <f>H18</f>
        <v>04 a 10 Mar</v>
      </c>
      <c r="I90" s="244" t="str">
        <f>IF(L90=0,"",IF(Jogos!BK134=0,"x","ѵ"))</f>
        <v/>
      </c>
      <c r="J90" s="243" t="str">
        <f>Jogos!CD134</f>
        <v>0 x 0</v>
      </c>
      <c r="K90" s="243">
        <f>Jogos!G134</f>
        <v>0</v>
      </c>
      <c r="L90" s="245">
        <f>IF(Jogos!BL134="x x",0,1)</f>
        <v>0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Turno'!D134,Historia!$A$2:$I$527,5,0)=0,"",VLOOKUP('Result do Turno'!D134,Historia!$A$2:$I$527,5,0))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Turno'!EO134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Turno'!D134,Historia!$A$2:$I$527,4,0)=0,"",VLOOKUP('Result do Turno'!D134,Historia!$A$2:$I$527,4,0))</f>
        <v>#N/A</v>
      </c>
      <c r="G92" s="242" t="str">
        <f>G20</f>
        <v>4a</v>
      </c>
      <c r="H92" s="242" t="str">
        <f>H20</f>
        <v>11 a 17 Mar</v>
      </c>
      <c r="I92" s="244" t="str">
        <f>IF(L92=0,"",IF(Jogos!BM134=0,"x","ѵ"))</f>
        <v/>
      </c>
      <c r="J92" s="243" t="str">
        <f>Jogos!CE134</f>
        <v>0 x 0</v>
      </c>
      <c r="K92" s="243">
        <f>Jogos!I134</f>
        <v>0</v>
      </c>
      <c r="L92" s="245">
        <f>IF(Jogos!BN134="x x",0,1)</f>
        <v>0</v>
      </c>
      <c r="O92" s="226"/>
      <c r="P92" s="331"/>
      <c r="Q92" t="s">
        <v>292</v>
      </c>
      <c r="R92" s="201">
        <f>'Result do Turno'!EP134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Turno'!D134,Historia!$A$2:$I$527,3,0)=0,"",VLOOKUP('Result do Turno'!D134,Historia!$A$2:$I$527,3,0))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Turno'!EQ134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Turno'!D134,Historia!$A$2:$I$527,2,0)=0,"",VLOOKUP('Result do Turno'!D134,Historia!$A$2:$I$527,2,0))</f>
        <v>#N/A</v>
      </c>
      <c r="G94" s="242" t="str">
        <f>G22</f>
        <v>5a</v>
      </c>
      <c r="H94" s="242" t="str">
        <f>H22</f>
        <v>18 a 24 Mar</v>
      </c>
      <c r="I94" s="244" t="str">
        <f>IF(L94=0,"",IF(Jogos!BO134=0,"x","ѵ"))</f>
        <v/>
      </c>
      <c r="J94" s="243" t="str">
        <f>Jogos!CF134</f>
        <v>0 x 0</v>
      </c>
      <c r="K94" s="243">
        <f>Jogos!K134</f>
        <v>0</v>
      </c>
      <c r="L94" s="245">
        <f>IF(Jogos!BP134="x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Turno'!D135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Turno'!EJ135</f>
        <v>0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Turno'!C135</f>
        <v>90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Turno'!C135,'Result do Turno'!FY130:FZ135,2,0)</f>
        <v>90</v>
      </c>
      <c r="K103" s="190"/>
      <c r="L103" s="233"/>
      <c r="O103" s="226"/>
      <c r="P103" s="330" t="s">
        <v>287</v>
      </c>
      <c r="Q103" s="330"/>
      <c r="R103" s="241">
        <f>'Result do Turno'!EK135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Turno'!D135,Historia!$A$2:$J$527,10,0)=0,"",VLOOKUP('Result do Turno'!D135,Historia!$A$2:$J$527,10,0))</f>
        <v>#N/A</v>
      </c>
      <c r="G104" s="242" t="str">
        <f>G14</f>
        <v>1a</v>
      </c>
      <c r="H104" s="242" t="str">
        <f>H14</f>
        <v>19 a 25 Fev</v>
      </c>
      <c r="I104" s="244" t="str">
        <f>IF(L104=0,"",IF(Jogos!BG135=0,"x","ѵ"))</f>
        <v/>
      </c>
      <c r="J104" s="243" t="str">
        <f>Jogos!CB135</f>
        <v>0 x 0</v>
      </c>
      <c r="K104" s="243">
        <f>Jogos!C135</f>
        <v>0</v>
      </c>
      <c r="L104" s="245">
        <f>IF(Jogos!BH135="x x",0,1)</f>
        <v>0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Turno'!D135,Historia!$A$2:$I$527,9,0)=0,"",VLOOKUP('Result do Turno'!D135,Historia!$A$2:$I$527,9,0))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Turno'!EL135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Turno'!D135,Historia!$A$2:$I$527,8,0)=0,"",VLOOKUP('Result do Turno'!D135,Historia!$A$2:$I$527,8,0))</f>
        <v>#N/A</v>
      </c>
      <c r="G106" s="242" t="str">
        <f>G16</f>
        <v>2a</v>
      </c>
      <c r="H106" s="242" t="str">
        <f>H16</f>
        <v>26 Fev a 03 Mar</v>
      </c>
      <c r="I106" s="244" t="str">
        <f>IF(L106=0,"",IF(Jogos!BI135=0,"x","ѵ"))</f>
        <v/>
      </c>
      <c r="J106" s="243" t="str">
        <f>Jogos!CC135</f>
        <v>0 x 0</v>
      </c>
      <c r="K106" s="243">
        <f>Jogos!E135</f>
        <v>0</v>
      </c>
      <c r="L106" s="245">
        <f>IF(Jogos!BJ135="x x",0,1)</f>
        <v>0</v>
      </c>
      <c r="O106" s="226"/>
      <c r="P106" s="331"/>
      <c r="Q106" t="s">
        <v>292</v>
      </c>
      <c r="R106" s="201">
        <f>'Result do Turno'!EM135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Turno'!D135,Historia!$A$2:$I$527,7,0)=0,"",VLOOKUP('Result do Turno'!D135,Historia!$A$2:$I$527,7,0))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Turno'!EN135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Turno'!D135,Historia!$A$2:$I$527,6,0)=0,"",VLOOKUP('Result do Turno'!D135,Historia!$A$2:$I$527,6,0))</f>
        <v>#N/A</v>
      </c>
      <c r="G108" s="242" t="str">
        <f>G18</f>
        <v>3a</v>
      </c>
      <c r="H108" s="242" t="str">
        <f>H18</f>
        <v>04 a 10 Mar</v>
      </c>
      <c r="I108" s="244" t="str">
        <f>IF(L108=0,"",IF(Jogos!BK135=0,"x","ѵ"))</f>
        <v/>
      </c>
      <c r="J108" s="243" t="str">
        <f>Jogos!CD135</f>
        <v>0 x 0</v>
      </c>
      <c r="K108" s="243">
        <f>Jogos!G135</f>
        <v>0</v>
      </c>
      <c r="L108" s="245">
        <f>IF(Jogos!BL135="x x",0,1)</f>
        <v>0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Turno'!D135,Historia!$A$2:$I$527,5,0)=0,"",VLOOKUP('Result do Turno'!D135,Historia!$A$2:$I$527,5,0))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Turno'!EO135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Turno'!D135,Historia!$A$2:$I$527,4,0)=0,"",VLOOKUP('Result do Turno'!D135,Historia!$A$2:$I$527,4,0))</f>
        <v>#N/A</v>
      </c>
      <c r="G110" s="242" t="str">
        <f>G20</f>
        <v>4a</v>
      </c>
      <c r="H110" s="242" t="str">
        <f>H20</f>
        <v>11 a 17 Mar</v>
      </c>
      <c r="I110" s="244" t="str">
        <f>IF(L110=0,"",IF(Jogos!BM135=0,"x","ѵ"))</f>
        <v/>
      </c>
      <c r="J110" s="243" t="str">
        <f>Jogos!CE135</f>
        <v>0 x 0</v>
      </c>
      <c r="K110" s="243">
        <f>Jogos!I135</f>
        <v>0</v>
      </c>
      <c r="L110" s="245">
        <f>IF(Jogos!BN135="x x",0,1)</f>
        <v>0</v>
      </c>
      <c r="O110" s="226"/>
      <c r="P110" s="331"/>
      <c r="Q110" t="s">
        <v>292</v>
      </c>
      <c r="R110" s="201">
        <f>'Result do Turno'!EP135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Turno'!D135,Historia!$A$2:$I$527,3,0)=0,"",VLOOKUP('Result do Turno'!D135,Historia!$A$2:$I$527,3,0))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Turno'!EQ135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Turno'!D135,Historia!$A$2:$I$527,2,0)=0,"",VLOOKUP('Result do Turno'!D135,Historia!$A$2:$I$527,2,0))</f>
        <v>#N/A</v>
      </c>
      <c r="G112" s="242" t="str">
        <f>G22</f>
        <v>5a</v>
      </c>
      <c r="H112" s="242" t="str">
        <f>H22</f>
        <v>18 a 24 Mar</v>
      </c>
      <c r="I112" s="244" t="str">
        <f>IF(L112=0,"",IF(Jogos!BO135=0,"x","ѵ"))</f>
        <v/>
      </c>
      <c r="J112" s="243" t="str">
        <f>Jogos!CF135</f>
        <v>0 x 0</v>
      </c>
      <c r="K112" s="243">
        <f>Jogos!K135</f>
        <v>0</v>
      </c>
      <c r="L112" s="245">
        <f>IF(Jogos!BP135="x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331" priority="2">
      <formula>E6=0</formula>
    </cfRule>
    <cfRule type="expression" dxfId="330" priority="3">
      <formula>E6=1</formula>
    </cfRule>
  </conditionalFormatting>
  <conditionalFormatting sqref="I14">
    <cfRule type="cellIs" dxfId="329" priority="4" operator="equal">
      <formula>"ѵ"</formula>
    </cfRule>
    <cfRule type="cellIs" dxfId="328" priority="5" operator="equal">
      <formula>"x"</formula>
    </cfRule>
  </conditionalFormatting>
  <conditionalFormatting sqref="I16">
    <cfRule type="cellIs" dxfId="327" priority="6" operator="equal">
      <formula>"ѵ"</formula>
    </cfRule>
    <cfRule type="cellIs" dxfId="326" priority="7" operator="equal">
      <formula>"x"</formula>
    </cfRule>
  </conditionalFormatting>
  <conditionalFormatting sqref="I18">
    <cfRule type="cellIs" dxfId="325" priority="8" operator="equal">
      <formula>"ѵ"</formula>
    </cfRule>
    <cfRule type="cellIs" dxfId="324" priority="9" operator="equal">
      <formula>"x"</formula>
    </cfRule>
  </conditionalFormatting>
  <conditionalFormatting sqref="I20">
    <cfRule type="cellIs" dxfId="323" priority="10" operator="equal">
      <formula>"ѵ"</formula>
    </cfRule>
    <cfRule type="cellIs" dxfId="322" priority="11" operator="equal">
      <formula>"x"</formula>
    </cfRule>
  </conditionalFormatting>
  <conditionalFormatting sqref="I22">
    <cfRule type="cellIs" dxfId="321" priority="12" operator="equal">
      <formula>"ѵ"</formula>
    </cfRule>
    <cfRule type="cellIs" dxfId="320" priority="13" operator="equal">
      <formula>"x"</formula>
    </cfRule>
  </conditionalFormatting>
  <conditionalFormatting sqref="I32">
    <cfRule type="cellIs" dxfId="319" priority="14" operator="equal">
      <formula>"ѵ"</formula>
    </cfRule>
    <cfRule type="cellIs" dxfId="318" priority="15" operator="equal">
      <formula>"x"</formula>
    </cfRule>
  </conditionalFormatting>
  <conditionalFormatting sqref="I34">
    <cfRule type="cellIs" dxfId="317" priority="16" operator="equal">
      <formula>"ѵ"</formula>
    </cfRule>
    <cfRule type="cellIs" dxfId="316" priority="17" operator="equal">
      <formula>"x"</formula>
    </cfRule>
  </conditionalFormatting>
  <conditionalFormatting sqref="I36">
    <cfRule type="cellIs" dxfId="315" priority="18" operator="equal">
      <formula>"ѵ"</formula>
    </cfRule>
    <cfRule type="cellIs" dxfId="314" priority="19" operator="equal">
      <formula>"x"</formula>
    </cfRule>
  </conditionalFormatting>
  <conditionalFormatting sqref="I38">
    <cfRule type="cellIs" dxfId="313" priority="20" operator="equal">
      <formula>"ѵ"</formula>
    </cfRule>
    <cfRule type="cellIs" dxfId="312" priority="21" operator="equal">
      <formula>"x"</formula>
    </cfRule>
  </conditionalFormatting>
  <conditionalFormatting sqref="I40">
    <cfRule type="cellIs" dxfId="311" priority="22" operator="equal">
      <formula>"ѵ"</formula>
    </cfRule>
    <cfRule type="cellIs" dxfId="310" priority="23" operator="equal">
      <formula>"x"</formula>
    </cfRule>
  </conditionalFormatting>
  <conditionalFormatting sqref="I50">
    <cfRule type="cellIs" dxfId="309" priority="24" operator="equal">
      <formula>"ѵ"</formula>
    </cfRule>
    <cfRule type="cellIs" dxfId="308" priority="25" operator="equal">
      <formula>"x"</formula>
    </cfRule>
  </conditionalFormatting>
  <conditionalFormatting sqref="I52">
    <cfRule type="cellIs" dxfId="307" priority="26" operator="equal">
      <formula>"ѵ"</formula>
    </cfRule>
    <cfRule type="cellIs" dxfId="306" priority="27" operator="equal">
      <formula>"x"</formula>
    </cfRule>
  </conditionalFormatting>
  <conditionalFormatting sqref="I54">
    <cfRule type="cellIs" dxfId="305" priority="28" operator="equal">
      <formula>"ѵ"</formula>
    </cfRule>
    <cfRule type="cellIs" dxfId="304" priority="29" operator="equal">
      <formula>"x"</formula>
    </cfRule>
  </conditionalFormatting>
  <conditionalFormatting sqref="I56">
    <cfRule type="cellIs" dxfId="303" priority="30" operator="equal">
      <formula>"ѵ"</formula>
    </cfRule>
    <cfRule type="cellIs" dxfId="302" priority="31" operator="equal">
      <formula>"x"</formula>
    </cfRule>
  </conditionalFormatting>
  <conditionalFormatting sqref="I58">
    <cfRule type="cellIs" dxfId="301" priority="32" operator="equal">
      <formula>"ѵ"</formula>
    </cfRule>
    <cfRule type="cellIs" dxfId="300" priority="33" operator="equal">
      <formula>"x"</formula>
    </cfRule>
  </conditionalFormatting>
  <conditionalFormatting sqref="I68">
    <cfRule type="cellIs" dxfId="299" priority="34" operator="equal">
      <formula>"ѵ"</formula>
    </cfRule>
    <cfRule type="cellIs" dxfId="298" priority="35" operator="equal">
      <formula>"x"</formula>
    </cfRule>
  </conditionalFormatting>
  <conditionalFormatting sqref="I70">
    <cfRule type="cellIs" dxfId="297" priority="36" operator="equal">
      <formula>"ѵ"</formula>
    </cfRule>
    <cfRule type="cellIs" dxfId="296" priority="37" operator="equal">
      <formula>"x"</formula>
    </cfRule>
  </conditionalFormatting>
  <conditionalFormatting sqref="I72">
    <cfRule type="cellIs" dxfId="295" priority="38" operator="equal">
      <formula>"ѵ"</formula>
    </cfRule>
    <cfRule type="cellIs" dxfId="294" priority="39" operator="equal">
      <formula>"x"</formula>
    </cfRule>
  </conditionalFormatting>
  <conditionalFormatting sqref="I74">
    <cfRule type="cellIs" dxfId="293" priority="40" operator="equal">
      <formula>"ѵ"</formula>
    </cfRule>
    <cfRule type="cellIs" dxfId="292" priority="41" operator="equal">
      <formula>"x"</formula>
    </cfRule>
  </conditionalFormatting>
  <conditionalFormatting sqref="I76">
    <cfRule type="cellIs" dxfId="291" priority="42" operator="equal">
      <formula>"ѵ"</formula>
    </cfRule>
    <cfRule type="cellIs" dxfId="290" priority="43" operator="equal">
      <formula>"x"</formula>
    </cfRule>
  </conditionalFormatting>
  <conditionalFormatting sqref="I86">
    <cfRule type="cellIs" dxfId="289" priority="44" operator="equal">
      <formula>"ѵ"</formula>
    </cfRule>
    <cfRule type="cellIs" dxfId="288" priority="45" operator="equal">
      <formula>"x"</formula>
    </cfRule>
  </conditionalFormatting>
  <conditionalFormatting sqref="I88">
    <cfRule type="cellIs" dxfId="287" priority="46" operator="equal">
      <formula>"ѵ"</formula>
    </cfRule>
    <cfRule type="cellIs" dxfId="286" priority="47" operator="equal">
      <formula>"x"</formula>
    </cfRule>
  </conditionalFormatting>
  <conditionalFormatting sqref="I90">
    <cfRule type="cellIs" dxfId="285" priority="48" operator="equal">
      <formula>"ѵ"</formula>
    </cfRule>
    <cfRule type="cellIs" dxfId="284" priority="49" operator="equal">
      <formula>"x"</formula>
    </cfRule>
  </conditionalFormatting>
  <conditionalFormatting sqref="I92">
    <cfRule type="cellIs" dxfId="283" priority="50" operator="equal">
      <formula>"ѵ"</formula>
    </cfRule>
    <cfRule type="cellIs" dxfId="282" priority="51" operator="equal">
      <formula>"x"</formula>
    </cfRule>
  </conditionalFormatting>
  <conditionalFormatting sqref="I94">
    <cfRule type="cellIs" dxfId="281" priority="52" operator="equal">
      <formula>"ѵ"</formula>
    </cfRule>
    <cfRule type="cellIs" dxfId="280" priority="53" operator="equal">
      <formula>"x"</formula>
    </cfRule>
  </conditionalFormatting>
  <conditionalFormatting sqref="I104">
    <cfRule type="cellIs" dxfId="279" priority="54" operator="equal">
      <formula>"ѵ"</formula>
    </cfRule>
    <cfRule type="cellIs" dxfId="278" priority="55" operator="equal">
      <formula>"x"</formula>
    </cfRule>
  </conditionalFormatting>
  <conditionalFormatting sqref="I106">
    <cfRule type="cellIs" dxfId="277" priority="56" operator="equal">
      <formula>"ѵ"</formula>
    </cfRule>
    <cfRule type="cellIs" dxfId="276" priority="57" operator="equal">
      <formula>"x"</formula>
    </cfRule>
  </conditionalFormatting>
  <conditionalFormatting sqref="I108">
    <cfRule type="cellIs" dxfId="275" priority="58" operator="equal">
      <formula>"ѵ"</formula>
    </cfRule>
    <cfRule type="cellIs" dxfId="274" priority="59" operator="equal">
      <formula>"x"</formula>
    </cfRule>
  </conditionalFormatting>
  <conditionalFormatting sqref="I110">
    <cfRule type="cellIs" dxfId="273" priority="60" operator="equal">
      <formula>"ѵ"</formula>
    </cfRule>
    <cfRule type="cellIs" dxfId="272" priority="61" operator="equal">
      <formula>"x"</formula>
    </cfRule>
  </conditionalFormatting>
  <conditionalFormatting sqref="I112">
    <cfRule type="cellIs" dxfId="271" priority="62" operator="equal">
      <formula>"ѵ"</formula>
    </cfRule>
    <cfRule type="cellIs" dxfId="270" priority="63" operator="equal">
      <formula>"x"</formula>
    </cfRule>
  </conditionalFormatting>
  <conditionalFormatting sqref="K14">
    <cfRule type="expression" dxfId="269" priority="64">
      <formula>$D$9=K14</formula>
    </cfRule>
  </conditionalFormatting>
  <conditionalFormatting sqref="K16">
    <cfRule type="expression" dxfId="268" priority="65">
      <formula>$D$9=K16</formula>
    </cfRule>
  </conditionalFormatting>
  <conditionalFormatting sqref="K18">
    <cfRule type="expression" dxfId="267" priority="66">
      <formula>$D$9=K18</formula>
    </cfRule>
  </conditionalFormatting>
  <conditionalFormatting sqref="K20">
    <cfRule type="expression" dxfId="266" priority="67">
      <formula>$D$9=K20</formula>
    </cfRule>
  </conditionalFormatting>
  <conditionalFormatting sqref="K22">
    <cfRule type="expression" dxfId="265" priority="68">
      <formula>$D$9=K22</formula>
    </cfRule>
  </conditionalFormatting>
  <conditionalFormatting sqref="K32 K34 K36 K38 K40">
    <cfRule type="expression" dxfId="264" priority="69">
      <formula>$D$27=K32</formula>
    </cfRule>
    <cfRule type="expression" dxfId="263" priority="70">
      <formula>$D$9</formula>
    </cfRule>
  </conditionalFormatting>
  <conditionalFormatting sqref="K50">
    <cfRule type="expression" dxfId="262" priority="71">
      <formula>$D$45=K50</formula>
    </cfRule>
  </conditionalFormatting>
  <conditionalFormatting sqref="K52">
    <cfRule type="expression" dxfId="261" priority="72">
      <formula>$D$45=K52</formula>
    </cfRule>
  </conditionalFormatting>
  <conditionalFormatting sqref="K54">
    <cfRule type="expression" dxfId="260" priority="73">
      <formula>$D$45=K54</formula>
    </cfRule>
  </conditionalFormatting>
  <conditionalFormatting sqref="K56">
    <cfRule type="expression" dxfId="259" priority="74">
      <formula>$D$45=K56</formula>
    </cfRule>
  </conditionalFormatting>
  <conditionalFormatting sqref="K58">
    <cfRule type="expression" dxfId="258" priority="75">
      <formula>$D$45=K58</formula>
    </cfRule>
  </conditionalFormatting>
  <conditionalFormatting sqref="K68 K70 K72 K74 K76">
    <cfRule type="expression" dxfId="257" priority="76">
      <formula>$D$63=K68</formula>
    </cfRule>
    <cfRule type="expression" dxfId="256" priority="77">
      <formula>$D$9</formula>
    </cfRule>
  </conditionalFormatting>
  <conditionalFormatting sqref="K86 K88 K90 K92 K94">
    <cfRule type="expression" dxfId="255" priority="78">
      <formula>$D$81=K86</formula>
    </cfRule>
    <cfRule type="expression" dxfId="254" priority="79">
      <formula>$D$9</formula>
    </cfRule>
  </conditionalFormatting>
  <conditionalFormatting sqref="K104">
    <cfRule type="expression" dxfId="253" priority="80">
      <formula>$D$99=K104</formula>
    </cfRule>
  </conditionalFormatting>
  <conditionalFormatting sqref="K106">
    <cfRule type="expression" dxfId="252" priority="81">
      <formula>$D$99=K106</formula>
    </cfRule>
  </conditionalFormatting>
  <conditionalFormatting sqref="K108">
    <cfRule type="expression" dxfId="251" priority="82">
      <formula>$D$99=K108</formula>
    </cfRule>
  </conditionalFormatting>
  <conditionalFormatting sqref="K110">
    <cfRule type="expression" dxfId="250" priority="83">
      <formula>$D$99=K110</formula>
    </cfRule>
  </conditionalFormatting>
  <conditionalFormatting sqref="K112">
    <cfRule type="expression" dxfId="249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Turno'!C137</f>
        <v>GRUPO P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Turno'!D139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1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Turno'!EJ139</f>
        <v>0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Turno'!C139</f>
        <v>91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Turno'!C139,'Result do Turno'!FY139:FZ144,2,0)</f>
        <v>91</v>
      </c>
      <c r="K13" s="190"/>
      <c r="L13" s="233"/>
      <c r="O13" s="226"/>
      <c r="P13" s="330" t="s">
        <v>287</v>
      </c>
      <c r="Q13" s="330"/>
      <c r="R13" s="241">
        <f>'Result do Turno'!EK139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Turno'!D139,Historia!$A$2:$J$527,10,0)=0,"",VLOOKUP('Result do Turno'!D139,Historia!$A$2:$J$527,10,0))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IF(L14=0,"",IF(Jogos!BG139=0,"x","ѵ"))</f>
        <v/>
      </c>
      <c r="J14" s="243" t="str">
        <f>Jogos!CB139</f>
        <v>0 x 0</v>
      </c>
      <c r="K14" s="243">
        <f>Jogos!C139</f>
        <v>0</v>
      </c>
      <c r="L14" s="245">
        <f>IF(Jogos!BH139="x x",0,1)</f>
        <v>0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Turno'!D139,Historia!$A$2:$I$527,9,0)=0,"",VLOOKUP('Result do Turno'!D139,Historia!$A$2:$I$527,9,0))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Turno'!EL139</f>
        <v>0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Turno'!D139,Historia!$A$2:$I$527,8,0)=0,"",VLOOKUP('Result do Turno'!D139,Historia!$A$2:$I$527,8,0))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IF(L16=0,"",IF(Jogos!BI139=0,"x","ѵ"))</f>
        <v/>
      </c>
      <c r="J16" s="243" t="str">
        <f>Jogos!CC139</f>
        <v>0 x 0</v>
      </c>
      <c r="K16" s="243">
        <f>Jogos!E139</f>
        <v>0</v>
      </c>
      <c r="L16" s="245">
        <f>IF(Jogos!BJ139="x x",0,1)</f>
        <v>0</v>
      </c>
      <c r="O16" s="226"/>
      <c r="P16" s="331"/>
      <c r="Q16" t="s">
        <v>292</v>
      </c>
      <c r="R16" s="201">
        <f>'Result do Turno'!EM139</f>
        <v>0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Turno'!D139,Historia!$A$2:$I$527,7,0)=0,"",VLOOKUP('Result do Turno'!D139,Historia!$A$2:$I$527,7,0))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Turno'!EN139</f>
        <v>0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Turno'!D139,Historia!$A$2:$I$527,6,0)=0,"",VLOOKUP('Result do Turno'!D139,Historia!$A$2:$I$527,6,0))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IF(L18=0,"",IF(Jogos!BK139=0,"x","ѵ"))</f>
        <v/>
      </c>
      <c r="J18" s="243" t="str">
        <f>Jogos!CD139</f>
        <v>0 x 0</v>
      </c>
      <c r="K18" s="243">
        <f>Jogos!G139</f>
        <v>0</v>
      </c>
      <c r="L18" s="245">
        <f>IF(Jogos!BL139="x x",0,1)</f>
        <v>0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Turno'!D139,Historia!$A$2:$I$527,5,0)=0,"",VLOOKUP('Result do Turno'!D139,Historia!$A$2:$I$527,5,0))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Turno'!EO139</f>
        <v>0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Turno'!D139,Historia!$A$2:$I$527,4,0)=0,"",VLOOKUP('Result do Turno'!D139,Historia!$A$2:$I$527,4,0))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IF(L20=0,"",IF(Jogos!BM139=0,"x","ѵ"))</f>
        <v/>
      </c>
      <c r="J20" s="243" t="str">
        <f>Jogos!CE139</f>
        <v>0 x 0</v>
      </c>
      <c r="K20" s="243">
        <f>Jogos!I139</f>
        <v>0</v>
      </c>
      <c r="L20" s="245">
        <f>IF(Jogos!BN139="x x",0,1)</f>
        <v>0</v>
      </c>
      <c r="O20" s="226"/>
      <c r="P20" s="331"/>
      <c r="Q20" t="s">
        <v>292</v>
      </c>
      <c r="R20" s="201">
        <f>'Result do Turno'!EP139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Turno'!D139,Historia!$A$2:$I$527,3,0)=0,"",VLOOKUP('Result do Turno'!D139,Historia!$A$2:$I$527,3,0))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Turno'!EQ139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Turno'!D139,Historia!$A$2:$I$527,2,0)=0,"",VLOOKUP('Result do Turno'!D139,Historia!$A$2:$I$527,2,0))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IF(L22=0,"",IF(Jogos!BO139=0,"x","ѵ"))</f>
        <v/>
      </c>
      <c r="J22" s="243" t="str">
        <f>Jogos!CF139</f>
        <v>0 x 0</v>
      </c>
      <c r="K22" s="243">
        <f>Jogos!K139</f>
        <v>0</v>
      </c>
      <c r="L22" s="245">
        <f>IF(Jogos!BP139="x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Turno'!D140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2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Turno'!EJ140</f>
        <v>0</v>
      </c>
      <c r="U29" s="233"/>
    </row>
    <row r="30" spans="2:23" ht="15" customHeight="1" x14ac:dyDescent="0.45">
      <c r="B30" s="226"/>
      <c r="D30" s="238" t="s">
        <v>285</v>
      </c>
      <c r="E30" s="239">
        <f>'Result do Turno'!C140</f>
        <v>92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Turno'!C140,'Result do Turno'!FY139:FZ144,2,0)</f>
        <v>92</v>
      </c>
      <c r="K31" s="190"/>
      <c r="L31" s="233"/>
      <c r="O31" s="226"/>
      <c r="P31" s="330" t="s">
        <v>287</v>
      </c>
      <c r="Q31" s="330"/>
      <c r="R31" s="241">
        <f>'Result do Turno'!EK140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Turno'!D140,Historia!$A$2:$J$527,10,0)=0,"",VLOOKUP('Result do Turno'!D140,Historia!$A$2:$J$527,10,0))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IF(L32=0,"",IF(Jogos!BG140=0,"x","ѵ"))</f>
        <v/>
      </c>
      <c r="J32" s="243" t="str">
        <f>Jogos!CB140</f>
        <v>0 x 0</v>
      </c>
      <c r="K32" s="243">
        <f>Jogos!C140</f>
        <v>0</v>
      </c>
      <c r="L32" s="245">
        <f>IF(Jogos!BH140="x x",0,1)</f>
        <v>0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Turno'!D140,Historia!$A$2:$I$527,9,0)=0,"",VLOOKUP('Result do Turno'!D140,Historia!$A$2:$I$527,9,0))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Turno'!EL140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Turno'!D140,Historia!$A$2:$I$527,8,0)=0,"",VLOOKUP('Result do Turno'!D140,Historia!$A$2:$I$527,8,0))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IF(L34=0,"",IF(Jogos!BI140=0,"x","ѵ"))</f>
        <v/>
      </c>
      <c r="J34" s="243" t="str">
        <f>Jogos!CC140</f>
        <v>0 x 0</v>
      </c>
      <c r="K34" s="243">
        <f>Jogos!E140</f>
        <v>0</v>
      </c>
      <c r="L34" s="245">
        <f>IF(Jogos!BJ140="x x",0,1)</f>
        <v>0</v>
      </c>
      <c r="O34" s="226"/>
      <c r="P34" s="331"/>
      <c r="Q34" t="s">
        <v>292</v>
      </c>
      <c r="R34" s="201">
        <f>'Result do Turno'!EM140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Turno'!D140,Historia!$A$2:$I$527,7,0)=0,"",VLOOKUP('Result do Turno'!D140,Historia!$A$2:$I$527,7,0))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Turno'!EN140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Turno'!D140,Historia!$A$2:$I$527,6,0)=0,"",VLOOKUP('Result do Turno'!D140,Historia!$A$2:$I$527,6,0))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IF(L36=0,"",IF(Jogos!BK140=0,"x","ѵ"))</f>
        <v/>
      </c>
      <c r="J36" s="243" t="str">
        <f>Jogos!CD140</f>
        <v>0 x 0</v>
      </c>
      <c r="K36" s="243">
        <f>Jogos!G140</f>
        <v>0</v>
      </c>
      <c r="L36" s="245">
        <f>IF(Jogos!BL140="x x",0,1)</f>
        <v>0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Turno'!D140,Historia!$A$2:$I$527,5,0)=0,"",VLOOKUP('Result do Turno'!D140,Historia!$A$2:$I$527,5,0))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Turno'!EO140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Turno'!D140,Historia!$A$2:$I$527,4,0)=0,"",VLOOKUP('Result do Turno'!D140,Historia!$A$2:$I$527,4,0))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IF(L38=0,"",IF(Jogos!BM140=0,"x","ѵ"))</f>
        <v/>
      </c>
      <c r="J38" s="243" t="str">
        <f>Jogos!CE140</f>
        <v>0 x 0</v>
      </c>
      <c r="K38" s="243">
        <f>Jogos!I140</f>
        <v>0</v>
      </c>
      <c r="L38" s="245">
        <f>IF(Jogos!BN140="x x",0,1)</f>
        <v>0</v>
      </c>
      <c r="O38" s="226"/>
      <c r="P38" s="331"/>
      <c r="Q38" t="s">
        <v>292</v>
      </c>
      <c r="R38" s="201">
        <f>'Result do Turno'!EP140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Turno'!D140,Historia!$A$2:$I$527,3,0)=0,"",VLOOKUP('Result do Turno'!D140,Historia!$A$2:$I$527,3,0))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Turno'!EQ140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Turno'!D140,Historia!$A$2:$I$527,2,0)=0,"",VLOOKUP('Result do Turno'!D140,Historia!$A$2:$I$527,2,0))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IF(L40=0,"",IF(Jogos!BO140=0,"x","ѵ"))</f>
        <v/>
      </c>
      <c r="J40" s="243" t="str">
        <f>Jogos!CF140</f>
        <v>0 x 0</v>
      </c>
      <c r="K40" s="243">
        <f>Jogos!K140</f>
        <v>0</v>
      </c>
      <c r="L40" s="245">
        <f>IF(Jogos!BP140="x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Turno'!D141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3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Turno'!EJ141</f>
        <v>0</v>
      </c>
      <c r="U47" s="233"/>
    </row>
    <row r="48" spans="2:21" ht="15" customHeight="1" x14ac:dyDescent="0.45">
      <c r="B48" s="226"/>
      <c r="D48" s="238" t="s">
        <v>285</v>
      </c>
      <c r="E48" s="239">
        <f>'Result do Turno'!C141</f>
        <v>93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Turno'!C141,'Result do Turno'!FY139:FZ144,2,0)</f>
        <v>93</v>
      </c>
      <c r="K49" s="190"/>
      <c r="L49" s="233"/>
      <c r="O49" s="226"/>
      <c r="P49" s="330" t="s">
        <v>287</v>
      </c>
      <c r="Q49" s="330"/>
      <c r="R49" s="241">
        <f>'Result do Turno'!EK141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Turno'!D141,Historia!$A$2:$J$527,10,0)=0,"",VLOOKUP('Result do Turno'!D141,Historia!$A$2:$J$527,10,0))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IF(L50=0,"",IF(Jogos!BG141=0,"x","ѵ"))</f>
        <v/>
      </c>
      <c r="J50" s="243" t="str">
        <f>Jogos!CB141</f>
        <v>0 x 0</v>
      </c>
      <c r="K50" s="243">
        <f>Jogos!C141</f>
        <v>0</v>
      </c>
      <c r="L50" s="245">
        <f>IF(Jogos!BH141="x x",0,1)</f>
        <v>0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Turno'!D141,Historia!$A$2:$I$527,9,0)=0,"",VLOOKUP('Result do Turno'!D141,Historia!$A$2:$I$527,9,0))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Turno'!EL141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Turno'!D141,Historia!$A$2:$I$527,8,0)=0,"",VLOOKUP('Result do Turno'!D141,Historia!$A$2:$I$527,8,0))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IF(L52=0,"",IF(Jogos!BI141=0,"x","ѵ"))</f>
        <v/>
      </c>
      <c r="J52" s="243" t="str">
        <f>Jogos!CC141</f>
        <v>0 x 0</v>
      </c>
      <c r="K52" s="243">
        <f>Jogos!E141</f>
        <v>0</v>
      </c>
      <c r="L52" s="245">
        <f>IF(Jogos!BJ141="x x",0,1)</f>
        <v>0</v>
      </c>
      <c r="O52" s="226"/>
      <c r="P52" s="331"/>
      <c r="Q52" t="s">
        <v>292</v>
      </c>
      <c r="R52" s="201">
        <f>'Result do Turno'!EM141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Turno'!D141,Historia!$A$2:$I$527,7,0)=0,"",VLOOKUP('Result do Turno'!D141,Historia!$A$2:$I$527,7,0))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Turno'!EN141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Turno'!D141,Historia!$A$2:$I$527,6,0)=0,"",VLOOKUP('Result do Turno'!D141,Historia!$A$2:$I$527,6,0))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IF(L54=0,"",IF(Jogos!BK141=0,"x","ѵ"))</f>
        <v/>
      </c>
      <c r="J54" s="243" t="str">
        <f>Jogos!CD141</f>
        <v>0 x 0</v>
      </c>
      <c r="K54" s="243">
        <f>Jogos!G141</f>
        <v>0</v>
      </c>
      <c r="L54" s="245">
        <f>IF(Jogos!BL141="x x",0,1)</f>
        <v>0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Turno'!D141,Historia!$A$2:$I$527,5,0)=0,"",VLOOKUP('Result do Turno'!D141,Historia!$A$2:$I$527,5,0))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Turno'!EO141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Turno'!D141,Historia!$A$2:$I$527,4,0)=0,"",VLOOKUP('Result do Turno'!D141,Historia!$A$2:$I$527,4,0))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IF(L56=0,"",IF(Jogos!BM141=0,"x","ѵ"))</f>
        <v/>
      </c>
      <c r="J56" s="243" t="str">
        <f>Jogos!CE141</f>
        <v>0 x 0</v>
      </c>
      <c r="K56" s="243">
        <f>Jogos!I141</f>
        <v>0</v>
      </c>
      <c r="L56" s="245">
        <f>IF(Jogos!BN141="x x",0,1)</f>
        <v>0</v>
      </c>
      <c r="O56" s="226"/>
      <c r="P56" s="331"/>
      <c r="Q56" t="s">
        <v>292</v>
      </c>
      <c r="R56" s="201">
        <f>'Result do Turno'!EP141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Turno'!D141,Historia!$A$2:$I$527,3,0)=0,"",VLOOKUP('Result do Turno'!D141,Historia!$A$2:$I$527,3,0))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Turno'!EQ141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Turno'!D141,Historia!$A$2:$I$527,2,0)=0,"",VLOOKUP('Result do Turno'!D141,Historia!$A$2:$I$527,2,0))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IF(L58=0,"",IF(Jogos!BO141=0,"x","ѵ"))</f>
        <v/>
      </c>
      <c r="J58" s="243" t="str">
        <f>Jogos!CF141</f>
        <v>0 x 0</v>
      </c>
      <c r="K58" s="243">
        <f>Jogos!K141</f>
        <v>0</v>
      </c>
      <c r="L58" s="245">
        <f>IF(Jogos!BP141="x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Turno'!D142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E139-E66+C63</f>
        <v>-90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Turno'!EJ142</f>
        <v>0</v>
      </c>
      <c r="U65" s="233"/>
    </row>
    <row r="66" spans="2:21" ht="15" customHeight="1" x14ac:dyDescent="0.45">
      <c r="B66" s="226"/>
      <c r="D66" s="238" t="s">
        <v>285</v>
      </c>
      <c r="E66" s="239">
        <f>'Result do Turno'!C142</f>
        <v>94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Turno'!C142,'Result do Turno'!FY139:FZ144,2,0)</f>
        <v>94</v>
      </c>
      <c r="K67" s="190"/>
      <c r="L67" s="233"/>
      <c r="O67" s="226"/>
      <c r="P67" s="330" t="s">
        <v>287</v>
      </c>
      <c r="Q67" s="330"/>
      <c r="R67" s="241">
        <f>'Result do Turno'!EK142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Turno'!D142,Historia!$A$2:$J$527,10,0)=0,"",VLOOKUP('Result do Turno'!D142,Historia!$A$2:$J$527,10,0))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IF(L68=0,"",IF(Jogos!BG142=0,"x","ѵ"))</f>
        <v/>
      </c>
      <c r="J68" s="243" t="str">
        <f>Jogos!CB142</f>
        <v>0 x 0</v>
      </c>
      <c r="K68" s="243">
        <f>Jogos!C142</f>
        <v>0</v>
      </c>
      <c r="L68" s="245">
        <f>IF(Jogos!BH142="x x",0,1)</f>
        <v>0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Turno'!D142,Historia!$A$2:$I$527,9,0)=0,"",VLOOKUP('Result do Turno'!D142,Historia!$A$2:$I$527,9,0))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Turno'!EL142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Turno'!D142,Historia!$A$2:$I$527,8,0)=0,"",VLOOKUP('Result do Turno'!D142,Historia!$A$2:$I$527,8,0))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IF(L70=0,"",IF(Jogos!BI142=0,"x","ѵ"))</f>
        <v/>
      </c>
      <c r="J70" s="243" t="str">
        <f>Jogos!CC142</f>
        <v>0 x 0</v>
      </c>
      <c r="K70" s="243">
        <f>Jogos!E142</f>
        <v>0</v>
      </c>
      <c r="L70" s="245">
        <f>IF(Jogos!BJ142="x x",0,1)</f>
        <v>0</v>
      </c>
      <c r="O70" s="226"/>
      <c r="P70" s="331"/>
      <c r="Q70" t="s">
        <v>292</v>
      </c>
      <c r="R70" s="201">
        <f>'Result do Turno'!EM142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Turno'!D142,Historia!$A$2:$I$527,7,0)=0,"",VLOOKUP('Result do Turno'!D142,Historia!$A$2:$I$527,7,0))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Turno'!EN142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Turno'!D142,Historia!$A$2:$I$527,6,0)=0,"",VLOOKUP('Result do Turno'!D142,Historia!$A$2:$I$527,6,0))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IF(L72=0,"",IF(Jogos!BK142=0,"x","ѵ"))</f>
        <v/>
      </c>
      <c r="J72" s="243" t="str">
        <f>Jogos!CD142</f>
        <v>0 x 0</v>
      </c>
      <c r="K72" s="243">
        <f>Jogos!G142</f>
        <v>0</v>
      </c>
      <c r="L72" s="245">
        <f>IF(Jogos!BL142="x x",0,1)</f>
        <v>0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Turno'!D142,Historia!$A$2:$I$527,5,0)=0,"",VLOOKUP('Result do Turno'!D142,Historia!$A$2:$I$527,5,0))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Turno'!EO142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Turno'!D142,Historia!$A$2:$I$527,4,0)=0,"",VLOOKUP('Result do Turno'!D142,Historia!$A$2:$I$527,4,0))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IF(L74=0,"",IF(Jogos!BM142=0,"x","ѵ"))</f>
        <v/>
      </c>
      <c r="J74" s="243" t="str">
        <f>Jogos!CE142</f>
        <v>0 x 0</v>
      </c>
      <c r="K74" s="243">
        <f>Jogos!I142</f>
        <v>0</v>
      </c>
      <c r="L74" s="245">
        <f>IF(Jogos!BN142="x x",0,1)</f>
        <v>0</v>
      </c>
      <c r="O74" s="226"/>
      <c r="P74" s="331"/>
      <c r="Q74" t="s">
        <v>292</v>
      </c>
      <c r="R74" s="201">
        <f>'Result do Turno'!EP142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Turno'!D142,Historia!$A$2:$I$527,3,0)=0,"",VLOOKUP('Result do Turno'!D142,Historia!$A$2:$I$527,3,0))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Turno'!EQ142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Turno'!D142,Historia!$A$2:$I$527,2,0)=0,"",VLOOKUP('Result do Turno'!D142,Historia!$A$2:$I$527,2,0))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IF(L76=0,"",IF(Jogos!BO142=0,"x","ѵ"))</f>
        <v/>
      </c>
      <c r="J76" s="243" t="str">
        <f>Jogos!CF142</f>
        <v>0 x 0</v>
      </c>
      <c r="K76" s="243">
        <f>Jogos!K142</f>
        <v>0</v>
      </c>
      <c r="L76" s="245">
        <f>IF(Jogos!BP142="x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Turno'!D143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5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Turno'!EJ143</f>
        <v>0</v>
      </c>
      <c r="U83" s="233"/>
    </row>
    <row r="84" spans="2:21" ht="15" customHeight="1" x14ac:dyDescent="0.45">
      <c r="B84" s="226"/>
      <c r="D84" s="238" t="s">
        <v>285</v>
      </c>
      <c r="E84" s="239">
        <f>'Result do Turno'!C143</f>
        <v>95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Turno'!C143,'Result do Turno'!FY139:FZ144,2,0)</f>
        <v>95</v>
      </c>
      <c r="K85" s="190"/>
      <c r="L85" s="233"/>
      <c r="O85" s="226"/>
      <c r="P85" s="330" t="s">
        <v>287</v>
      </c>
      <c r="Q85" s="330"/>
      <c r="R85" s="241">
        <f>'Result do Turno'!EK143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Turno'!D143,Historia!$A$2:$J$527,10,0)=0,"",VLOOKUP('Result do Turno'!D143,Historia!$A$2:$J$527,10,0))</f>
        <v>#N/A</v>
      </c>
      <c r="G86" s="242" t="str">
        <f>G14</f>
        <v>1a</v>
      </c>
      <c r="H86" s="242" t="str">
        <f>H14</f>
        <v>19 a 25 Fev</v>
      </c>
      <c r="I86" s="244" t="str">
        <f>IF(L86=0,"",IF(Jogos!BG143=0,"x","ѵ"))</f>
        <v/>
      </c>
      <c r="J86" s="243" t="str">
        <f>Jogos!CB143</f>
        <v>0 x 0</v>
      </c>
      <c r="K86" s="243">
        <f>Jogos!C143</f>
        <v>0</v>
      </c>
      <c r="L86" s="245">
        <f>IF(Jogos!BH143="x x",0,1)</f>
        <v>0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Turno'!D143,Historia!$A$2:$I$527,9,0)=0,"",VLOOKUP('Result do Turno'!D143,Historia!$A$2:$I$527,9,0))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Turno'!EL143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Turno'!D143,Historia!$A$2:$I$527,8,0)=0,"",VLOOKUP('Result do Turno'!D143,Historia!$A$2:$I$527,8,0))</f>
        <v>#N/A</v>
      </c>
      <c r="G88" s="242" t="str">
        <f>G16</f>
        <v>2a</v>
      </c>
      <c r="H88" s="242" t="str">
        <f>H16</f>
        <v>26 Fev a 03 Mar</v>
      </c>
      <c r="I88" s="244" t="str">
        <f>IF(L88=0,"",IF(Jogos!BI143=0,"x","ѵ"))</f>
        <v/>
      </c>
      <c r="J88" s="243" t="str">
        <f>Jogos!CC143</f>
        <v>0 x 0</v>
      </c>
      <c r="K88" s="243">
        <f>Jogos!E143</f>
        <v>0</v>
      </c>
      <c r="L88" s="245">
        <f>IF(Jogos!BJ143="x x",0,1)</f>
        <v>0</v>
      </c>
      <c r="O88" s="226"/>
      <c r="P88" s="331"/>
      <c r="Q88" t="s">
        <v>292</v>
      </c>
      <c r="R88" s="201">
        <f>'Result do Turno'!EM143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Turno'!D143,Historia!$A$2:$I$527,7,0)=0,"",VLOOKUP('Result do Turno'!D143,Historia!$A$2:$I$527,7,0))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Turno'!EN143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Turno'!D143,Historia!$A$2:$I$527,6,0)=0,"",VLOOKUP('Result do Turno'!D143,Historia!$A$2:$I$527,6,0))</f>
        <v>#N/A</v>
      </c>
      <c r="G90" s="242" t="str">
        <f>G18</f>
        <v>3a</v>
      </c>
      <c r="H90" s="242" t="str">
        <f>H18</f>
        <v>04 a 10 Mar</v>
      </c>
      <c r="I90" s="244" t="str">
        <f>IF(L90=0,"",IF(Jogos!BK143=0,"x","ѵ"))</f>
        <v/>
      </c>
      <c r="J90" s="243" t="str">
        <f>Jogos!CD143</f>
        <v>0 x 0</v>
      </c>
      <c r="K90" s="243">
        <f>Jogos!G143</f>
        <v>0</v>
      </c>
      <c r="L90" s="245">
        <f>IF(Jogos!BL143="x x",0,1)</f>
        <v>0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Turno'!D143,Historia!$A$2:$I$527,5,0)=0,"",VLOOKUP('Result do Turno'!D143,Historia!$A$2:$I$527,5,0))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Turno'!EO143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Turno'!D143,Historia!$A$2:$I$527,4,0)=0,"",VLOOKUP('Result do Turno'!D143,Historia!$A$2:$I$527,4,0))</f>
        <v>#N/A</v>
      </c>
      <c r="G92" s="242" t="str">
        <f>G20</f>
        <v>4a</v>
      </c>
      <c r="H92" s="242" t="str">
        <f>H20</f>
        <v>11 a 17 Mar</v>
      </c>
      <c r="I92" s="244" t="str">
        <f>IF(L92=0,"",IF(Jogos!BM143=0,"x","ѵ"))</f>
        <v/>
      </c>
      <c r="J92" s="243" t="str">
        <f>Jogos!CE143</f>
        <v>0 x 0</v>
      </c>
      <c r="K92" s="243">
        <f>Jogos!I143</f>
        <v>0</v>
      </c>
      <c r="L92" s="245">
        <f>IF(Jogos!BN143="x x",0,1)</f>
        <v>0</v>
      </c>
      <c r="O92" s="226"/>
      <c r="P92" s="331"/>
      <c r="Q92" t="s">
        <v>292</v>
      </c>
      <c r="R92" s="201">
        <f>'Result do Turno'!EP143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Turno'!D143,Historia!$A$2:$I$527,3,0)=0,"",VLOOKUP('Result do Turno'!D143,Historia!$A$2:$I$527,3,0))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Turno'!EQ143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Turno'!D143,Historia!$A$2:$I$527,2,0)=0,"",VLOOKUP('Result do Turno'!D143,Historia!$A$2:$I$527,2,0))</f>
        <v>#N/A</v>
      </c>
      <c r="G94" s="242" t="str">
        <f>G22</f>
        <v>5a</v>
      </c>
      <c r="H94" s="242" t="str">
        <f>H22</f>
        <v>18 a 24 Mar</v>
      </c>
      <c r="I94" s="244" t="str">
        <f>IF(L94=0,"",IF(Jogos!BO143=0,"x","ѵ"))</f>
        <v/>
      </c>
      <c r="J94" s="243" t="str">
        <f>Jogos!CF143</f>
        <v>0 x 0</v>
      </c>
      <c r="K94" s="243">
        <f>Jogos!K143</f>
        <v>0</v>
      </c>
      <c r="L94" s="245">
        <f>IF(Jogos!BP143="x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Turno'!D144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Turno'!EJ144</f>
        <v>0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Turno'!C144</f>
        <v>96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Turno'!C144,'Result do Turno'!FY139:FZ144,2,0)</f>
        <v>96</v>
      </c>
      <c r="K103" s="190"/>
      <c r="L103" s="233"/>
      <c r="O103" s="226"/>
      <c r="P103" s="330" t="s">
        <v>287</v>
      </c>
      <c r="Q103" s="330"/>
      <c r="R103" s="241">
        <f>'Result do Turno'!EK144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Turno'!D144,Historia!$A$2:$J$527,10,0)=0,"",VLOOKUP('Result do Turno'!D144,Historia!$A$2:$J$527,10,0))</f>
        <v>#N/A</v>
      </c>
      <c r="G104" s="242" t="str">
        <f>G14</f>
        <v>1a</v>
      </c>
      <c r="H104" s="242" t="str">
        <f>H14</f>
        <v>19 a 25 Fev</v>
      </c>
      <c r="I104" s="244" t="str">
        <f>IF(L104=0,"",IF(Jogos!BG144=0,"x","ѵ"))</f>
        <v/>
      </c>
      <c r="J104" s="243" t="str">
        <f>Jogos!CB144</f>
        <v>0 x 0</v>
      </c>
      <c r="K104" s="243">
        <f>Jogos!C144</f>
        <v>0</v>
      </c>
      <c r="L104" s="245">
        <f>IF(Jogos!BH144="x x",0,1)</f>
        <v>0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Turno'!D144,Historia!$A$2:$I$527,9,0)=0,"",VLOOKUP('Result do Turno'!D144,Historia!$A$2:$I$527,9,0))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Turno'!EL144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Turno'!D144,Historia!$A$2:$I$527,8,0)=0,"",VLOOKUP('Result do Turno'!D144,Historia!$A$2:$I$527,8,0))</f>
        <v>#N/A</v>
      </c>
      <c r="G106" s="242" t="str">
        <f>G16</f>
        <v>2a</v>
      </c>
      <c r="H106" s="242" t="str">
        <f>H16</f>
        <v>26 Fev a 03 Mar</v>
      </c>
      <c r="I106" s="244" t="str">
        <f>IF(L106=0,"",IF(Jogos!BI144=0,"x","ѵ"))</f>
        <v/>
      </c>
      <c r="J106" s="243" t="str">
        <f>Jogos!CC144</f>
        <v>0 x 0</v>
      </c>
      <c r="K106" s="243">
        <f>Jogos!E144</f>
        <v>0</v>
      </c>
      <c r="L106" s="245">
        <f>IF(Jogos!BJ144="x x",0,1)</f>
        <v>0</v>
      </c>
      <c r="O106" s="226"/>
      <c r="P106" s="331"/>
      <c r="Q106" t="s">
        <v>292</v>
      </c>
      <c r="R106" s="201">
        <f>'Result do Turno'!EM144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Turno'!D144,Historia!$A$2:$I$527,7,0)=0,"",VLOOKUP('Result do Turno'!D144,Historia!$A$2:$I$527,7,0))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Turno'!EN144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Turno'!D144,Historia!$A$2:$I$527,6,0)=0,"",VLOOKUP('Result do Turno'!D144,Historia!$A$2:$I$527,6,0))</f>
        <v>#N/A</v>
      </c>
      <c r="G108" s="242" t="str">
        <f>G18</f>
        <v>3a</v>
      </c>
      <c r="H108" s="242" t="str">
        <f>H18</f>
        <v>04 a 10 Mar</v>
      </c>
      <c r="I108" s="244" t="str">
        <f>IF(L108=0,"",IF(Jogos!BK144=0,"x","ѵ"))</f>
        <v/>
      </c>
      <c r="J108" s="243" t="str">
        <f>Jogos!CD144</f>
        <v>0 x 0</v>
      </c>
      <c r="K108" s="243">
        <f>Jogos!G144</f>
        <v>0</v>
      </c>
      <c r="L108" s="245">
        <f>IF(Jogos!BL144="x x",0,1)</f>
        <v>0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Turno'!D144,Historia!$A$2:$I$527,5,0)=0,"",VLOOKUP('Result do Turno'!D144,Historia!$A$2:$I$527,5,0))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Turno'!EO144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Turno'!D144,Historia!$A$2:$I$527,4,0)=0,"",VLOOKUP('Result do Turno'!D144,Historia!$A$2:$I$527,4,0))</f>
        <v>#N/A</v>
      </c>
      <c r="G110" s="242" t="str">
        <f>G20</f>
        <v>4a</v>
      </c>
      <c r="H110" s="242" t="str">
        <f>H20</f>
        <v>11 a 17 Mar</v>
      </c>
      <c r="I110" s="244" t="str">
        <f>IF(L110=0,"",IF(Jogos!BM144=0,"x","ѵ"))</f>
        <v/>
      </c>
      <c r="J110" s="243" t="str">
        <f>Jogos!CE144</f>
        <v>0 x 0</v>
      </c>
      <c r="K110" s="243">
        <f>Jogos!I144</f>
        <v>0</v>
      </c>
      <c r="L110" s="245">
        <f>IF(Jogos!BN144="x x",0,1)</f>
        <v>0</v>
      </c>
      <c r="O110" s="226"/>
      <c r="P110" s="331"/>
      <c r="Q110" t="s">
        <v>292</v>
      </c>
      <c r="R110" s="201">
        <f>'Result do Turno'!EP144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Turno'!D144,Historia!$A$2:$I$527,3,0)=0,"",VLOOKUP('Result do Turno'!D144,Historia!$A$2:$I$527,3,0))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Turno'!EQ144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Turno'!D144,Historia!$A$2:$I$527,2,0)=0,"",VLOOKUP('Result do Turno'!D144,Historia!$A$2:$I$527,2,0))</f>
        <v>#N/A</v>
      </c>
      <c r="G112" s="242" t="str">
        <f>G22</f>
        <v>5a</v>
      </c>
      <c r="H112" s="242" t="str">
        <f>H22</f>
        <v>18 a 24 Mar</v>
      </c>
      <c r="I112" s="244" t="str">
        <f>IF(L112=0,"",IF(Jogos!BO144=0,"x","ѵ"))</f>
        <v/>
      </c>
      <c r="J112" s="243" t="str">
        <f>Jogos!CF144</f>
        <v>0 x 0</v>
      </c>
      <c r="K112" s="243">
        <f>Jogos!K144</f>
        <v>0</v>
      </c>
      <c r="L112" s="245">
        <f>IF(Jogos!BP144="x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248" priority="2">
      <formula>E6=0</formula>
    </cfRule>
    <cfRule type="expression" dxfId="247" priority="3">
      <formula>E6=1</formula>
    </cfRule>
  </conditionalFormatting>
  <conditionalFormatting sqref="I14">
    <cfRule type="cellIs" dxfId="246" priority="4" operator="equal">
      <formula>"ѵ"</formula>
    </cfRule>
    <cfRule type="cellIs" dxfId="245" priority="5" operator="equal">
      <formula>"x"</formula>
    </cfRule>
  </conditionalFormatting>
  <conditionalFormatting sqref="I16">
    <cfRule type="cellIs" dxfId="244" priority="6" operator="equal">
      <formula>"ѵ"</formula>
    </cfRule>
    <cfRule type="cellIs" dxfId="243" priority="7" operator="equal">
      <formula>"x"</formula>
    </cfRule>
  </conditionalFormatting>
  <conditionalFormatting sqref="I18">
    <cfRule type="cellIs" dxfId="242" priority="8" operator="equal">
      <formula>"ѵ"</formula>
    </cfRule>
    <cfRule type="cellIs" dxfId="241" priority="9" operator="equal">
      <formula>"x"</formula>
    </cfRule>
  </conditionalFormatting>
  <conditionalFormatting sqref="I20">
    <cfRule type="cellIs" dxfId="240" priority="10" operator="equal">
      <formula>"ѵ"</formula>
    </cfRule>
    <cfRule type="cellIs" dxfId="239" priority="11" operator="equal">
      <formula>"x"</formula>
    </cfRule>
  </conditionalFormatting>
  <conditionalFormatting sqref="I22">
    <cfRule type="cellIs" dxfId="238" priority="12" operator="equal">
      <formula>"ѵ"</formula>
    </cfRule>
    <cfRule type="cellIs" dxfId="237" priority="13" operator="equal">
      <formula>"x"</formula>
    </cfRule>
  </conditionalFormatting>
  <conditionalFormatting sqref="I32">
    <cfRule type="cellIs" dxfId="236" priority="14" operator="equal">
      <formula>"ѵ"</formula>
    </cfRule>
    <cfRule type="cellIs" dxfId="235" priority="15" operator="equal">
      <formula>"x"</formula>
    </cfRule>
  </conditionalFormatting>
  <conditionalFormatting sqref="I34">
    <cfRule type="cellIs" dxfId="234" priority="16" operator="equal">
      <formula>"ѵ"</formula>
    </cfRule>
    <cfRule type="cellIs" dxfId="233" priority="17" operator="equal">
      <formula>"x"</formula>
    </cfRule>
  </conditionalFormatting>
  <conditionalFormatting sqref="I36">
    <cfRule type="cellIs" dxfId="232" priority="18" operator="equal">
      <formula>"ѵ"</formula>
    </cfRule>
    <cfRule type="cellIs" dxfId="231" priority="19" operator="equal">
      <formula>"x"</formula>
    </cfRule>
  </conditionalFormatting>
  <conditionalFormatting sqref="I38">
    <cfRule type="cellIs" dxfId="230" priority="20" operator="equal">
      <formula>"ѵ"</formula>
    </cfRule>
    <cfRule type="cellIs" dxfId="229" priority="21" operator="equal">
      <formula>"x"</formula>
    </cfRule>
  </conditionalFormatting>
  <conditionalFormatting sqref="I40">
    <cfRule type="cellIs" dxfId="228" priority="22" operator="equal">
      <formula>"ѵ"</formula>
    </cfRule>
    <cfRule type="cellIs" dxfId="227" priority="23" operator="equal">
      <formula>"x"</formula>
    </cfRule>
  </conditionalFormatting>
  <conditionalFormatting sqref="I50">
    <cfRule type="cellIs" dxfId="226" priority="24" operator="equal">
      <formula>"ѵ"</formula>
    </cfRule>
    <cfRule type="cellIs" dxfId="225" priority="25" operator="equal">
      <formula>"x"</formula>
    </cfRule>
  </conditionalFormatting>
  <conditionalFormatting sqref="I52">
    <cfRule type="cellIs" dxfId="224" priority="26" operator="equal">
      <formula>"ѵ"</formula>
    </cfRule>
    <cfRule type="cellIs" dxfId="223" priority="27" operator="equal">
      <formula>"x"</formula>
    </cfRule>
  </conditionalFormatting>
  <conditionalFormatting sqref="I54">
    <cfRule type="cellIs" dxfId="222" priority="28" operator="equal">
      <formula>"ѵ"</formula>
    </cfRule>
    <cfRule type="cellIs" dxfId="221" priority="29" operator="equal">
      <formula>"x"</formula>
    </cfRule>
  </conditionalFormatting>
  <conditionalFormatting sqref="I56">
    <cfRule type="cellIs" dxfId="220" priority="30" operator="equal">
      <formula>"ѵ"</formula>
    </cfRule>
    <cfRule type="cellIs" dxfId="219" priority="31" operator="equal">
      <formula>"x"</formula>
    </cfRule>
  </conditionalFormatting>
  <conditionalFormatting sqref="I58">
    <cfRule type="cellIs" dxfId="218" priority="32" operator="equal">
      <formula>"ѵ"</formula>
    </cfRule>
    <cfRule type="cellIs" dxfId="217" priority="33" operator="equal">
      <formula>"x"</formula>
    </cfRule>
  </conditionalFormatting>
  <conditionalFormatting sqref="I68">
    <cfRule type="cellIs" dxfId="216" priority="34" operator="equal">
      <formula>"ѵ"</formula>
    </cfRule>
    <cfRule type="cellIs" dxfId="215" priority="35" operator="equal">
      <formula>"x"</formula>
    </cfRule>
  </conditionalFormatting>
  <conditionalFormatting sqref="I70">
    <cfRule type="cellIs" dxfId="214" priority="36" operator="equal">
      <formula>"ѵ"</formula>
    </cfRule>
    <cfRule type="cellIs" dxfId="213" priority="37" operator="equal">
      <formula>"x"</formula>
    </cfRule>
  </conditionalFormatting>
  <conditionalFormatting sqref="I72">
    <cfRule type="cellIs" dxfId="212" priority="38" operator="equal">
      <formula>"ѵ"</formula>
    </cfRule>
    <cfRule type="cellIs" dxfId="211" priority="39" operator="equal">
      <formula>"x"</formula>
    </cfRule>
  </conditionalFormatting>
  <conditionalFormatting sqref="I74">
    <cfRule type="cellIs" dxfId="210" priority="40" operator="equal">
      <formula>"ѵ"</formula>
    </cfRule>
    <cfRule type="cellIs" dxfId="209" priority="41" operator="equal">
      <formula>"x"</formula>
    </cfRule>
  </conditionalFormatting>
  <conditionalFormatting sqref="I76">
    <cfRule type="cellIs" dxfId="208" priority="42" operator="equal">
      <formula>"ѵ"</formula>
    </cfRule>
    <cfRule type="cellIs" dxfId="207" priority="43" operator="equal">
      <formula>"x"</formula>
    </cfRule>
  </conditionalFormatting>
  <conditionalFormatting sqref="I86">
    <cfRule type="cellIs" dxfId="206" priority="44" operator="equal">
      <formula>"ѵ"</formula>
    </cfRule>
    <cfRule type="cellIs" dxfId="205" priority="45" operator="equal">
      <formula>"x"</formula>
    </cfRule>
  </conditionalFormatting>
  <conditionalFormatting sqref="I88">
    <cfRule type="cellIs" dxfId="204" priority="46" operator="equal">
      <formula>"ѵ"</formula>
    </cfRule>
    <cfRule type="cellIs" dxfId="203" priority="47" operator="equal">
      <formula>"x"</formula>
    </cfRule>
  </conditionalFormatting>
  <conditionalFormatting sqref="I90">
    <cfRule type="cellIs" dxfId="202" priority="48" operator="equal">
      <formula>"ѵ"</formula>
    </cfRule>
    <cfRule type="cellIs" dxfId="201" priority="49" operator="equal">
      <formula>"x"</formula>
    </cfRule>
  </conditionalFormatting>
  <conditionalFormatting sqref="I92">
    <cfRule type="cellIs" dxfId="200" priority="50" operator="equal">
      <formula>"ѵ"</formula>
    </cfRule>
    <cfRule type="cellIs" dxfId="199" priority="51" operator="equal">
      <formula>"x"</formula>
    </cfRule>
  </conditionalFormatting>
  <conditionalFormatting sqref="I94">
    <cfRule type="cellIs" dxfId="198" priority="52" operator="equal">
      <formula>"ѵ"</formula>
    </cfRule>
    <cfRule type="cellIs" dxfId="197" priority="53" operator="equal">
      <formula>"x"</formula>
    </cfRule>
  </conditionalFormatting>
  <conditionalFormatting sqref="I104">
    <cfRule type="cellIs" dxfId="196" priority="54" operator="equal">
      <formula>"ѵ"</formula>
    </cfRule>
    <cfRule type="cellIs" dxfId="195" priority="55" operator="equal">
      <formula>"x"</formula>
    </cfRule>
  </conditionalFormatting>
  <conditionalFormatting sqref="I106">
    <cfRule type="cellIs" dxfId="194" priority="56" operator="equal">
      <formula>"ѵ"</formula>
    </cfRule>
    <cfRule type="cellIs" dxfId="193" priority="57" operator="equal">
      <formula>"x"</formula>
    </cfRule>
  </conditionalFormatting>
  <conditionalFormatting sqref="I108">
    <cfRule type="cellIs" dxfId="192" priority="58" operator="equal">
      <formula>"ѵ"</formula>
    </cfRule>
    <cfRule type="cellIs" dxfId="191" priority="59" operator="equal">
      <formula>"x"</formula>
    </cfRule>
  </conditionalFormatting>
  <conditionalFormatting sqref="I110">
    <cfRule type="cellIs" dxfId="190" priority="60" operator="equal">
      <formula>"ѵ"</formula>
    </cfRule>
    <cfRule type="cellIs" dxfId="189" priority="61" operator="equal">
      <formula>"x"</formula>
    </cfRule>
  </conditionalFormatting>
  <conditionalFormatting sqref="I112">
    <cfRule type="cellIs" dxfId="188" priority="62" operator="equal">
      <formula>"ѵ"</formula>
    </cfRule>
    <cfRule type="cellIs" dxfId="187" priority="63" operator="equal">
      <formula>"x"</formula>
    </cfRule>
  </conditionalFormatting>
  <conditionalFormatting sqref="K14">
    <cfRule type="expression" dxfId="186" priority="64">
      <formula>$D$9=K14</formula>
    </cfRule>
  </conditionalFormatting>
  <conditionalFormatting sqref="K16">
    <cfRule type="expression" dxfId="185" priority="65">
      <formula>$D$9=K16</formula>
    </cfRule>
  </conditionalFormatting>
  <conditionalFormatting sqref="K18">
    <cfRule type="expression" dxfId="184" priority="66">
      <formula>$D$9=K18</formula>
    </cfRule>
  </conditionalFormatting>
  <conditionalFormatting sqref="K20">
    <cfRule type="expression" dxfId="183" priority="67">
      <formula>$D$9=K20</formula>
    </cfRule>
  </conditionalFormatting>
  <conditionalFormatting sqref="K22">
    <cfRule type="expression" dxfId="182" priority="68">
      <formula>$D$9=K22</formula>
    </cfRule>
  </conditionalFormatting>
  <conditionalFormatting sqref="K32 K34 K36 K38 K40">
    <cfRule type="expression" dxfId="181" priority="69">
      <formula>$D$27=K32</formula>
    </cfRule>
    <cfRule type="expression" dxfId="180" priority="70">
      <formula>$D$9</formula>
    </cfRule>
  </conditionalFormatting>
  <conditionalFormatting sqref="K50">
    <cfRule type="expression" dxfId="179" priority="71">
      <formula>$D$45=K50</formula>
    </cfRule>
  </conditionalFormatting>
  <conditionalFormatting sqref="K52">
    <cfRule type="expression" dxfId="178" priority="72">
      <formula>$D$45=K52</formula>
    </cfRule>
  </conditionalFormatting>
  <conditionalFormatting sqref="K54">
    <cfRule type="expression" dxfId="177" priority="73">
      <formula>$D$45=K54</formula>
    </cfRule>
  </conditionalFormatting>
  <conditionalFormatting sqref="K56">
    <cfRule type="expression" dxfId="176" priority="74">
      <formula>$D$45=K56</formula>
    </cfRule>
  </conditionalFormatting>
  <conditionalFormatting sqref="K58">
    <cfRule type="expression" dxfId="175" priority="75">
      <formula>$D$45=K58</formula>
    </cfRule>
  </conditionalFormatting>
  <conditionalFormatting sqref="K68 K70 K72 K74 K76">
    <cfRule type="expression" dxfId="174" priority="76">
      <formula>$D$63=K68</formula>
    </cfRule>
    <cfRule type="expression" dxfId="173" priority="77">
      <formula>$D$9</formula>
    </cfRule>
  </conditionalFormatting>
  <conditionalFormatting sqref="K86 K88 K90 K92 K94">
    <cfRule type="expression" dxfId="172" priority="78">
      <formula>$D$81=K86</formula>
    </cfRule>
    <cfRule type="expression" dxfId="171" priority="79">
      <formula>$D$9</formula>
    </cfRule>
  </conditionalFormatting>
  <conditionalFormatting sqref="K104">
    <cfRule type="expression" dxfId="170" priority="80">
      <formula>$D$99=K104</formula>
    </cfRule>
  </conditionalFormatting>
  <conditionalFormatting sqref="K106">
    <cfRule type="expression" dxfId="169" priority="81">
      <formula>$D$99=K106</formula>
    </cfRule>
  </conditionalFormatting>
  <conditionalFormatting sqref="K108">
    <cfRule type="expression" dxfId="168" priority="82">
      <formula>$D$99=K108</formula>
    </cfRule>
  </conditionalFormatting>
  <conditionalFormatting sqref="K110">
    <cfRule type="expression" dxfId="167" priority="83">
      <formula>$D$99=K110</formula>
    </cfRule>
  </conditionalFormatting>
  <conditionalFormatting sqref="K112">
    <cfRule type="expression" dxfId="166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Turno'!C146</f>
        <v>GRUPO Q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Turno'!D148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1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Turno'!EJ148</f>
        <v>0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Turno'!C148</f>
        <v>97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Turno'!C148,'Result do Turno'!FY148:FZ153,2,0)</f>
        <v>97</v>
      </c>
      <c r="K13" s="190"/>
      <c r="L13" s="233"/>
      <c r="O13" s="226"/>
      <c r="P13" s="330" t="s">
        <v>287</v>
      </c>
      <c r="Q13" s="330"/>
      <c r="R13" s="241">
        <f>'Result do Turno'!EK148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Turno'!D148,Historia!$A$2:$J$527,10,0)=0,"",VLOOKUP('Result do Turno'!D148,Historia!$A$2:$J$527,10,0))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IF(L14=0,"",IF(Jogos!BG148=0,"x","ѵ"))</f>
        <v/>
      </c>
      <c r="J14" s="243" t="str">
        <f>Jogos!CB148</f>
        <v>0 x 0</v>
      </c>
      <c r="K14" s="243">
        <f>Jogos!C148</f>
        <v>0</v>
      </c>
      <c r="L14" s="245">
        <f>IF(Jogos!BH148="x x",0,1)</f>
        <v>0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Turno'!D148,Historia!$A$2:$I$527,9,0)=0,"",VLOOKUP('Result do Turno'!D148,Historia!$A$2:$I$527,9,0))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Turno'!EL148</f>
        <v>0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Turno'!D148,Historia!$A$2:$I$527,8,0)=0,"",VLOOKUP('Result do Turno'!D148,Historia!$A$2:$I$527,8,0))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IF(L16=0,"",IF(Jogos!BI148=0,"x","ѵ"))</f>
        <v/>
      </c>
      <c r="J16" s="243" t="str">
        <f>Jogos!CC148</f>
        <v>0 x 0</v>
      </c>
      <c r="K16" s="243">
        <f>Jogos!E148</f>
        <v>0</v>
      </c>
      <c r="L16" s="245">
        <f>IF(Jogos!BJ148="x x",0,1)</f>
        <v>0</v>
      </c>
      <c r="O16" s="226"/>
      <c r="P16" s="331"/>
      <c r="Q16" t="s">
        <v>292</v>
      </c>
      <c r="R16" s="201">
        <f>'Result do Turno'!EM148</f>
        <v>0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Turno'!D148,Historia!$A$2:$I$527,7,0)=0,"",VLOOKUP('Result do Turno'!D148,Historia!$A$2:$I$527,7,0))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Turno'!EN148</f>
        <v>0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Turno'!D148,Historia!$A$2:$I$527,6,0)=0,"",VLOOKUP('Result do Turno'!D148,Historia!$A$2:$I$527,6,0))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IF(L18=0,"",IF(Jogos!BK148=0,"x","ѵ"))</f>
        <v/>
      </c>
      <c r="J18" s="243" t="str">
        <f>Jogos!CD148</f>
        <v>0 x 0</v>
      </c>
      <c r="K18" s="243">
        <f>Jogos!G148</f>
        <v>0</v>
      </c>
      <c r="L18" s="245">
        <f>IF(Jogos!BL148="x x",0,1)</f>
        <v>0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Turno'!D148,Historia!$A$2:$I$527,5,0)=0,"",VLOOKUP('Result do Turno'!D148,Historia!$A$2:$I$527,5,0))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Turno'!EO148</f>
        <v>0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Turno'!D148,Historia!$A$2:$I$527,4,0)=0,"",VLOOKUP('Result do Turno'!D148,Historia!$A$2:$I$527,4,0))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IF(L20=0,"",IF(Jogos!BM148=0,"x","ѵ"))</f>
        <v/>
      </c>
      <c r="J20" s="243" t="str">
        <f>Jogos!CE148</f>
        <v>0 x 0</v>
      </c>
      <c r="K20" s="243">
        <f>Jogos!I148</f>
        <v>0</v>
      </c>
      <c r="L20" s="245">
        <f>IF(Jogos!BN148="x x",0,1)</f>
        <v>0</v>
      </c>
      <c r="O20" s="226"/>
      <c r="P20" s="331"/>
      <c r="Q20" t="s">
        <v>292</v>
      </c>
      <c r="R20" s="201">
        <f>'Result do Turno'!EP148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Turno'!D148,Historia!$A$2:$I$527,3,0)=0,"",VLOOKUP('Result do Turno'!D148,Historia!$A$2:$I$527,3,0))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Turno'!EQ148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Turno'!D148,Historia!$A$2:$I$527,2,0)=0,"",VLOOKUP('Result do Turno'!D148,Historia!$A$2:$I$527,2,0))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IF(L22=0,"",IF(Jogos!BO148=0,"x","ѵ"))</f>
        <v/>
      </c>
      <c r="J22" s="243" t="str">
        <f>Jogos!CF148</f>
        <v>0 x 0</v>
      </c>
      <c r="K22" s="243">
        <f>Jogos!K148</f>
        <v>0</v>
      </c>
      <c r="L22" s="245">
        <f>IF(Jogos!BP148="x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Turno'!D149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2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Turno'!EJ149</f>
        <v>0</v>
      </c>
      <c r="U29" s="233"/>
    </row>
    <row r="30" spans="2:23" ht="15" customHeight="1" x14ac:dyDescent="0.45">
      <c r="B30" s="226"/>
      <c r="D30" s="238" t="s">
        <v>285</v>
      </c>
      <c r="E30" s="239">
        <f>'Result do Turno'!C149</f>
        <v>98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Turno'!C149,'Result do Turno'!FY148:FZ153,2,0)</f>
        <v>98</v>
      </c>
      <c r="K31" s="190"/>
      <c r="L31" s="233"/>
      <c r="O31" s="226"/>
      <c r="P31" s="330" t="s">
        <v>287</v>
      </c>
      <c r="Q31" s="330"/>
      <c r="R31" s="241">
        <f>'Result do Turno'!EK149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Turno'!D149,Historia!$A$2:$J$527,10,0)=0,"",VLOOKUP('Result do Turno'!D149,Historia!$A$2:$J$527,10,0))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IF(L32=0,"",IF(Jogos!BG149=0,"x","ѵ"))</f>
        <v/>
      </c>
      <c r="J32" s="243" t="str">
        <f>Jogos!CB149</f>
        <v>0 x 0</v>
      </c>
      <c r="K32" s="243">
        <f>Jogos!C149</f>
        <v>0</v>
      </c>
      <c r="L32" s="245">
        <f>IF(Jogos!BH149="x x",0,1)</f>
        <v>0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Turno'!D149,Historia!$A$2:$I$527,9,0)=0,"",VLOOKUP('Result do Turno'!D149,Historia!$A$2:$I$527,9,0))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Turno'!EL149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Turno'!D149,Historia!$A$2:$I$527,8,0)=0,"",VLOOKUP('Result do Turno'!D149,Historia!$A$2:$I$527,8,0))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IF(L34=0,"",IF(Jogos!BI149=0,"x","ѵ"))</f>
        <v/>
      </c>
      <c r="J34" s="243" t="str">
        <f>Jogos!CC149</f>
        <v>0 x 0</v>
      </c>
      <c r="K34" s="243">
        <f>Jogos!E149</f>
        <v>0</v>
      </c>
      <c r="L34" s="245">
        <f>IF(Jogos!BJ149="x x",0,1)</f>
        <v>0</v>
      </c>
      <c r="O34" s="226"/>
      <c r="P34" s="331"/>
      <c r="Q34" t="s">
        <v>292</v>
      </c>
      <c r="R34" s="201">
        <f>'Result do Turno'!EM149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Turno'!D149,Historia!$A$2:$I$527,7,0)=0,"",VLOOKUP('Result do Turno'!D149,Historia!$A$2:$I$527,7,0))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Turno'!EN149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Turno'!D149,Historia!$A$2:$I$527,6,0)=0,"",VLOOKUP('Result do Turno'!D149,Historia!$A$2:$I$527,6,0))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IF(L36=0,"",IF(Jogos!BK149=0,"x","ѵ"))</f>
        <v/>
      </c>
      <c r="J36" s="243" t="str">
        <f>Jogos!CD149</f>
        <v>0 x 0</v>
      </c>
      <c r="K36" s="243">
        <f>Jogos!G149</f>
        <v>0</v>
      </c>
      <c r="L36" s="245">
        <f>IF(Jogos!BL149="x x",0,1)</f>
        <v>0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Turno'!D149,Historia!$A$2:$I$527,5,0)=0,"",VLOOKUP('Result do Turno'!D149,Historia!$A$2:$I$527,5,0))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Turno'!EO149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Turno'!D149,Historia!$A$2:$I$527,4,0)=0,"",VLOOKUP('Result do Turno'!D149,Historia!$A$2:$I$527,4,0))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IF(L38=0,"",IF(Jogos!BM149=0,"x","ѵ"))</f>
        <v/>
      </c>
      <c r="J38" s="243" t="str">
        <f>Jogos!CE149</f>
        <v>0 x 0</v>
      </c>
      <c r="K38" s="243">
        <f>Jogos!I149</f>
        <v>0</v>
      </c>
      <c r="L38" s="245">
        <f>IF(Jogos!BN149="x x",0,1)</f>
        <v>0</v>
      </c>
      <c r="O38" s="226"/>
      <c r="P38" s="331"/>
      <c r="Q38" t="s">
        <v>292</v>
      </c>
      <c r="R38" s="201">
        <f>'Result do Turno'!EP149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Turno'!D149,Historia!$A$2:$I$527,3,0)=0,"",VLOOKUP('Result do Turno'!D149,Historia!$A$2:$I$527,3,0))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Turno'!EQ149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Turno'!D149,Historia!$A$2:$I$527,2,0)=0,"",VLOOKUP('Result do Turno'!D149,Historia!$A$2:$I$527,2,0))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IF(L40=0,"",IF(Jogos!BO149=0,"x","ѵ"))</f>
        <v/>
      </c>
      <c r="J40" s="243" t="str">
        <f>Jogos!CF149</f>
        <v>0 x 0</v>
      </c>
      <c r="K40" s="243">
        <f>Jogos!K149</f>
        <v>0</v>
      </c>
      <c r="L40" s="245">
        <f>IF(Jogos!BP149="x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Turno'!D150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3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Turno'!EJ150</f>
        <v>0</v>
      </c>
      <c r="U47" s="233"/>
    </row>
    <row r="48" spans="2:21" ht="15" customHeight="1" x14ac:dyDescent="0.45">
      <c r="B48" s="226"/>
      <c r="D48" s="238" t="s">
        <v>285</v>
      </c>
      <c r="E48" s="239">
        <f>'Result do Turno'!C150</f>
        <v>99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Turno'!C150,'Result do Turno'!FY148:FZ153,2,0)</f>
        <v>99</v>
      </c>
      <c r="K49" s="190"/>
      <c r="L49" s="233"/>
      <c r="O49" s="226"/>
      <c r="P49" s="330" t="s">
        <v>287</v>
      </c>
      <c r="Q49" s="330"/>
      <c r="R49" s="241">
        <f>'Result do Turno'!EK150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Turno'!D150,Historia!$A$2:$J$527,10,0)=0,"",VLOOKUP('Result do Turno'!D150,Historia!$A$2:$J$527,10,0))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IF(L50=0,"",IF(Jogos!BG150=0,"x","ѵ"))</f>
        <v/>
      </c>
      <c r="J50" s="243" t="str">
        <f>Jogos!CB150</f>
        <v>0 x 0</v>
      </c>
      <c r="K50" s="243">
        <f>Jogos!C150</f>
        <v>0</v>
      </c>
      <c r="L50" s="245">
        <f>IF(Jogos!BH150="x x",0,1)</f>
        <v>0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Turno'!D150,Historia!$A$2:$I$527,9,0)=0,"",VLOOKUP('Result do Turno'!D150,Historia!$A$2:$I$527,9,0))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Turno'!EL150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Turno'!D150,Historia!$A$2:$I$527,8,0)=0,"",VLOOKUP('Result do Turno'!D150,Historia!$A$2:$I$527,8,0))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IF(L52=0,"",IF(Jogos!BI150=0,"x","ѵ"))</f>
        <v/>
      </c>
      <c r="J52" s="243" t="str">
        <f>Jogos!CC150</f>
        <v>0 x 0</v>
      </c>
      <c r="K52" s="243">
        <f>Jogos!E150</f>
        <v>0</v>
      </c>
      <c r="L52" s="245">
        <f>IF(Jogos!BJ150="x x",0,1)</f>
        <v>0</v>
      </c>
      <c r="O52" s="226"/>
      <c r="P52" s="331"/>
      <c r="Q52" t="s">
        <v>292</v>
      </c>
      <c r="R52" s="201">
        <f>'Result do Turno'!EM150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Turno'!D150,Historia!$A$2:$I$527,7,0)=0,"",VLOOKUP('Result do Turno'!D150,Historia!$A$2:$I$527,7,0))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Turno'!EN150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Turno'!D150,Historia!$A$2:$I$527,6,0)=0,"",VLOOKUP('Result do Turno'!D150,Historia!$A$2:$I$527,6,0))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IF(L54=0,"",IF(Jogos!BK150=0,"x","ѵ"))</f>
        <v/>
      </c>
      <c r="J54" s="243" t="str">
        <f>Jogos!CD150</f>
        <v>0 x 0</v>
      </c>
      <c r="K54" s="243">
        <f>Jogos!G150</f>
        <v>0</v>
      </c>
      <c r="L54" s="245">
        <f>IF(Jogos!BL150="x x",0,1)</f>
        <v>0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Turno'!D150,Historia!$A$2:$I$527,5,0)=0,"",VLOOKUP('Result do Turno'!D150,Historia!$A$2:$I$527,5,0))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Turno'!EO150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Turno'!D150,Historia!$A$2:$I$527,4,0)=0,"",VLOOKUP('Result do Turno'!D150,Historia!$A$2:$I$527,4,0))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IF(L56=0,"",IF(Jogos!BM150=0,"x","ѵ"))</f>
        <v/>
      </c>
      <c r="J56" s="243" t="str">
        <f>Jogos!CE150</f>
        <v>0 x 0</v>
      </c>
      <c r="K56" s="243">
        <f>Jogos!I150</f>
        <v>0</v>
      </c>
      <c r="L56" s="245">
        <f>IF(Jogos!BN150="x x",0,1)</f>
        <v>0</v>
      </c>
      <c r="O56" s="226"/>
      <c r="P56" s="331"/>
      <c r="Q56" t="s">
        <v>292</v>
      </c>
      <c r="R56" s="201">
        <f>'Result do Turno'!EP150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Turno'!D150,Historia!$A$2:$I$527,3,0)=0,"",VLOOKUP('Result do Turno'!D150,Historia!$A$2:$I$527,3,0))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Turno'!EQ150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Turno'!D150,Historia!$A$2:$I$527,2,0)=0,"",VLOOKUP('Result do Turno'!D150,Historia!$A$2:$I$527,2,0))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IF(L58=0,"",IF(Jogos!BO150=0,"x","ѵ"))</f>
        <v/>
      </c>
      <c r="J58" s="243" t="str">
        <f>Jogos!CF150</f>
        <v>0 x 0</v>
      </c>
      <c r="K58" s="243">
        <f>Jogos!K150</f>
        <v>0</v>
      </c>
      <c r="L58" s="245">
        <f>IF(Jogos!BP150="x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Turno'!D151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4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Turno'!EJ151</f>
        <v>0</v>
      </c>
      <c r="U65" s="233"/>
    </row>
    <row r="66" spans="2:21" ht="15" customHeight="1" x14ac:dyDescent="0.45">
      <c r="B66" s="226"/>
      <c r="D66" s="238" t="s">
        <v>285</v>
      </c>
      <c r="E66" s="239">
        <f>'Result do Turno'!C151</f>
        <v>100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>
        <f>VLOOKUP('Result do Turno'!C151,'Result do Turno'!FY148:FZ153,2,0)</f>
        <v>100</v>
      </c>
      <c r="K67" s="190"/>
      <c r="L67" s="233"/>
      <c r="O67" s="226"/>
      <c r="P67" s="330" t="s">
        <v>287</v>
      </c>
      <c r="Q67" s="330"/>
      <c r="R67" s="241">
        <f>'Result do Turno'!EK151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Turno'!D151,Historia!$A$2:$J$527,10,0)=0,"",VLOOKUP('Result do Turno'!D151,Historia!$A$2:$J$527,10,0))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IF(L68=0,"",IF(Jogos!BG151=0,"x","ѵ"))</f>
        <v/>
      </c>
      <c r="J68" s="243" t="str">
        <f>Jogos!CB151</f>
        <v>0 x 0</v>
      </c>
      <c r="K68" s="243">
        <f>Jogos!C151</f>
        <v>0</v>
      </c>
      <c r="L68" s="245">
        <f>IF(Jogos!BH151="x x",0,1)</f>
        <v>0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Turno'!D151,Historia!$A$2:$I$527,9,0)=0,"",VLOOKUP('Result do Turno'!D151,Historia!$A$2:$I$527,9,0))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Turno'!EL151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Turno'!D151,Historia!$A$2:$I$527,8,0)=0,"",VLOOKUP('Result do Turno'!D151,Historia!$A$2:$I$527,8,0))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IF(L70=0,"",IF(Jogos!BI151=0,"x","ѵ"))</f>
        <v/>
      </c>
      <c r="J70" s="243" t="str">
        <f>Jogos!CC151</f>
        <v>0 x 0</v>
      </c>
      <c r="K70" s="243">
        <f>Jogos!E151</f>
        <v>0</v>
      </c>
      <c r="L70" s="245">
        <f>IF(Jogos!BJ151="x x",0,1)</f>
        <v>0</v>
      </c>
      <c r="O70" s="226"/>
      <c r="P70" s="331"/>
      <c r="Q70" t="s">
        <v>292</v>
      </c>
      <c r="R70" s="201">
        <f>'Result do Turno'!EM151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Turno'!D151,Historia!$A$2:$I$527,7,0)=0,"",VLOOKUP('Result do Turno'!D151,Historia!$A$2:$I$527,7,0))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Turno'!EN151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Turno'!D151,Historia!$A$2:$I$527,6,0)=0,"",VLOOKUP('Result do Turno'!D151,Historia!$A$2:$I$527,6,0))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IF(L72=0,"",IF(Jogos!BK151=0,"x","ѵ"))</f>
        <v/>
      </c>
      <c r="J72" s="243" t="str">
        <f>Jogos!CD151</f>
        <v>0 x 0</v>
      </c>
      <c r="K72" s="243">
        <f>Jogos!G151</f>
        <v>0</v>
      </c>
      <c r="L72" s="245">
        <f>IF(Jogos!BL151="x x",0,1)</f>
        <v>0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Turno'!D151,Historia!$A$2:$I$527,5,0)=0,"",VLOOKUP('Result do Turno'!D151,Historia!$A$2:$I$527,5,0))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Turno'!EO151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Turno'!D151,Historia!$A$2:$I$527,4,0)=0,"",VLOOKUP('Result do Turno'!D151,Historia!$A$2:$I$527,4,0))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IF(L74=0,"",IF(Jogos!BM151=0,"x","ѵ"))</f>
        <v/>
      </c>
      <c r="J74" s="243" t="str">
        <f>Jogos!CE151</f>
        <v>0 x 0</v>
      </c>
      <c r="K74" s="243">
        <f>Jogos!I151</f>
        <v>0</v>
      </c>
      <c r="L74" s="245">
        <f>IF(Jogos!BN151="x x",0,1)</f>
        <v>0</v>
      </c>
      <c r="O74" s="226"/>
      <c r="P74" s="331"/>
      <c r="Q74" t="s">
        <v>292</v>
      </c>
      <c r="R74" s="201">
        <f>'Result do Turno'!EP151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Turno'!D151,Historia!$A$2:$I$527,3,0)=0,"",VLOOKUP('Result do Turno'!D151,Historia!$A$2:$I$527,3,0))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Turno'!EQ151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Turno'!D151,Historia!$A$2:$I$527,2,0)=0,"",VLOOKUP('Result do Turno'!D151,Historia!$A$2:$I$527,2,0))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IF(L76=0,"",IF(Jogos!BO151=0,"x","ѵ"))</f>
        <v/>
      </c>
      <c r="J76" s="243" t="str">
        <f>Jogos!CF151</f>
        <v>0 x 0</v>
      </c>
      <c r="K76" s="243">
        <f>Jogos!K151</f>
        <v>0</v>
      </c>
      <c r="L76" s="245">
        <f>IF(Jogos!BP151="x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Turno'!D152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5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Turno'!EJ152</f>
        <v>0</v>
      </c>
      <c r="U83" s="233"/>
    </row>
    <row r="84" spans="2:21" ht="15" customHeight="1" x14ac:dyDescent="0.45">
      <c r="B84" s="226"/>
      <c r="D84" s="238" t="s">
        <v>285</v>
      </c>
      <c r="E84" s="239">
        <f>'Result do Turno'!C152</f>
        <v>101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>
        <f>VLOOKUP('Result do Turno'!C152,'Result do Turno'!FY148:FZ153,2,0)</f>
        <v>101</v>
      </c>
      <c r="K85" s="190"/>
      <c r="L85" s="233"/>
      <c r="O85" s="226"/>
      <c r="P85" s="330" t="s">
        <v>287</v>
      </c>
      <c r="Q85" s="330"/>
      <c r="R85" s="241">
        <f>'Result do Turno'!EK152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Turno'!D152,Historia!$A$2:$J$527,10,0)=0,"",VLOOKUP('Result do Turno'!D152,Historia!$A$2:$J$527,10,0))</f>
        <v>#N/A</v>
      </c>
      <c r="G86" s="242" t="str">
        <f>G14</f>
        <v>1a</v>
      </c>
      <c r="H86" s="242" t="str">
        <f>H14</f>
        <v>19 a 25 Fev</v>
      </c>
      <c r="I86" s="244" t="str">
        <f>IF(L86=0,"",IF(Jogos!BG152=0,"x","ѵ"))</f>
        <v/>
      </c>
      <c r="J86" s="243" t="str">
        <f>Jogos!CB152</f>
        <v>0 x 0</v>
      </c>
      <c r="K86" s="243">
        <f>Jogos!C152</f>
        <v>0</v>
      </c>
      <c r="L86" s="245">
        <f>IF(Jogos!BH152="x x",0,1)</f>
        <v>0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Turno'!D152,Historia!$A$2:$I$527,9,0)=0,"",VLOOKUP('Result do Turno'!D152,Historia!$A$2:$I$527,9,0))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Turno'!EL152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Turno'!D152,Historia!$A$2:$I$527,8,0)=0,"",VLOOKUP('Result do Turno'!D152,Historia!$A$2:$I$527,8,0))</f>
        <v>#N/A</v>
      </c>
      <c r="G88" s="242" t="str">
        <f>G16</f>
        <v>2a</v>
      </c>
      <c r="H88" s="242" t="str">
        <f>H16</f>
        <v>26 Fev a 03 Mar</v>
      </c>
      <c r="I88" s="244" t="str">
        <f>IF(L88=0,"",IF(Jogos!BI152=0,"x","ѵ"))</f>
        <v/>
      </c>
      <c r="J88" s="243" t="str">
        <f>Jogos!CC152</f>
        <v>0 x 0</v>
      </c>
      <c r="K88" s="243">
        <f>Jogos!E152</f>
        <v>0</v>
      </c>
      <c r="L88" s="245">
        <f>IF(Jogos!BJ152="x x",0,1)</f>
        <v>0</v>
      </c>
      <c r="O88" s="226"/>
      <c r="P88" s="331"/>
      <c r="Q88" t="s">
        <v>292</v>
      </c>
      <c r="R88" s="201">
        <f>'Result do Turno'!EM152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Turno'!D152,Historia!$A$2:$I$527,7,0)=0,"",VLOOKUP('Result do Turno'!D152,Historia!$A$2:$I$527,7,0))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Turno'!EN152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Turno'!D152,Historia!$A$2:$I$527,6,0)=0,"",VLOOKUP('Result do Turno'!D152,Historia!$A$2:$I$527,6,0))</f>
        <v>#N/A</v>
      </c>
      <c r="G90" s="242" t="str">
        <f>G18</f>
        <v>3a</v>
      </c>
      <c r="H90" s="242" t="str">
        <f>H18</f>
        <v>04 a 10 Mar</v>
      </c>
      <c r="I90" s="244" t="str">
        <f>IF(L90=0,"",IF(Jogos!BK152=0,"x","ѵ"))</f>
        <v/>
      </c>
      <c r="J90" s="243" t="str">
        <f>Jogos!CD152</f>
        <v>0 x 0</v>
      </c>
      <c r="K90" s="243">
        <f>Jogos!G152</f>
        <v>0</v>
      </c>
      <c r="L90" s="245">
        <f>IF(Jogos!BL152="x x",0,1)</f>
        <v>0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Turno'!D152,Historia!$A$2:$I$527,5,0)=0,"",VLOOKUP('Result do Turno'!D152,Historia!$A$2:$I$527,5,0))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Turno'!EO152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Turno'!D152,Historia!$A$2:$I$527,4,0)=0,"",VLOOKUP('Result do Turno'!D152,Historia!$A$2:$I$527,4,0))</f>
        <v>#N/A</v>
      </c>
      <c r="G92" s="242" t="str">
        <f>G20</f>
        <v>4a</v>
      </c>
      <c r="H92" s="242" t="str">
        <f>H20</f>
        <v>11 a 17 Mar</v>
      </c>
      <c r="I92" s="244" t="str">
        <f>IF(L92=0,"",IF(Jogos!BM152=0,"x","ѵ"))</f>
        <v/>
      </c>
      <c r="J92" s="243" t="str">
        <f>Jogos!CE152</f>
        <v>0 x 0</v>
      </c>
      <c r="K92" s="243">
        <f>Jogos!I152</f>
        <v>0</v>
      </c>
      <c r="L92" s="245">
        <f>IF(Jogos!BN152="x x",0,1)</f>
        <v>0</v>
      </c>
      <c r="O92" s="226"/>
      <c r="P92" s="331"/>
      <c r="Q92" t="s">
        <v>292</v>
      </c>
      <c r="R92" s="201">
        <f>'Result do Turno'!EP152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Turno'!D152,Historia!$A$2:$I$527,3,0)=0,"",VLOOKUP('Result do Turno'!D152,Historia!$A$2:$I$527,3,0))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Turno'!EQ152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Turno'!D152,Historia!$A$2:$I$527,2,0)=0,"",VLOOKUP('Result do Turno'!D152,Historia!$A$2:$I$527,2,0))</f>
        <v>#N/A</v>
      </c>
      <c r="G94" s="242" t="str">
        <f>G22</f>
        <v>5a</v>
      </c>
      <c r="H94" s="242" t="str">
        <f>H22</f>
        <v>18 a 24 Mar</v>
      </c>
      <c r="I94" s="244" t="str">
        <f>IF(L94=0,"",IF(Jogos!BO152=0,"x","ѵ"))</f>
        <v/>
      </c>
      <c r="J94" s="243" t="str">
        <f>Jogos!CF152</f>
        <v>0 x 0</v>
      </c>
      <c r="K94" s="243">
        <f>Jogos!K152</f>
        <v>0</v>
      </c>
      <c r="L94" s="245">
        <f>IF(Jogos!BP152="x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Turno'!D153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Turno'!EJ153</f>
        <v>0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Turno'!C153</f>
        <v>102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>
        <f>VLOOKUP('Result do Turno'!C153,'Result do Turno'!FY148:FZ153,2,0)</f>
        <v>102</v>
      </c>
      <c r="K103" s="190"/>
      <c r="L103" s="233"/>
      <c r="O103" s="226"/>
      <c r="P103" s="330" t="s">
        <v>287</v>
      </c>
      <c r="Q103" s="330"/>
      <c r="R103" s="241">
        <f>'Result do Turno'!EK153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Turno'!D153,Historia!$A$2:$J$527,10,0)=0,"",VLOOKUP('Result do Turno'!D153,Historia!$A$2:$J$527,10,0))</f>
        <v>#N/A</v>
      </c>
      <c r="G104" s="242" t="str">
        <f>G14</f>
        <v>1a</v>
      </c>
      <c r="H104" s="242" t="str">
        <f>H14</f>
        <v>19 a 25 Fev</v>
      </c>
      <c r="I104" s="244" t="str">
        <f>IF(L104=0,"",IF(Jogos!BG153=0,"x","ѵ"))</f>
        <v/>
      </c>
      <c r="J104" s="243" t="str">
        <f>Jogos!CB153</f>
        <v>0 x 0</v>
      </c>
      <c r="K104" s="243">
        <f>Jogos!C153</f>
        <v>0</v>
      </c>
      <c r="L104" s="245">
        <f>IF(Jogos!BH153="x x",0,1)</f>
        <v>0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Turno'!D153,Historia!$A$2:$I$527,9,0)=0,"",VLOOKUP('Result do Turno'!D153,Historia!$A$2:$I$527,9,0))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Turno'!EL153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Turno'!D153,Historia!$A$2:$I$527,8,0)=0,"",VLOOKUP('Result do Turno'!D153,Historia!$A$2:$I$527,8,0))</f>
        <v>#N/A</v>
      </c>
      <c r="G106" s="242" t="str">
        <f>G16</f>
        <v>2a</v>
      </c>
      <c r="H106" s="242" t="str">
        <f>H16</f>
        <v>26 Fev a 03 Mar</v>
      </c>
      <c r="I106" s="244" t="str">
        <f>IF(L106=0,"",IF(Jogos!BI153=0,"x","ѵ"))</f>
        <v/>
      </c>
      <c r="J106" s="243" t="str">
        <f>Jogos!CC153</f>
        <v>0 x 0</v>
      </c>
      <c r="K106" s="243">
        <f>Jogos!E153</f>
        <v>0</v>
      </c>
      <c r="L106" s="245">
        <f>IF(Jogos!BJ153="x x",0,1)</f>
        <v>0</v>
      </c>
      <c r="O106" s="226"/>
      <c r="P106" s="331"/>
      <c r="Q106" t="s">
        <v>292</v>
      </c>
      <c r="R106" s="201">
        <f>'Result do Turno'!EM153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Turno'!D153,Historia!$A$2:$I$527,7,0)=0,"",VLOOKUP('Result do Turno'!D153,Historia!$A$2:$I$527,7,0))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Turno'!EN153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Turno'!D153,Historia!$A$2:$I$527,6,0)=0,"",VLOOKUP('Result do Turno'!D153,Historia!$A$2:$I$527,6,0))</f>
        <v>#N/A</v>
      </c>
      <c r="G108" s="242" t="str">
        <f>G18</f>
        <v>3a</v>
      </c>
      <c r="H108" s="242" t="str">
        <f>H18</f>
        <v>04 a 10 Mar</v>
      </c>
      <c r="I108" s="244" t="str">
        <f>IF(L108=0,"",IF(Jogos!BK153=0,"x","ѵ"))</f>
        <v/>
      </c>
      <c r="J108" s="243" t="str">
        <f>Jogos!CD153</f>
        <v>0 x 0</v>
      </c>
      <c r="K108" s="243">
        <f>Jogos!G153</f>
        <v>0</v>
      </c>
      <c r="L108" s="245">
        <f>IF(Jogos!BL153="x x",0,1)</f>
        <v>0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Turno'!D153,Historia!$A$2:$I$527,5,0)=0,"",VLOOKUP('Result do Turno'!D153,Historia!$A$2:$I$527,5,0))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Turno'!EO153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Turno'!D153,Historia!$A$2:$I$527,4,0)=0,"",VLOOKUP('Result do Turno'!D153,Historia!$A$2:$I$527,4,0))</f>
        <v>#N/A</v>
      </c>
      <c r="G110" s="242" t="str">
        <f>G20</f>
        <v>4a</v>
      </c>
      <c r="H110" s="242" t="str">
        <f>H20</f>
        <v>11 a 17 Mar</v>
      </c>
      <c r="I110" s="244" t="str">
        <f>IF(L110=0,"",IF(Jogos!BM153=0,"x","ѵ"))</f>
        <v/>
      </c>
      <c r="J110" s="243" t="str">
        <f>Jogos!CE153</f>
        <v>0 x 0</v>
      </c>
      <c r="K110" s="243">
        <f>Jogos!I153</f>
        <v>0</v>
      </c>
      <c r="L110" s="245">
        <f>IF(Jogos!BN153="x x",0,1)</f>
        <v>0</v>
      </c>
      <c r="O110" s="226"/>
      <c r="P110" s="331"/>
      <c r="Q110" t="s">
        <v>292</v>
      </c>
      <c r="R110" s="201">
        <f>'Result do Turno'!EP153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Turno'!D153,Historia!$A$2:$I$527,3,0)=0,"",VLOOKUP('Result do Turno'!D153,Historia!$A$2:$I$527,3,0))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Turno'!EQ153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Turno'!D153,Historia!$A$2:$I$527,2,0)=0,"",VLOOKUP('Result do Turno'!D153,Historia!$A$2:$I$527,2,0))</f>
        <v>#N/A</v>
      </c>
      <c r="G112" s="242" t="str">
        <f>G22</f>
        <v>5a</v>
      </c>
      <c r="H112" s="242" t="str">
        <f>H22</f>
        <v>18 a 24 Mar</v>
      </c>
      <c r="I112" s="244" t="str">
        <f>IF(L112=0,"",IF(Jogos!BO153=0,"x","ѵ"))</f>
        <v/>
      </c>
      <c r="J112" s="243" t="str">
        <f>Jogos!CF153</f>
        <v>0 x 0</v>
      </c>
      <c r="K112" s="243">
        <f>Jogos!K153</f>
        <v>0</v>
      </c>
      <c r="L112" s="245">
        <f>IF(Jogos!BP153="x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65" priority="2">
      <formula>E6=0</formula>
    </cfRule>
    <cfRule type="expression" dxfId="164" priority="3">
      <formula>E6=1</formula>
    </cfRule>
  </conditionalFormatting>
  <conditionalFormatting sqref="I14">
    <cfRule type="cellIs" dxfId="163" priority="4" operator="equal">
      <formula>"ѵ"</formula>
    </cfRule>
    <cfRule type="cellIs" dxfId="162" priority="5" operator="equal">
      <formula>"x"</formula>
    </cfRule>
  </conditionalFormatting>
  <conditionalFormatting sqref="I16">
    <cfRule type="cellIs" dxfId="161" priority="6" operator="equal">
      <formula>"ѵ"</formula>
    </cfRule>
    <cfRule type="cellIs" dxfId="160" priority="7" operator="equal">
      <formula>"x"</formula>
    </cfRule>
  </conditionalFormatting>
  <conditionalFormatting sqref="I18">
    <cfRule type="cellIs" dxfId="159" priority="8" operator="equal">
      <formula>"ѵ"</formula>
    </cfRule>
    <cfRule type="cellIs" dxfId="158" priority="9" operator="equal">
      <formula>"x"</formula>
    </cfRule>
  </conditionalFormatting>
  <conditionalFormatting sqref="I20">
    <cfRule type="cellIs" dxfId="157" priority="10" operator="equal">
      <formula>"ѵ"</formula>
    </cfRule>
    <cfRule type="cellIs" dxfId="156" priority="11" operator="equal">
      <formula>"x"</formula>
    </cfRule>
  </conditionalFormatting>
  <conditionalFormatting sqref="I22">
    <cfRule type="cellIs" dxfId="155" priority="12" operator="equal">
      <formula>"ѵ"</formula>
    </cfRule>
    <cfRule type="cellIs" dxfId="154" priority="13" operator="equal">
      <formula>"x"</formula>
    </cfRule>
  </conditionalFormatting>
  <conditionalFormatting sqref="I32">
    <cfRule type="cellIs" dxfId="153" priority="14" operator="equal">
      <formula>"ѵ"</formula>
    </cfRule>
    <cfRule type="cellIs" dxfId="152" priority="15" operator="equal">
      <formula>"x"</formula>
    </cfRule>
  </conditionalFormatting>
  <conditionalFormatting sqref="I34">
    <cfRule type="cellIs" dxfId="151" priority="16" operator="equal">
      <formula>"ѵ"</formula>
    </cfRule>
    <cfRule type="cellIs" dxfId="150" priority="17" operator="equal">
      <formula>"x"</formula>
    </cfRule>
  </conditionalFormatting>
  <conditionalFormatting sqref="I36">
    <cfRule type="cellIs" dxfId="149" priority="18" operator="equal">
      <formula>"ѵ"</formula>
    </cfRule>
    <cfRule type="cellIs" dxfId="148" priority="19" operator="equal">
      <formula>"x"</formula>
    </cfRule>
  </conditionalFormatting>
  <conditionalFormatting sqref="I38">
    <cfRule type="cellIs" dxfId="147" priority="20" operator="equal">
      <formula>"ѵ"</formula>
    </cfRule>
    <cfRule type="cellIs" dxfId="146" priority="21" operator="equal">
      <formula>"x"</formula>
    </cfRule>
  </conditionalFormatting>
  <conditionalFormatting sqref="I40">
    <cfRule type="cellIs" dxfId="145" priority="22" operator="equal">
      <formula>"ѵ"</formula>
    </cfRule>
    <cfRule type="cellIs" dxfId="144" priority="23" operator="equal">
      <formula>"x"</formula>
    </cfRule>
  </conditionalFormatting>
  <conditionalFormatting sqref="I50">
    <cfRule type="cellIs" dxfId="143" priority="24" operator="equal">
      <formula>"ѵ"</formula>
    </cfRule>
    <cfRule type="cellIs" dxfId="142" priority="25" operator="equal">
      <formula>"x"</formula>
    </cfRule>
  </conditionalFormatting>
  <conditionalFormatting sqref="I52">
    <cfRule type="cellIs" dxfId="141" priority="26" operator="equal">
      <formula>"ѵ"</formula>
    </cfRule>
    <cfRule type="cellIs" dxfId="140" priority="27" operator="equal">
      <formula>"x"</formula>
    </cfRule>
  </conditionalFormatting>
  <conditionalFormatting sqref="I54">
    <cfRule type="cellIs" dxfId="139" priority="28" operator="equal">
      <formula>"ѵ"</formula>
    </cfRule>
    <cfRule type="cellIs" dxfId="138" priority="29" operator="equal">
      <formula>"x"</formula>
    </cfRule>
  </conditionalFormatting>
  <conditionalFormatting sqref="I56">
    <cfRule type="cellIs" dxfId="137" priority="30" operator="equal">
      <formula>"ѵ"</formula>
    </cfRule>
    <cfRule type="cellIs" dxfId="136" priority="31" operator="equal">
      <formula>"x"</formula>
    </cfRule>
  </conditionalFormatting>
  <conditionalFormatting sqref="I58">
    <cfRule type="cellIs" dxfId="135" priority="32" operator="equal">
      <formula>"ѵ"</formula>
    </cfRule>
    <cfRule type="cellIs" dxfId="134" priority="33" operator="equal">
      <formula>"x"</formula>
    </cfRule>
  </conditionalFormatting>
  <conditionalFormatting sqref="I68">
    <cfRule type="cellIs" dxfId="133" priority="34" operator="equal">
      <formula>"ѵ"</formula>
    </cfRule>
    <cfRule type="cellIs" dxfId="132" priority="35" operator="equal">
      <formula>"x"</formula>
    </cfRule>
  </conditionalFormatting>
  <conditionalFormatting sqref="I70">
    <cfRule type="cellIs" dxfId="131" priority="36" operator="equal">
      <formula>"ѵ"</formula>
    </cfRule>
    <cfRule type="cellIs" dxfId="130" priority="37" operator="equal">
      <formula>"x"</formula>
    </cfRule>
  </conditionalFormatting>
  <conditionalFormatting sqref="I72">
    <cfRule type="cellIs" dxfId="129" priority="38" operator="equal">
      <formula>"ѵ"</formula>
    </cfRule>
    <cfRule type="cellIs" dxfId="128" priority="39" operator="equal">
      <formula>"x"</formula>
    </cfRule>
  </conditionalFormatting>
  <conditionalFormatting sqref="I74">
    <cfRule type="cellIs" dxfId="127" priority="40" operator="equal">
      <formula>"ѵ"</formula>
    </cfRule>
    <cfRule type="cellIs" dxfId="126" priority="41" operator="equal">
      <formula>"x"</formula>
    </cfRule>
  </conditionalFormatting>
  <conditionalFormatting sqref="I76">
    <cfRule type="cellIs" dxfId="125" priority="42" operator="equal">
      <formula>"ѵ"</formula>
    </cfRule>
    <cfRule type="cellIs" dxfId="124" priority="43" operator="equal">
      <formula>"x"</formula>
    </cfRule>
  </conditionalFormatting>
  <conditionalFormatting sqref="I86">
    <cfRule type="cellIs" dxfId="123" priority="44" operator="equal">
      <formula>"ѵ"</formula>
    </cfRule>
    <cfRule type="cellIs" dxfId="122" priority="45" operator="equal">
      <formula>"x"</formula>
    </cfRule>
  </conditionalFormatting>
  <conditionalFormatting sqref="I88">
    <cfRule type="cellIs" dxfId="121" priority="46" operator="equal">
      <formula>"ѵ"</formula>
    </cfRule>
    <cfRule type="cellIs" dxfId="120" priority="47" operator="equal">
      <formula>"x"</formula>
    </cfRule>
  </conditionalFormatting>
  <conditionalFormatting sqref="I90">
    <cfRule type="cellIs" dxfId="119" priority="48" operator="equal">
      <formula>"ѵ"</formula>
    </cfRule>
    <cfRule type="cellIs" dxfId="118" priority="49" operator="equal">
      <formula>"x"</formula>
    </cfRule>
  </conditionalFormatting>
  <conditionalFormatting sqref="I92">
    <cfRule type="cellIs" dxfId="117" priority="50" operator="equal">
      <formula>"ѵ"</formula>
    </cfRule>
    <cfRule type="cellIs" dxfId="116" priority="51" operator="equal">
      <formula>"x"</formula>
    </cfRule>
  </conditionalFormatting>
  <conditionalFormatting sqref="I94">
    <cfRule type="cellIs" dxfId="115" priority="52" operator="equal">
      <formula>"ѵ"</formula>
    </cfRule>
    <cfRule type="cellIs" dxfId="114" priority="53" operator="equal">
      <formula>"x"</formula>
    </cfRule>
  </conditionalFormatting>
  <conditionalFormatting sqref="I104">
    <cfRule type="cellIs" dxfId="113" priority="54" operator="equal">
      <formula>"ѵ"</formula>
    </cfRule>
    <cfRule type="cellIs" dxfId="112" priority="55" operator="equal">
      <formula>"x"</formula>
    </cfRule>
  </conditionalFormatting>
  <conditionalFormatting sqref="I106">
    <cfRule type="cellIs" dxfId="111" priority="56" operator="equal">
      <formula>"ѵ"</formula>
    </cfRule>
    <cfRule type="cellIs" dxfId="110" priority="57" operator="equal">
      <formula>"x"</formula>
    </cfRule>
  </conditionalFormatting>
  <conditionalFormatting sqref="I108">
    <cfRule type="cellIs" dxfId="109" priority="58" operator="equal">
      <formula>"ѵ"</formula>
    </cfRule>
    <cfRule type="cellIs" dxfId="108" priority="59" operator="equal">
      <formula>"x"</formula>
    </cfRule>
  </conditionalFormatting>
  <conditionalFormatting sqref="I110">
    <cfRule type="cellIs" dxfId="107" priority="60" operator="equal">
      <formula>"ѵ"</formula>
    </cfRule>
    <cfRule type="cellIs" dxfId="106" priority="61" operator="equal">
      <formula>"x"</formula>
    </cfRule>
  </conditionalFormatting>
  <conditionalFormatting sqref="I112">
    <cfRule type="cellIs" dxfId="105" priority="62" operator="equal">
      <formula>"ѵ"</formula>
    </cfRule>
    <cfRule type="cellIs" dxfId="104" priority="63" operator="equal">
      <formula>"x"</formula>
    </cfRule>
  </conditionalFormatting>
  <conditionalFormatting sqref="K14">
    <cfRule type="expression" dxfId="103" priority="64">
      <formula>$D$9=K14</formula>
    </cfRule>
  </conditionalFormatting>
  <conditionalFormatting sqref="K16">
    <cfRule type="expression" dxfId="102" priority="65">
      <formula>$D$9=K16</formula>
    </cfRule>
  </conditionalFormatting>
  <conditionalFormatting sqref="K18">
    <cfRule type="expression" dxfId="101" priority="66">
      <formula>$D$9=K18</formula>
    </cfRule>
  </conditionalFormatting>
  <conditionalFormatting sqref="K20">
    <cfRule type="expression" dxfId="100" priority="67">
      <formula>$D$9=K20</formula>
    </cfRule>
  </conditionalFormatting>
  <conditionalFormatting sqref="K22">
    <cfRule type="expression" dxfId="99" priority="68">
      <formula>$D$9=K22</formula>
    </cfRule>
  </conditionalFormatting>
  <conditionalFormatting sqref="K32 K34 K36 K38 K40">
    <cfRule type="expression" dxfId="98" priority="69">
      <formula>$D$27=K32</formula>
    </cfRule>
    <cfRule type="expression" dxfId="97" priority="70">
      <formula>$D$9</formula>
    </cfRule>
  </conditionalFormatting>
  <conditionalFormatting sqref="K50">
    <cfRule type="expression" dxfId="96" priority="71">
      <formula>$D$45=K50</formula>
    </cfRule>
  </conditionalFormatting>
  <conditionalFormatting sqref="K52">
    <cfRule type="expression" dxfId="95" priority="72">
      <formula>$D$45=K52</formula>
    </cfRule>
  </conditionalFormatting>
  <conditionalFormatting sqref="K54">
    <cfRule type="expression" dxfId="94" priority="73">
      <formula>$D$45=K54</formula>
    </cfRule>
  </conditionalFormatting>
  <conditionalFormatting sqref="K56">
    <cfRule type="expression" dxfId="93" priority="74">
      <formula>$D$45=K56</formula>
    </cfRule>
  </conditionalFormatting>
  <conditionalFormatting sqref="K58">
    <cfRule type="expression" dxfId="92" priority="75">
      <formula>$D$45=K58</formula>
    </cfRule>
  </conditionalFormatting>
  <conditionalFormatting sqref="K68 K70 K72 K74 K76">
    <cfRule type="expression" dxfId="91" priority="76">
      <formula>$D$63=K68</formula>
    </cfRule>
    <cfRule type="expression" dxfId="90" priority="77">
      <formula>$D$9</formula>
    </cfRule>
  </conditionalFormatting>
  <conditionalFormatting sqref="K86 K88 K90 K92 K94">
    <cfRule type="expression" dxfId="89" priority="78">
      <formula>$D$81=K86</formula>
    </cfRule>
    <cfRule type="expression" dxfId="88" priority="79">
      <formula>$D$9</formula>
    </cfRule>
  </conditionalFormatting>
  <conditionalFormatting sqref="K104">
    <cfRule type="expression" dxfId="87" priority="80">
      <formula>$D$99=K104</formula>
    </cfRule>
  </conditionalFormatting>
  <conditionalFormatting sqref="K106">
    <cfRule type="expression" dxfId="86" priority="81">
      <formula>$D$99=K106</formula>
    </cfRule>
  </conditionalFormatting>
  <conditionalFormatting sqref="K108">
    <cfRule type="expression" dxfId="85" priority="82">
      <formula>$D$99=K108</formula>
    </cfRule>
  </conditionalFormatting>
  <conditionalFormatting sqref="K110">
    <cfRule type="expression" dxfId="84" priority="83">
      <formula>$D$99=K110</formula>
    </cfRule>
  </conditionalFormatting>
  <conditionalFormatting sqref="K112">
    <cfRule type="expression" dxfId="83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Turno'!C155</f>
        <v>GRUPO R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>
        <f>'Result do Turno'!D157</f>
        <v>0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>
        <f>D9</f>
        <v>0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1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Turno'!EJ157</f>
        <v>0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Turno'!C157</f>
        <v>103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>
        <f>VLOOKUP('Result do Turno'!C157,'Result do Turno'!FY157:FZ162,2,0)</f>
        <v>103</v>
      </c>
      <c r="K13" s="190"/>
      <c r="L13" s="233"/>
      <c r="O13" s="226"/>
      <c r="P13" s="330" t="s">
        <v>287</v>
      </c>
      <c r="Q13" s="330"/>
      <c r="R13" s="241">
        <f>'Result do Turno'!EK157</f>
        <v>0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Turno'!D157,Historia!$A$2:$J$527,10,0)=0,"",VLOOKUP('Result do Turno'!D157,Historia!$A$2:$J$527,10,0))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IF(L14=0,"",IF(Jogos!BG157=0,"x","ѵ"))</f>
        <v/>
      </c>
      <c r="J14" s="243" t="str">
        <f>Jogos!CB157</f>
        <v>0 x 0</v>
      </c>
      <c r="K14" s="243">
        <f>Jogos!C157</f>
        <v>0</v>
      </c>
      <c r="L14" s="245">
        <f>IF(Jogos!BH157="x x",0,1)</f>
        <v>0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Turno'!D157,Historia!$A$2:$I$527,9,0)=0,"",VLOOKUP('Result do Turno'!D157,Historia!$A$2:$I$527,9,0))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Turno'!EL157</f>
        <v>0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Turno'!D157,Historia!$A$2:$I$527,8,0)=0,"",VLOOKUP('Result do Turno'!D157,Historia!$A$2:$I$527,8,0))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IF(L16=0,"",IF(Jogos!BI157=0,"x","ѵ"))</f>
        <v/>
      </c>
      <c r="J16" s="243" t="str">
        <f>Jogos!CC157</f>
        <v>0 x 0</v>
      </c>
      <c r="K16" s="243">
        <f>Jogos!E157</f>
        <v>0</v>
      </c>
      <c r="L16" s="245">
        <f>IF(Jogos!BJ157="x x",0,1)</f>
        <v>0</v>
      </c>
      <c r="O16" s="226"/>
      <c r="P16" s="331"/>
      <c r="Q16" t="s">
        <v>292</v>
      </c>
      <c r="R16" s="201">
        <f>'Result do Turno'!EM157</f>
        <v>0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Turno'!D157,Historia!$A$2:$I$527,7,0)=0,"",VLOOKUP('Result do Turno'!D157,Historia!$A$2:$I$527,7,0))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Turno'!EN157</f>
        <v>0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Turno'!D157,Historia!$A$2:$I$527,6,0)=0,"",VLOOKUP('Result do Turno'!D157,Historia!$A$2:$I$527,6,0))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IF(L18=0,"",IF(Jogos!BK157=0,"x","ѵ"))</f>
        <v/>
      </c>
      <c r="J18" s="243" t="str">
        <f>Jogos!CD157</f>
        <v>0 x 0</v>
      </c>
      <c r="K18" s="243">
        <f>Jogos!G157</f>
        <v>0</v>
      </c>
      <c r="L18" s="245">
        <f>IF(Jogos!BL157="x x",0,1)</f>
        <v>0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Turno'!D157,Historia!$A$2:$I$527,5,0)=0,"",VLOOKUP('Result do Turno'!D157,Historia!$A$2:$I$527,5,0))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Turno'!EO157</f>
        <v>0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Turno'!D157,Historia!$A$2:$I$527,4,0)=0,"",VLOOKUP('Result do Turno'!D157,Historia!$A$2:$I$527,4,0))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IF(L20=0,"",IF(Jogos!BM157=0,"x","ѵ"))</f>
        <v/>
      </c>
      <c r="J20" s="243" t="str">
        <f>Jogos!CE157</f>
        <v>0 x 0</v>
      </c>
      <c r="K20" s="243">
        <f>Jogos!I157</f>
        <v>0</v>
      </c>
      <c r="L20" s="245">
        <f>IF(Jogos!BN157="x x",0,1)</f>
        <v>0</v>
      </c>
      <c r="O20" s="226"/>
      <c r="P20" s="331"/>
      <c r="Q20" t="s">
        <v>292</v>
      </c>
      <c r="R20" s="201">
        <f>'Result do Turno'!EP157</f>
        <v>0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Turno'!D157,Historia!$A$2:$I$527,3,0)=0,"",VLOOKUP('Result do Turno'!D157,Historia!$A$2:$I$527,3,0))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Turno'!EQ157</f>
        <v>0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Turno'!D157,Historia!$A$2:$I$527,2,0)=0,"",VLOOKUP('Result do Turno'!D157,Historia!$A$2:$I$527,2,0))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IF(L22=0,"",IF(Jogos!BO157=0,"x","ѵ"))</f>
        <v/>
      </c>
      <c r="J22" s="243" t="str">
        <f>Jogos!CF157</f>
        <v>0 x 0</v>
      </c>
      <c r="K22" s="243">
        <f>Jogos!K157</f>
        <v>0</v>
      </c>
      <c r="L22" s="245">
        <f>IF(Jogos!BP157="x x",0,1)</f>
        <v>0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>
        <f>'Result do Turno'!D158</f>
        <v>0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>
        <f>D27</f>
        <v>0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106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Turno'!EJ158</f>
        <v>0</v>
      </c>
      <c r="U29" s="233"/>
    </row>
    <row r="30" spans="2:23" ht="15" customHeight="1" x14ac:dyDescent="0.45">
      <c r="B30" s="226"/>
      <c r="D30" s="238" t="s">
        <v>285</v>
      </c>
      <c r="E30" s="239">
        <f>'Result do Turno'!C175</f>
        <v>0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>
        <f>VLOOKUP('Result do Turno'!C158,'Result do Turno'!FY157:FZ162,2,0)</f>
        <v>104</v>
      </c>
      <c r="K31" s="190"/>
      <c r="L31" s="233"/>
      <c r="O31" s="226"/>
      <c r="P31" s="330" t="s">
        <v>287</v>
      </c>
      <c r="Q31" s="330"/>
      <c r="R31" s="241">
        <f>'Result do Turno'!EK158</f>
        <v>0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Turno'!D158,Historia!$A$2:$J$527,10,0)=0,"",VLOOKUP('Result do Turno'!D158,Historia!$A$2:$J$527,10,0))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IF(L32=0,"",IF(Jogos!BG158=0,"x","ѵ"))</f>
        <v/>
      </c>
      <c r="J32" s="243" t="str">
        <f>Jogos!CB158</f>
        <v>0 x 0</v>
      </c>
      <c r="K32" s="243">
        <f>Jogos!C158</f>
        <v>0</v>
      </c>
      <c r="L32" s="245">
        <f>IF(Jogos!BH158="x x",0,1)</f>
        <v>0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Turno'!D158,Historia!$A$2:$I$527,9,0)=0,"",VLOOKUP('Result do Turno'!D158,Historia!$A$2:$I$527,9,0))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Turno'!EL158</f>
        <v>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Turno'!D158,Historia!$A$2:$I$527,8,0)=0,"",VLOOKUP('Result do Turno'!D158,Historia!$A$2:$I$527,8,0))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IF(L34=0,"",IF(Jogos!BI158=0,"x","ѵ"))</f>
        <v/>
      </c>
      <c r="J34" s="243" t="str">
        <f>Jogos!CC158</f>
        <v>0 x 0</v>
      </c>
      <c r="K34" s="243">
        <f>Jogos!E158</f>
        <v>0</v>
      </c>
      <c r="L34" s="245">
        <f>IF(Jogos!BJ158="x x",0,1)</f>
        <v>0</v>
      </c>
      <c r="O34" s="226"/>
      <c r="P34" s="331"/>
      <c r="Q34" t="s">
        <v>292</v>
      </c>
      <c r="R34" s="201">
        <f>'Result do Turno'!EM158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Turno'!D158,Historia!$A$2:$I$527,7,0)=0,"",VLOOKUP('Result do Turno'!D158,Historia!$A$2:$I$527,7,0))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Turno'!EN158</f>
        <v>0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Turno'!D158,Historia!$A$2:$I$527,6,0)=0,"",VLOOKUP('Result do Turno'!D158,Historia!$A$2:$I$527,6,0))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IF(L36=0,"",IF(Jogos!BK158=0,"x","ѵ"))</f>
        <v/>
      </c>
      <c r="J36" s="243" t="str">
        <f>Jogos!CD158</f>
        <v>0 x 0</v>
      </c>
      <c r="K36" s="243">
        <f>Jogos!G158</f>
        <v>0</v>
      </c>
      <c r="L36" s="245">
        <f>IF(Jogos!BL158="x x",0,1)</f>
        <v>0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Turno'!D158,Historia!$A$2:$I$527,5,0)=0,"",VLOOKUP('Result do Turno'!D158,Historia!$A$2:$I$527,5,0))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Turno'!EO158</f>
        <v>0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Turno'!D158,Historia!$A$2:$I$527,4,0)=0,"",VLOOKUP('Result do Turno'!D158,Historia!$A$2:$I$527,4,0))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IF(L38=0,"",IF(Jogos!BM158=0,"x","ѵ"))</f>
        <v/>
      </c>
      <c r="J38" s="243" t="str">
        <f>Jogos!CE158</f>
        <v>0 x 0</v>
      </c>
      <c r="K38" s="243">
        <f>Jogos!I158</f>
        <v>0</v>
      </c>
      <c r="L38" s="245">
        <f>IF(Jogos!BN158="x x",0,1)</f>
        <v>0</v>
      </c>
      <c r="O38" s="226"/>
      <c r="P38" s="331"/>
      <c r="Q38" t="s">
        <v>292</v>
      </c>
      <c r="R38" s="201">
        <f>'Result do Turno'!EP158</f>
        <v>0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Turno'!D158,Historia!$A$2:$I$527,3,0)=0,"",VLOOKUP('Result do Turno'!D158,Historia!$A$2:$I$527,3,0))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Turno'!EQ158</f>
        <v>0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Turno'!D158,Historia!$A$2:$I$527,2,0)=0,"",VLOOKUP('Result do Turno'!D158,Historia!$A$2:$I$527,2,0))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IF(L40=0,"",IF(Jogos!BO158=0,"x","ѵ"))</f>
        <v/>
      </c>
      <c r="J40" s="243" t="str">
        <f>Jogos!CF158</f>
        <v>0 x 0</v>
      </c>
      <c r="K40" s="243">
        <f>Jogos!K158</f>
        <v>0</v>
      </c>
      <c r="L40" s="245">
        <f>IF(Jogos!BP158="x x",0,1)</f>
        <v>0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>
        <f>'Result do Turno'!D159</f>
        <v>0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>
        <f>D45</f>
        <v>0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3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Turno'!EJ159</f>
        <v>0</v>
      </c>
      <c r="U47" s="233"/>
    </row>
    <row r="48" spans="2:21" ht="15" customHeight="1" x14ac:dyDescent="0.45">
      <c r="B48" s="226"/>
      <c r="D48" s="238" t="s">
        <v>285</v>
      </c>
      <c r="E48" s="239">
        <f>'Result do Turno'!C159</f>
        <v>105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>
        <f>VLOOKUP('Result do Turno'!C159,'Result do Turno'!FY157:FZ162,2,0)</f>
        <v>105</v>
      </c>
      <c r="K49" s="190"/>
      <c r="L49" s="233"/>
      <c r="O49" s="226"/>
      <c r="P49" s="330" t="s">
        <v>287</v>
      </c>
      <c r="Q49" s="330"/>
      <c r="R49" s="241">
        <f>'Result do Turno'!EK159</f>
        <v>0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e">
        <f>IF(VLOOKUP('Result do Turno'!D159,Historia!$A$2:$J$527,10,0)=0,"",VLOOKUP('Result do Turno'!D159,Historia!$A$2:$J$527,10,0))</f>
        <v>#N/A</v>
      </c>
      <c r="G50" s="242" t="str">
        <f>G14</f>
        <v>1a</v>
      </c>
      <c r="H50" s="242" t="str">
        <f>H14</f>
        <v>19 a 25 Fev</v>
      </c>
      <c r="I50" s="244" t="str">
        <f>IF(L50=0,"",IF(Jogos!BG159=0,"x","ѵ"))</f>
        <v/>
      </c>
      <c r="J50" s="243" t="str">
        <f>Jogos!CB159</f>
        <v>0 x 0</v>
      </c>
      <c r="K50" s="243">
        <f>Jogos!C159</f>
        <v>0</v>
      </c>
      <c r="L50" s="245">
        <f>IF(Jogos!BH159="x x",0,1)</f>
        <v>0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e">
        <f>IF(VLOOKUP('Result do Turno'!D159,Historia!$A$2:$I$527,9,0)=0,"",VLOOKUP('Result do Turno'!D159,Historia!$A$2:$I$527,9,0))</f>
        <v>#N/A</v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Turno'!EL159</f>
        <v>0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e">
        <f>IF(VLOOKUP('Result do Turno'!D159,Historia!$A$2:$I$527,8,0)=0,"",VLOOKUP('Result do Turno'!D159,Historia!$A$2:$I$527,8,0))</f>
        <v>#N/A</v>
      </c>
      <c r="G52" s="242" t="str">
        <f>G16</f>
        <v>2a</v>
      </c>
      <c r="H52" s="242" t="str">
        <f>H16</f>
        <v>26 Fev a 03 Mar</v>
      </c>
      <c r="I52" s="244" t="str">
        <f>IF(L52=0,"",IF(Jogos!BI159=0,"x","ѵ"))</f>
        <v/>
      </c>
      <c r="J52" s="243" t="str">
        <f>Jogos!CC159</f>
        <v>0 x 0</v>
      </c>
      <c r="K52" s="243">
        <f>Jogos!E159</f>
        <v>0</v>
      </c>
      <c r="L52" s="245">
        <f>IF(Jogos!BJ159="x x",0,1)</f>
        <v>0</v>
      </c>
      <c r="O52" s="226"/>
      <c r="P52" s="331"/>
      <c r="Q52" t="s">
        <v>292</v>
      </c>
      <c r="R52" s="201">
        <f>'Result do Turno'!EM159</f>
        <v>0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e">
        <f>IF(VLOOKUP('Result do Turno'!D159,Historia!$A$2:$I$527,7,0)=0,"",VLOOKUP('Result do Turno'!D159,Historia!$A$2:$I$527,7,0))</f>
        <v>#N/A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Turno'!EN159</f>
        <v>0</v>
      </c>
      <c r="U53" s="233"/>
    </row>
    <row r="54" spans="2:21" ht="15.75" x14ac:dyDescent="0.5">
      <c r="B54" s="226"/>
      <c r="C54" s="254"/>
      <c r="D54">
        <f>Historia!$F$1</f>
        <v>2018</v>
      </c>
      <c r="E54" s="30" t="e">
        <f>IF(VLOOKUP('Result do Turno'!D159,Historia!$A$2:$I$527,6,0)=0,"",VLOOKUP('Result do Turno'!D159,Historia!$A$2:$I$527,6,0))</f>
        <v>#N/A</v>
      </c>
      <c r="G54" s="242" t="str">
        <f>G18</f>
        <v>3a</v>
      </c>
      <c r="H54" s="242" t="str">
        <f>H18</f>
        <v>04 a 10 Mar</v>
      </c>
      <c r="I54" s="244" t="str">
        <f>IF(L54=0,"",IF(Jogos!BK159=0,"x","ѵ"))</f>
        <v/>
      </c>
      <c r="J54" s="243" t="str">
        <f>Jogos!CD159</f>
        <v>0 x 0</v>
      </c>
      <c r="K54" s="243">
        <f>Jogos!G159</f>
        <v>0</v>
      </c>
      <c r="L54" s="245">
        <f>IF(Jogos!BL159="x x",0,1)</f>
        <v>0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e">
        <f>IF(VLOOKUP('Result do Turno'!D159,Historia!$A$2:$I$527,5,0)=0,"",VLOOKUP('Result do Turno'!D159,Historia!$A$2:$I$527,5,0))</f>
        <v>#N/A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Turno'!EO159</f>
        <v>0</v>
      </c>
      <c r="U55" s="233"/>
    </row>
    <row r="56" spans="2:21" ht="15.75" x14ac:dyDescent="0.5">
      <c r="B56" s="226"/>
      <c r="C56" s="254"/>
      <c r="D56">
        <f>Historia!$D$1</f>
        <v>2016</v>
      </c>
      <c r="E56" s="30" t="e">
        <f>IF(VLOOKUP('Result do Turno'!D159,Historia!$A$2:$I$527,4,0)=0,"",VLOOKUP('Result do Turno'!D159,Historia!$A$2:$I$527,4,0))</f>
        <v>#N/A</v>
      </c>
      <c r="G56" s="242" t="str">
        <f>G20</f>
        <v>4a</v>
      </c>
      <c r="H56" s="242" t="str">
        <f>H20</f>
        <v>11 a 17 Mar</v>
      </c>
      <c r="I56" s="244" t="str">
        <f>IF(L56=0,"",IF(Jogos!BM159=0,"x","ѵ"))</f>
        <v/>
      </c>
      <c r="J56" s="243" t="str">
        <f>Jogos!CE159</f>
        <v>0 x 0</v>
      </c>
      <c r="K56" s="243">
        <f>Jogos!I159</f>
        <v>0</v>
      </c>
      <c r="L56" s="245">
        <f>IF(Jogos!BN159="x x",0,1)</f>
        <v>0</v>
      </c>
      <c r="O56" s="226"/>
      <c r="P56" s="331"/>
      <c r="Q56" t="s">
        <v>292</v>
      </c>
      <c r="R56" s="201">
        <f>'Result do Turno'!EP159</f>
        <v>0</v>
      </c>
      <c r="U56" s="233"/>
    </row>
    <row r="57" spans="2:21" ht="15.75" x14ac:dyDescent="0.5">
      <c r="B57" s="226"/>
      <c r="C57" s="254"/>
      <c r="D57">
        <f>Historia!$C$1</f>
        <v>2015</v>
      </c>
      <c r="E57" s="30" t="e">
        <f>IF(VLOOKUP('Result do Turno'!D159,Historia!$A$2:$I$527,3,0)=0,"",VLOOKUP('Result do Turno'!D159,Historia!$A$2:$I$527,3,0))</f>
        <v>#N/A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Turno'!EQ159</f>
        <v>0</v>
      </c>
      <c r="U57" s="233"/>
    </row>
    <row r="58" spans="2:21" ht="15.75" x14ac:dyDescent="0.5">
      <c r="B58" s="226"/>
      <c r="C58" s="254"/>
      <c r="D58">
        <f>Historia!$B$1</f>
        <v>2014</v>
      </c>
      <c r="E58" s="30" t="e">
        <f>IF(VLOOKUP('Result do Turno'!D159,Historia!$A$2:$I$527,2,0)=0,"",VLOOKUP('Result do Turno'!D159,Historia!$A$2:$I$527,2,0))</f>
        <v>#N/A</v>
      </c>
      <c r="G58" s="242" t="str">
        <f>G22</f>
        <v>5a</v>
      </c>
      <c r="H58" s="242" t="str">
        <f>H22</f>
        <v>18 a 24 Mar</v>
      </c>
      <c r="I58" s="244" t="str">
        <f>IF(L58=0,"",IF(Jogos!BO159=0,"x","ѵ"))</f>
        <v/>
      </c>
      <c r="J58" s="243" t="str">
        <f>Jogos!CF159</f>
        <v>0 x 0</v>
      </c>
      <c r="K58" s="243">
        <f>Jogos!K159</f>
        <v>0</v>
      </c>
      <c r="L58" s="245">
        <f>IF(Jogos!BP159="x x",0,1)</f>
        <v>0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>
        <f>'Result do Turno'!D160</f>
        <v>0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>
        <f>D63</f>
        <v>0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4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Turno'!EJ160</f>
        <v>0</v>
      </c>
      <c r="U65" s="233"/>
    </row>
    <row r="66" spans="2:21" ht="15" customHeight="1" x14ac:dyDescent="0.45">
      <c r="B66" s="226"/>
      <c r="D66" s="238" t="s">
        <v>285</v>
      </c>
      <c r="E66" s="239">
        <f>'Result do Turno'!C160</f>
        <v>106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>
        <f>VLOOKUP('Result do Turno'!C160,'Result do Turno'!FY157:FZ162,2,0)</f>
        <v>106</v>
      </c>
      <c r="K67" s="190"/>
      <c r="L67" s="233"/>
      <c r="O67" s="226"/>
      <c r="P67" s="330" t="s">
        <v>287</v>
      </c>
      <c r="Q67" s="330"/>
      <c r="R67" s="241">
        <f>'Result do Turno'!EK160</f>
        <v>0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Turno'!D160,Historia!$A$2:$J$527,10,0)=0,"",VLOOKUP('Result do Turno'!D160,Historia!$A$2:$J$527,10,0))</f>
        <v>#N/A</v>
      </c>
      <c r="G68" s="242" t="str">
        <f>G14</f>
        <v>1a</v>
      </c>
      <c r="H68" s="242" t="str">
        <f>H14</f>
        <v>19 a 25 Fev</v>
      </c>
      <c r="I68" s="244" t="str">
        <f>IF(L68=0,"",IF(Jogos!BG160=0,"x","ѵ"))</f>
        <v/>
      </c>
      <c r="J68" s="243" t="str">
        <f>Jogos!CB160</f>
        <v>0 x 0</v>
      </c>
      <c r="K68" s="243">
        <f>Jogos!C160</f>
        <v>0</v>
      </c>
      <c r="L68" s="245">
        <f>IF(Jogos!BH160="x x",0,1)</f>
        <v>0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Turno'!D160,Historia!$A$2:$I$527,9,0)=0,"",VLOOKUP('Result do Turno'!D160,Historia!$A$2:$I$527,9,0))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Turno'!EL160</f>
        <v>0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Turno'!D160,Historia!$A$2:$I$527,8,0)=0,"",VLOOKUP('Result do Turno'!D160,Historia!$A$2:$I$527,8,0))</f>
        <v>#N/A</v>
      </c>
      <c r="G70" s="242" t="str">
        <f>G16</f>
        <v>2a</v>
      </c>
      <c r="H70" s="242" t="str">
        <f>H16</f>
        <v>26 Fev a 03 Mar</v>
      </c>
      <c r="I70" s="244" t="str">
        <f>IF(L70=0,"",IF(Jogos!BI160=0,"x","ѵ"))</f>
        <v/>
      </c>
      <c r="J70" s="243" t="str">
        <f>Jogos!CC160</f>
        <v>0 x 0</v>
      </c>
      <c r="K70" s="243">
        <f>Jogos!E160</f>
        <v>0</v>
      </c>
      <c r="L70" s="245">
        <f>IF(Jogos!BJ160="x x",0,1)</f>
        <v>0</v>
      </c>
      <c r="O70" s="226"/>
      <c r="P70" s="331"/>
      <c r="Q70" t="s">
        <v>292</v>
      </c>
      <c r="R70" s="201">
        <f>'Result do Turno'!EM160</f>
        <v>0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Turno'!D160,Historia!$A$2:$I$527,7,0)=0,"",VLOOKUP('Result do Turno'!D160,Historia!$A$2:$I$527,7,0))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Turno'!EN160</f>
        <v>0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Turno'!D160,Historia!$A$2:$I$527,6,0)=0,"",VLOOKUP('Result do Turno'!D160,Historia!$A$2:$I$527,6,0))</f>
        <v>#N/A</v>
      </c>
      <c r="G72" s="242" t="str">
        <f>G18</f>
        <v>3a</v>
      </c>
      <c r="H72" s="242" t="str">
        <f>H18</f>
        <v>04 a 10 Mar</v>
      </c>
      <c r="I72" s="244" t="str">
        <f>IF(L72=0,"",IF(Jogos!BK160=0,"x","ѵ"))</f>
        <v/>
      </c>
      <c r="J72" s="243" t="str">
        <f>Jogos!CD160</f>
        <v>0 x 0</v>
      </c>
      <c r="K72" s="243">
        <f>Jogos!G160</f>
        <v>0</v>
      </c>
      <c r="L72" s="245">
        <f>IF(Jogos!BL160="x x",0,1)</f>
        <v>0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Turno'!D160,Historia!$A$2:$I$527,5,0)=0,"",VLOOKUP('Result do Turno'!D160,Historia!$A$2:$I$527,5,0))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Turno'!EO160</f>
        <v>0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Turno'!D160,Historia!$A$2:$I$527,4,0)=0,"",VLOOKUP('Result do Turno'!D160,Historia!$A$2:$I$527,4,0))</f>
        <v>#N/A</v>
      </c>
      <c r="G74" s="242" t="str">
        <f>G20</f>
        <v>4a</v>
      </c>
      <c r="H74" s="242" t="str">
        <f>H20</f>
        <v>11 a 17 Mar</v>
      </c>
      <c r="I74" s="244" t="str">
        <f>IF(L74=0,"",IF(Jogos!BM160=0,"x","ѵ"))</f>
        <v/>
      </c>
      <c r="J74" s="243" t="str">
        <f>Jogos!CE160</f>
        <v>0 x 0</v>
      </c>
      <c r="K74" s="243">
        <f>Jogos!I160</f>
        <v>0</v>
      </c>
      <c r="L74" s="245">
        <f>IF(Jogos!BN160="x x",0,1)</f>
        <v>0</v>
      </c>
      <c r="O74" s="226"/>
      <c r="P74" s="331"/>
      <c r="Q74" t="s">
        <v>292</v>
      </c>
      <c r="R74" s="201">
        <f>'Result do Turno'!EP160</f>
        <v>0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Turno'!D160,Historia!$A$2:$I$527,3,0)=0,"",VLOOKUP('Result do Turno'!D160,Historia!$A$2:$I$527,3,0))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Turno'!EQ160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Turno'!D160,Historia!$A$2:$I$527,2,0)=0,"",VLOOKUP('Result do Turno'!D160,Historia!$A$2:$I$527,2,0))</f>
        <v>#N/A</v>
      </c>
      <c r="G76" s="242" t="str">
        <f>G22</f>
        <v>5a</v>
      </c>
      <c r="H76" s="242" t="str">
        <f>H22</f>
        <v>18 a 24 Mar</v>
      </c>
      <c r="I76" s="244" t="str">
        <f>IF(L76=0,"",IF(Jogos!BO160=0,"x","ѵ"))</f>
        <v/>
      </c>
      <c r="J76" s="243" t="str">
        <f>Jogos!CF160</f>
        <v>0 x 0</v>
      </c>
      <c r="K76" s="243">
        <f>Jogos!K160</f>
        <v>0</v>
      </c>
      <c r="L76" s="245">
        <f>IF(Jogos!BP160="x x",0,1)</f>
        <v>0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>
        <f>'Result do Turno'!D161</f>
        <v>0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>
        <f>D81</f>
        <v>0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5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Turno'!EJ161</f>
        <v>0</v>
      </c>
      <c r="U83" s="233"/>
    </row>
    <row r="84" spans="2:21" ht="15" customHeight="1" x14ac:dyDescent="0.45">
      <c r="B84" s="226"/>
      <c r="D84" s="238" t="s">
        <v>285</v>
      </c>
      <c r="E84" s="239">
        <f>'Result do Turno'!C161</f>
        <v>107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>
        <f>VLOOKUP('Result do Turno'!C161,'Result do Turno'!FY157:FZ162,2,0)</f>
        <v>107</v>
      </c>
      <c r="K85" s="190"/>
      <c r="L85" s="233"/>
      <c r="O85" s="226"/>
      <c r="P85" s="330" t="s">
        <v>287</v>
      </c>
      <c r="Q85" s="330"/>
      <c r="R85" s="241">
        <f>'Result do Turno'!EK161</f>
        <v>0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e">
        <f>IF(VLOOKUP('Result do Turno'!D161,Historia!$A$2:$J$527,10,0)=0,"",VLOOKUP('Result do Turno'!D161,Historia!$A$2:$J$527,10,0))</f>
        <v>#N/A</v>
      </c>
      <c r="G86" s="242" t="str">
        <f>G14</f>
        <v>1a</v>
      </c>
      <c r="H86" s="242" t="str">
        <f>H14</f>
        <v>19 a 25 Fev</v>
      </c>
      <c r="I86" s="244" t="str">
        <f>IF(L86=0,"",IF(Jogos!BG161=0,"x","ѵ"))</f>
        <v/>
      </c>
      <c r="J86" s="243" t="str">
        <f>Jogos!CB161</f>
        <v>0 x 0</v>
      </c>
      <c r="K86" s="243">
        <f>Jogos!C161</f>
        <v>0</v>
      </c>
      <c r="L86" s="245">
        <f>IF(Jogos!BH161="x x",0,1)</f>
        <v>0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e">
        <f>IF(VLOOKUP('Result do Turno'!D161,Historia!$A$2:$I$527,9,0)=0,"",VLOOKUP('Result do Turno'!D161,Historia!$A$2:$I$527,9,0))</f>
        <v>#N/A</v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Turno'!EL161</f>
        <v>0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 t="e">
        <f>IF(VLOOKUP('Result do Turno'!D161,Historia!$A$2:$I$527,8,0)=0,"",VLOOKUP('Result do Turno'!D161,Historia!$A$2:$I$527,8,0))</f>
        <v>#N/A</v>
      </c>
      <c r="G88" s="242" t="str">
        <f>G16</f>
        <v>2a</v>
      </c>
      <c r="H88" s="242" t="str">
        <f>H16</f>
        <v>26 Fev a 03 Mar</v>
      </c>
      <c r="I88" s="244" t="str">
        <f>IF(L88=0,"",IF(Jogos!BI161=0,"x","ѵ"))</f>
        <v/>
      </c>
      <c r="J88" s="243" t="str">
        <f>Jogos!CC161</f>
        <v>0 x 0</v>
      </c>
      <c r="K88" s="243">
        <f>Jogos!E161</f>
        <v>0</v>
      </c>
      <c r="L88" s="245">
        <f>IF(Jogos!BJ161="x x",0,1)</f>
        <v>0</v>
      </c>
      <c r="O88" s="226"/>
      <c r="P88" s="331"/>
      <c r="Q88" t="s">
        <v>292</v>
      </c>
      <c r="R88" s="201">
        <f>'Result do Turno'!EM161</f>
        <v>0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 t="e">
        <f>IF(VLOOKUP('Result do Turno'!D161,Historia!$A$2:$I$527,7,0)=0,"",VLOOKUP('Result do Turno'!D161,Historia!$A$2:$I$527,7,0))</f>
        <v>#N/A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Turno'!EN161</f>
        <v>0</v>
      </c>
      <c r="U89" s="233"/>
    </row>
    <row r="90" spans="2:21" ht="15.75" x14ac:dyDescent="0.5">
      <c r="B90" s="226"/>
      <c r="C90" s="254"/>
      <c r="D90">
        <f>Historia!$F$1</f>
        <v>2018</v>
      </c>
      <c r="E90" s="30" t="e">
        <f>IF(VLOOKUP('Result do Turno'!D161,Historia!$A$2:$I$527,6,0)=0,"",VLOOKUP('Result do Turno'!D161,Historia!$A$2:$I$527,6,0))</f>
        <v>#N/A</v>
      </c>
      <c r="G90" s="242" t="str">
        <f>G18</f>
        <v>3a</v>
      </c>
      <c r="H90" s="242" t="str">
        <f>H18</f>
        <v>04 a 10 Mar</v>
      </c>
      <c r="I90" s="244" t="str">
        <f>IF(L90=0,"",IF(Jogos!BK161=0,"x","ѵ"))</f>
        <v/>
      </c>
      <c r="J90" s="243" t="str">
        <f>Jogos!CD161</f>
        <v>0 x 0</v>
      </c>
      <c r="K90" s="243">
        <f>Jogos!G161</f>
        <v>0</v>
      </c>
      <c r="L90" s="245">
        <f>IF(Jogos!BL161="x x",0,1)</f>
        <v>0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e">
        <f>IF(VLOOKUP('Result do Turno'!D161,Historia!$A$2:$I$527,5,0)=0,"",VLOOKUP('Result do Turno'!D161,Historia!$A$2:$I$527,5,0))</f>
        <v>#N/A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Turno'!EO161</f>
        <v>0</v>
      </c>
      <c r="U91" s="233"/>
    </row>
    <row r="92" spans="2:21" ht="15.75" x14ac:dyDescent="0.5">
      <c r="B92" s="226"/>
      <c r="C92" s="254"/>
      <c r="D92">
        <f>Historia!$D$1</f>
        <v>2016</v>
      </c>
      <c r="E92" s="30" t="e">
        <f>IF(VLOOKUP('Result do Turno'!D161,Historia!$A$2:$I$527,4,0)=0,"",VLOOKUP('Result do Turno'!D161,Historia!$A$2:$I$527,4,0))</f>
        <v>#N/A</v>
      </c>
      <c r="G92" s="242" t="str">
        <f>G20</f>
        <v>4a</v>
      </c>
      <c r="H92" s="242" t="str">
        <f>H20</f>
        <v>11 a 17 Mar</v>
      </c>
      <c r="I92" s="244" t="str">
        <f>IF(L92=0,"",IF(Jogos!BM161=0,"x","ѵ"))</f>
        <v/>
      </c>
      <c r="J92" s="243" t="str">
        <f>Jogos!CE161</f>
        <v>0 x 0</v>
      </c>
      <c r="K92" s="243">
        <f>Jogos!I161</f>
        <v>0</v>
      </c>
      <c r="L92" s="245">
        <f>IF(Jogos!BN161="x x",0,1)</f>
        <v>0</v>
      </c>
      <c r="O92" s="226"/>
      <c r="P92" s="331"/>
      <c r="Q92" t="s">
        <v>292</v>
      </c>
      <c r="R92" s="201">
        <f>'Result do Turno'!EP161</f>
        <v>0</v>
      </c>
      <c r="U92" s="233"/>
    </row>
    <row r="93" spans="2:21" ht="15.75" x14ac:dyDescent="0.5">
      <c r="B93" s="226"/>
      <c r="C93" s="254"/>
      <c r="D93">
        <f>Historia!$C$1</f>
        <v>2015</v>
      </c>
      <c r="E93" s="30" t="e">
        <f>IF(VLOOKUP('Result do Turno'!D161,Historia!$A$2:$I$527,3,0)=0,"",VLOOKUP('Result do Turno'!D161,Historia!$A$2:$I$527,3,0))</f>
        <v>#N/A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Turno'!EQ161</f>
        <v>0</v>
      </c>
      <c r="U93" s="233"/>
    </row>
    <row r="94" spans="2:21" ht="15.75" x14ac:dyDescent="0.5">
      <c r="B94" s="226"/>
      <c r="C94" s="254"/>
      <c r="D94">
        <f>Historia!$B$1</f>
        <v>2014</v>
      </c>
      <c r="E94" s="30" t="e">
        <f>IF(VLOOKUP('Result do Turno'!D161,Historia!$A$2:$I$527,2,0)=0,"",VLOOKUP('Result do Turno'!D161,Historia!$A$2:$I$527,2,0))</f>
        <v>#N/A</v>
      </c>
      <c r="G94" s="242" t="str">
        <f>G22</f>
        <v>5a</v>
      </c>
      <c r="H94" s="242" t="str">
        <f>H22</f>
        <v>18 a 24 Mar</v>
      </c>
      <c r="I94" s="244" t="str">
        <f>IF(L94=0,"",IF(Jogos!BO161=0,"x","ѵ"))</f>
        <v/>
      </c>
      <c r="J94" s="243" t="str">
        <f>Jogos!CF161</f>
        <v>0 x 0</v>
      </c>
      <c r="K94" s="243">
        <f>Jogos!K161</f>
        <v>0</v>
      </c>
      <c r="L94" s="245">
        <f>IF(Jogos!BP161="x x",0,1)</f>
        <v>0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>
        <f>'Result do Turno'!D162</f>
        <v>0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>
        <f>D99</f>
        <v>0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Turno'!EJ162</f>
        <v>0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Turno'!C162</f>
        <v>108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>
        <f>VLOOKUP('Result do Turno'!C162,'Result do Turno'!FY157:FZ162,2,0)</f>
        <v>108</v>
      </c>
      <c r="K103" s="190"/>
      <c r="L103" s="233"/>
      <c r="O103" s="226"/>
      <c r="P103" s="330" t="s">
        <v>287</v>
      </c>
      <c r="Q103" s="330"/>
      <c r="R103" s="241">
        <f>'Result do Turno'!EK162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Turno'!D162,Historia!$A$2:$J$527,10,0)=0,"",VLOOKUP('Result do Turno'!D162,Historia!$A$2:$J$527,10,0))</f>
        <v>#N/A</v>
      </c>
      <c r="G104" s="242" t="str">
        <f>G14</f>
        <v>1a</v>
      </c>
      <c r="H104" s="242" t="str">
        <f>H14</f>
        <v>19 a 25 Fev</v>
      </c>
      <c r="I104" s="244" t="str">
        <f>IF(L104=0,"",IF(Jogos!BG162=0,"x","ѵ"))</f>
        <v/>
      </c>
      <c r="J104" s="243" t="str">
        <f>Jogos!CB162</f>
        <v>0 x 0</v>
      </c>
      <c r="K104" s="243">
        <f>Jogos!C162</f>
        <v>0</v>
      </c>
      <c r="L104" s="245">
        <f>IF(Jogos!BH162="x x",0,1)</f>
        <v>0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Turno'!D162,Historia!$A$2:$I$527,9,0)=0,"",VLOOKUP('Result do Turno'!D162,Historia!$A$2:$I$527,9,0))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Turno'!EL162</f>
        <v>0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Turno'!D162,Historia!$A$2:$I$527,8,0)=0,"",VLOOKUP('Result do Turno'!D162,Historia!$A$2:$I$527,8,0))</f>
        <v>#N/A</v>
      </c>
      <c r="G106" s="242" t="str">
        <f>G16</f>
        <v>2a</v>
      </c>
      <c r="H106" s="242" t="str">
        <f>H16</f>
        <v>26 Fev a 03 Mar</v>
      </c>
      <c r="I106" s="244" t="str">
        <f>IF(L106=0,"",IF(Jogos!BI162=0,"x","ѵ"))</f>
        <v/>
      </c>
      <c r="J106" s="243" t="str">
        <f>Jogos!CC162</f>
        <v>0 x 0</v>
      </c>
      <c r="K106" s="243">
        <f>Jogos!E162</f>
        <v>0</v>
      </c>
      <c r="L106" s="245">
        <f>IF(Jogos!BJ162="x x",0,1)</f>
        <v>0</v>
      </c>
      <c r="O106" s="226"/>
      <c r="P106" s="331"/>
      <c r="Q106" t="s">
        <v>292</v>
      </c>
      <c r="R106" s="201">
        <f>'Result do Turno'!EM162</f>
        <v>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Turno'!D162,Historia!$A$2:$I$527,7,0)=0,"",VLOOKUP('Result do Turno'!D162,Historia!$A$2:$I$527,7,0))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Turno'!EN162</f>
        <v>0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Turno'!D162,Historia!$A$2:$I$527,6,0)=0,"",VLOOKUP('Result do Turno'!D162,Historia!$A$2:$I$527,6,0))</f>
        <v>#N/A</v>
      </c>
      <c r="G108" s="242" t="str">
        <f>G18</f>
        <v>3a</v>
      </c>
      <c r="H108" s="242" t="str">
        <f>H18</f>
        <v>04 a 10 Mar</v>
      </c>
      <c r="I108" s="244" t="str">
        <f>IF(L108=0,"",IF(Jogos!BK162=0,"x","ѵ"))</f>
        <v/>
      </c>
      <c r="J108" s="243" t="str">
        <f>Jogos!CD162</f>
        <v>0 x 0</v>
      </c>
      <c r="K108" s="243">
        <f>Jogos!G162</f>
        <v>0</v>
      </c>
      <c r="L108" s="245">
        <f>IF(Jogos!BL162="x x",0,1)</f>
        <v>0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Turno'!D162,Historia!$A$2:$I$527,5,0)=0,"",VLOOKUP('Result do Turno'!D162,Historia!$A$2:$I$527,5,0))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Turno'!EO162</f>
        <v>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Turno'!D162,Historia!$A$2:$I$527,4,0)=0,"",VLOOKUP('Result do Turno'!D162,Historia!$A$2:$I$527,4,0))</f>
        <v>#N/A</v>
      </c>
      <c r="G110" s="242" t="str">
        <f>G20</f>
        <v>4a</v>
      </c>
      <c r="H110" s="242" t="str">
        <f>H20</f>
        <v>11 a 17 Mar</v>
      </c>
      <c r="I110" s="244" t="str">
        <f>IF(L110=0,"",IF(Jogos!BM162=0,"x","ѵ"))</f>
        <v/>
      </c>
      <c r="J110" s="243" t="str">
        <f>Jogos!CE162</f>
        <v>0 x 0</v>
      </c>
      <c r="K110" s="243">
        <f>Jogos!I162</f>
        <v>0</v>
      </c>
      <c r="L110" s="245">
        <f>IF(Jogos!BN162="x x",0,1)</f>
        <v>0</v>
      </c>
      <c r="O110" s="226"/>
      <c r="P110" s="331"/>
      <c r="Q110" t="s">
        <v>292</v>
      </c>
      <c r="R110" s="201">
        <f>'Result do Turno'!EP162</f>
        <v>0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Turno'!D162,Historia!$A$2:$I$527,3,0)=0,"",VLOOKUP('Result do Turno'!D162,Historia!$A$2:$I$527,3,0))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Turno'!EQ162</f>
        <v>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Turno'!D162,Historia!$A$2:$I$527,2,0)=0,"",VLOOKUP('Result do Turno'!D162,Historia!$A$2:$I$527,2,0))</f>
        <v>#N/A</v>
      </c>
      <c r="G112" s="242" t="str">
        <f>G22</f>
        <v>5a</v>
      </c>
      <c r="H112" s="242" t="str">
        <f>H22</f>
        <v>18 a 24 Mar</v>
      </c>
      <c r="I112" s="244" t="str">
        <f>IF(L112=0,"",IF(Jogos!BO162=0,"x","ѵ"))</f>
        <v/>
      </c>
      <c r="J112" s="243" t="str">
        <f>Jogos!CF162</f>
        <v>0 x 0</v>
      </c>
      <c r="K112" s="243">
        <f>Jogos!K162</f>
        <v>0</v>
      </c>
      <c r="L112" s="245">
        <f>IF(Jogos!BP162="x x",0,1)</f>
        <v>0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82" priority="2">
      <formula>E6=0</formula>
    </cfRule>
    <cfRule type="expression" dxfId="81" priority="3">
      <formula>E6=1</formula>
    </cfRule>
  </conditionalFormatting>
  <conditionalFormatting sqref="I14">
    <cfRule type="cellIs" dxfId="80" priority="4" operator="equal">
      <formula>"ѵ"</formula>
    </cfRule>
    <cfRule type="cellIs" dxfId="79" priority="5" operator="equal">
      <formula>"x"</formula>
    </cfRule>
  </conditionalFormatting>
  <conditionalFormatting sqref="I16">
    <cfRule type="cellIs" dxfId="78" priority="6" operator="equal">
      <formula>"ѵ"</formula>
    </cfRule>
    <cfRule type="cellIs" dxfId="77" priority="7" operator="equal">
      <formula>"x"</formula>
    </cfRule>
  </conditionalFormatting>
  <conditionalFormatting sqref="I18">
    <cfRule type="cellIs" dxfId="76" priority="8" operator="equal">
      <formula>"ѵ"</formula>
    </cfRule>
    <cfRule type="cellIs" dxfId="75" priority="9" operator="equal">
      <formula>"x"</formula>
    </cfRule>
  </conditionalFormatting>
  <conditionalFormatting sqref="I20">
    <cfRule type="cellIs" dxfId="74" priority="10" operator="equal">
      <formula>"ѵ"</formula>
    </cfRule>
    <cfRule type="cellIs" dxfId="73" priority="11" operator="equal">
      <formula>"x"</formula>
    </cfRule>
  </conditionalFormatting>
  <conditionalFormatting sqref="I22">
    <cfRule type="cellIs" dxfId="72" priority="12" operator="equal">
      <formula>"ѵ"</formula>
    </cfRule>
    <cfRule type="cellIs" dxfId="71" priority="13" operator="equal">
      <formula>"x"</formula>
    </cfRule>
  </conditionalFormatting>
  <conditionalFormatting sqref="I32">
    <cfRule type="cellIs" dxfId="70" priority="14" operator="equal">
      <formula>"ѵ"</formula>
    </cfRule>
    <cfRule type="cellIs" dxfId="69" priority="15" operator="equal">
      <formula>"x"</formula>
    </cfRule>
  </conditionalFormatting>
  <conditionalFormatting sqref="I34">
    <cfRule type="cellIs" dxfId="68" priority="16" operator="equal">
      <formula>"ѵ"</formula>
    </cfRule>
    <cfRule type="cellIs" dxfId="67" priority="17" operator="equal">
      <formula>"x"</formula>
    </cfRule>
  </conditionalFormatting>
  <conditionalFormatting sqref="I36">
    <cfRule type="cellIs" dxfId="66" priority="18" operator="equal">
      <formula>"ѵ"</formula>
    </cfRule>
    <cfRule type="cellIs" dxfId="65" priority="19" operator="equal">
      <formula>"x"</formula>
    </cfRule>
  </conditionalFormatting>
  <conditionalFormatting sqref="I38">
    <cfRule type="cellIs" dxfId="64" priority="20" operator="equal">
      <formula>"ѵ"</formula>
    </cfRule>
    <cfRule type="cellIs" dxfId="63" priority="21" operator="equal">
      <formula>"x"</formula>
    </cfRule>
  </conditionalFormatting>
  <conditionalFormatting sqref="I40">
    <cfRule type="cellIs" dxfId="62" priority="22" operator="equal">
      <formula>"ѵ"</formula>
    </cfRule>
    <cfRule type="cellIs" dxfId="61" priority="23" operator="equal">
      <formula>"x"</formula>
    </cfRule>
  </conditionalFormatting>
  <conditionalFormatting sqref="I50">
    <cfRule type="cellIs" dxfId="60" priority="24" operator="equal">
      <formula>"ѵ"</formula>
    </cfRule>
    <cfRule type="cellIs" dxfId="59" priority="25" operator="equal">
      <formula>"x"</formula>
    </cfRule>
  </conditionalFormatting>
  <conditionalFormatting sqref="I52">
    <cfRule type="cellIs" dxfId="58" priority="26" operator="equal">
      <formula>"ѵ"</formula>
    </cfRule>
    <cfRule type="cellIs" dxfId="57" priority="27" operator="equal">
      <formula>"x"</formula>
    </cfRule>
  </conditionalFormatting>
  <conditionalFormatting sqref="I54">
    <cfRule type="cellIs" dxfId="56" priority="28" operator="equal">
      <formula>"ѵ"</formula>
    </cfRule>
    <cfRule type="cellIs" dxfId="55" priority="29" operator="equal">
      <formula>"x"</formula>
    </cfRule>
  </conditionalFormatting>
  <conditionalFormatting sqref="I56">
    <cfRule type="cellIs" dxfId="54" priority="30" operator="equal">
      <formula>"ѵ"</formula>
    </cfRule>
    <cfRule type="cellIs" dxfId="53" priority="31" operator="equal">
      <formula>"x"</formula>
    </cfRule>
  </conditionalFormatting>
  <conditionalFormatting sqref="I58">
    <cfRule type="cellIs" dxfId="52" priority="32" operator="equal">
      <formula>"ѵ"</formula>
    </cfRule>
    <cfRule type="cellIs" dxfId="51" priority="33" operator="equal">
      <formula>"x"</formula>
    </cfRule>
  </conditionalFormatting>
  <conditionalFormatting sqref="I68">
    <cfRule type="cellIs" dxfId="50" priority="34" operator="equal">
      <formula>"ѵ"</formula>
    </cfRule>
    <cfRule type="cellIs" dxfId="49" priority="35" operator="equal">
      <formula>"x"</formula>
    </cfRule>
  </conditionalFormatting>
  <conditionalFormatting sqref="I70">
    <cfRule type="cellIs" dxfId="48" priority="36" operator="equal">
      <formula>"ѵ"</formula>
    </cfRule>
    <cfRule type="cellIs" dxfId="47" priority="37" operator="equal">
      <formula>"x"</formula>
    </cfRule>
  </conditionalFormatting>
  <conditionalFormatting sqref="I72">
    <cfRule type="cellIs" dxfId="46" priority="38" operator="equal">
      <formula>"ѵ"</formula>
    </cfRule>
    <cfRule type="cellIs" dxfId="45" priority="39" operator="equal">
      <formula>"x"</formula>
    </cfRule>
  </conditionalFormatting>
  <conditionalFormatting sqref="I74">
    <cfRule type="cellIs" dxfId="44" priority="40" operator="equal">
      <formula>"ѵ"</formula>
    </cfRule>
    <cfRule type="cellIs" dxfId="43" priority="41" operator="equal">
      <formula>"x"</formula>
    </cfRule>
  </conditionalFormatting>
  <conditionalFormatting sqref="I76">
    <cfRule type="cellIs" dxfId="42" priority="42" operator="equal">
      <formula>"ѵ"</formula>
    </cfRule>
    <cfRule type="cellIs" dxfId="41" priority="43" operator="equal">
      <formula>"x"</formula>
    </cfRule>
  </conditionalFormatting>
  <conditionalFormatting sqref="I86">
    <cfRule type="cellIs" dxfId="40" priority="44" operator="equal">
      <formula>"ѵ"</formula>
    </cfRule>
    <cfRule type="cellIs" dxfId="39" priority="45" operator="equal">
      <formula>"x"</formula>
    </cfRule>
  </conditionalFormatting>
  <conditionalFormatting sqref="I88">
    <cfRule type="cellIs" dxfId="38" priority="46" operator="equal">
      <formula>"ѵ"</formula>
    </cfRule>
    <cfRule type="cellIs" dxfId="37" priority="47" operator="equal">
      <formula>"x"</formula>
    </cfRule>
  </conditionalFormatting>
  <conditionalFormatting sqref="I90">
    <cfRule type="cellIs" dxfId="36" priority="48" operator="equal">
      <formula>"ѵ"</formula>
    </cfRule>
    <cfRule type="cellIs" dxfId="35" priority="49" operator="equal">
      <formula>"x"</formula>
    </cfRule>
  </conditionalFormatting>
  <conditionalFormatting sqref="I92">
    <cfRule type="cellIs" dxfId="34" priority="50" operator="equal">
      <formula>"ѵ"</formula>
    </cfRule>
    <cfRule type="cellIs" dxfId="33" priority="51" operator="equal">
      <formula>"x"</formula>
    </cfRule>
  </conditionalFormatting>
  <conditionalFormatting sqref="I94">
    <cfRule type="cellIs" dxfId="32" priority="52" operator="equal">
      <formula>"ѵ"</formula>
    </cfRule>
    <cfRule type="cellIs" dxfId="31" priority="53" operator="equal">
      <formula>"x"</formula>
    </cfRule>
  </conditionalFormatting>
  <conditionalFormatting sqref="I104">
    <cfRule type="cellIs" dxfId="30" priority="54" operator="equal">
      <formula>"ѵ"</formula>
    </cfRule>
    <cfRule type="cellIs" dxfId="29" priority="55" operator="equal">
      <formula>"x"</formula>
    </cfRule>
  </conditionalFormatting>
  <conditionalFormatting sqref="I106">
    <cfRule type="cellIs" dxfId="28" priority="56" operator="equal">
      <formula>"ѵ"</formula>
    </cfRule>
    <cfRule type="cellIs" dxfId="27" priority="57" operator="equal">
      <formula>"x"</formula>
    </cfRule>
  </conditionalFormatting>
  <conditionalFormatting sqref="I108">
    <cfRule type="cellIs" dxfId="26" priority="58" operator="equal">
      <formula>"ѵ"</formula>
    </cfRule>
    <cfRule type="cellIs" dxfId="25" priority="59" operator="equal">
      <formula>"x"</formula>
    </cfRule>
  </conditionalFormatting>
  <conditionalFormatting sqref="I110">
    <cfRule type="cellIs" dxfId="24" priority="60" operator="equal">
      <formula>"ѵ"</formula>
    </cfRule>
    <cfRule type="cellIs" dxfId="23" priority="61" operator="equal">
      <formula>"x"</formula>
    </cfRule>
  </conditionalFormatting>
  <conditionalFormatting sqref="I112">
    <cfRule type="cellIs" dxfId="22" priority="62" operator="equal">
      <formula>"ѵ"</formula>
    </cfRule>
    <cfRule type="cellIs" dxfId="21" priority="63" operator="equal">
      <formula>"x"</formula>
    </cfRule>
  </conditionalFormatting>
  <conditionalFormatting sqref="K14">
    <cfRule type="expression" dxfId="20" priority="64">
      <formula>$D$9=K14</formula>
    </cfRule>
  </conditionalFormatting>
  <conditionalFormatting sqref="K16">
    <cfRule type="expression" dxfId="19" priority="65">
      <formula>$D$9=K16</formula>
    </cfRule>
  </conditionalFormatting>
  <conditionalFormatting sqref="K18">
    <cfRule type="expression" dxfId="18" priority="66">
      <formula>$D$9=K18</formula>
    </cfRule>
  </conditionalFormatting>
  <conditionalFormatting sqref="K20">
    <cfRule type="expression" dxfId="17" priority="67">
      <formula>$D$9=K20</formula>
    </cfRule>
  </conditionalFormatting>
  <conditionalFormatting sqref="K22">
    <cfRule type="expression" dxfId="16" priority="68">
      <formula>$D$9=K22</formula>
    </cfRule>
  </conditionalFormatting>
  <conditionalFormatting sqref="K32 K34 K36 K38 K40">
    <cfRule type="expression" dxfId="15" priority="69">
      <formula>$D$27=K32</formula>
    </cfRule>
    <cfRule type="expression" dxfId="14" priority="70">
      <formula>$D$9</formula>
    </cfRule>
  </conditionalFormatting>
  <conditionalFormatting sqref="K50">
    <cfRule type="expression" dxfId="13" priority="71">
      <formula>$D$45=K50</formula>
    </cfRule>
  </conditionalFormatting>
  <conditionalFormatting sqref="K52">
    <cfRule type="expression" dxfId="12" priority="72">
      <formula>$D$45=K52</formula>
    </cfRule>
  </conditionalFormatting>
  <conditionalFormatting sqref="K54">
    <cfRule type="expression" dxfId="11" priority="73">
      <formula>$D$45=K54</formula>
    </cfRule>
  </conditionalFormatting>
  <conditionalFormatting sqref="K56">
    <cfRule type="expression" dxfId="10" priority="74">
      <formula>$D$45=K56</formula>
    </cfRule>
  </conditionalFormatting>
  <conditionalFormatting sqref="K58">
    <cfRule type="expression" dxfId="9" priority="75">
      <formula>$D$45=K58</formula>
    </cfRule>
  </conditionalFormatting>
  <conditionalFormatting sqref="K68 K70 K72 K74 K76">
    <cfRule type="expression" dxfId="8" priority="76">
      <formula>$D$63=K68</formula>
    </cfRule>
    <cfRule type="expression" dxfId="7" priority="77">
      <formula>$D$9</formula>
    </cfRule>
  </conditionalFormatting>
  <conditionalFormatting sqref="K86 K88 K90 K92 K94">
    <cfRule type="expression" dxfId="6" priority="78">
      <formula>$D$81=K86</formula>
    </cfRule>
    <cfRule type="expression" dxfId="5" priority="79">
      <formula>$D$9</formula>
    </cfRule>
  </conditionalFormatting>
  <conditionalFormatting sqref="K104">
    <cfRule type="expression" dxfId="4" priority="80">
      <formula>$D$99=K104</formula>
    </cfRule>
  </conditionalFormatting>
  <conditionalFormatting sqref="K106">
    <cfRule type="expression" dxfId="3" priority="81">
      <formula>$D$99=K106</formula>
    </cfRule>
  </conditionalFormatting>
  <conditionalFormatting sqref="K108">
    <cfRule type="expression" dxfId="2" priority="82">
      <formula>$D$99=K108</formula>
    </cfRule>
  </conditionalFormatting>
  <conditionalFormatting sqref="K110">
    <cfRule type="expression" dxfId="1" priority="83">
      <formula>$D$99=K110</formula>
    </cfRule>
  </conditionalFormatting>
  <conditionalFormatting sqref="K112">
    <cfRule type="expression" dxfId="0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117"/>
  <sheetViews>
    <sheetView showGridLines="0" showRowColHeaders="0" topLeftCell="D1" zoomScale="75" zoomScaleNormal="75" workbookViewId="0">
      <selection activeCell="L78" sqref="L78"/>
    </sheetView>
  </sheetViews>
  <sheetFormatPr defaultColWidth="8.86328125" defaultRowHeight="14.25" x14ac:dyDescent="0.45"/>
  <cols>
    <col min="1" max="1" width="3.19921875" style="239" customWidth="1"/>
    <col min="2" max="2" width="1.73046875" style="239" customWidth="1"/>
    <col min="4" max="4" width="27.46484375" customWidth="1"/>
    <col min="5" max="5" width="11.73046875" customWidth="1"/>
    <col min="7" max="7" width="25.265625" customWidth="1"/>
    <col min="8" max="8" width="12.796875" customWidth="1"/>
    <col min="9" max="9" width="27.46484375" customWidth="1"/>
  </cols>
  <sheetData>
    <row r="1" spans="1:10" ht="7.5" customHeight="1" x14ac:dyDescent="0.45"/>
    <row r="2" spans="1:10" s="261" customFormat="1" ht="45.6" customHeight="1" x14ac:dyDescent="0.7">
      <c r="A2" s="259"/>
      <c r="B2" s="259"/>
      <c r="C2" s="334" t="str">
        <f>PARAMETROS!D4</f>
        <v>1o TURNO</v>
      </c>
      <c r="D2" s="334"/>
      <c r="E2" s="260"/>
      <c r="F2" s="334" t="s">
        <v>1018</v>
      </c>
      <c r="G2" s="334"/>
      <c r="H2" s="260"/>
      <c r="I2" s="334" t="str">
        <f>CONCATENATE("Classificação para o            ",PARAMETROS!J4)</f>
        <v>Classificação para o            2o Turno</v>
      </c>
      <c r="J2" s="334"/>
    </row>
    <row r="3" spans="1:10" s="261" customFormat="1" ht="23.45" customHeight="1" x14ac:dyDescent="0.7">
      <c r="A3" s="259"/>
      <c r="B3" s="259"/>
      <c r="C3" s="335" t="str">
        <f>CONCATENATE("início em ",PARAMETROS!F4)</f>
        <v>início em 19 de Fev</v>
      </c>
      <c r="D3" s="335"/>
      <c r="E3" s="260"/>
      <c r="F3" s="335" t="s">
        <v>1019</v>
      </c>
      <c r="G3" s="335"/>
      <c r="H3" s="260"/>
      <c r="I3" s="335" t="s">
        <v>1020</v>
      </c>
      <c r="J3" s="335"/>
    </row>
    <row r="4" spans="1:10" s="262" customFormat="1" ht="22.5" customHeight="1" x14ac:dyDescent="0.45">
      <c r="A4" s="262" t="s">
        <v>1021</v>
      </c>
      <c r="C4" s="263" t="s">
        <v>10</v>
      </c>
      <c r="D4" s="264" t="s">
        <v>11</v>
      </c>
      <c r="F4" s="265" t="s">
        <v>10</v>
      </c>
      <c r="G4" s="21" t="s">
        <v>11</v>
      </c>
      <c r="I4" s="265" t="s">
        <v>11</v>
      </c>
      <c r="J4" s="21" t="s">
        <v>10</v>
      </c>
    </row>
    <row r="5" spans="1:10" ht="15" customHeight="1" x14ac:dyDescent="0.45">
      <c r="A5" s="239">
        <v>1</v>
      </c>
      <c r="C5" s="14" t="s">
        <v>13</v>
      </c>
      <c r="D5" s="266" t="str">
        <f>PARAMETROS!B6</f>
        <v>OTÁVIO BUENO</v>
      </c>
      <c r="E5" s="267"/>
      <c r="F5" s="14" t="s">
        <v>13</v>
      </c>
      <c r="G5" s="266" t="str">
        <f>'Result do Turno'!G4</f>
        <v>GUSTAVO LUNA</v>
      </c>
      <c r="I5" s="268" t="str">
        <f>G5</f>
        <v>GUSTAVO LUNA</v>
      </c>
      <c r="J5" s="336" t="s">
        <v>13</v>
      </c>
    </row>
    <row r="6" spans="1:10" ht="15" customHeight="1" x14ac:dyDescent="0.45">
      <c r="A6" s="239">
        <v>2</v>
      </c>
      <c r="C6" s="14"/>
      <c r="D6" s="266" t="str">
        <f>PARAMETROS!B7</f>
        <v>DOUGLAS VELASQUEZ</v>
      </c>
      <c r="E6" s="267"/>
      <c r="F6" s="14"/>
      <c r="G6" s="266" t="str">
        <f>'Result do Turno'!G5</f>
        <v>DOUGLAS VELASQUEZ</v>
      </c>
      <c r="I6" s="269" t="str">
        <f>G6</f>
        <v>DOUGLAS VELASQUEZ</v>
      </c>
      <c r="J6" s="336"/>
    </row>
    <row r="7" spans="1:10" ht="15" customHeight="1" x14ac:dyDescent="0.45">
      <c r="A7" s="239">
        <v>3</v>
      </c>
      <c r="C7" s="14"/>
      <c r="D7" s="266" t="str">
        <f>PARAMETROS!B8</f>
        <v>GUSTAVO LUNA</v>
      </c>
      <c r="E7" s="267"/>
      <c r="F7" s="14"/>
      <c r="G7" s="266" t="str">
        <f>'Result do Turno'!G6</f>
        <v>AMADEU FAÇANHA</v>
      </c>
      <c r="I7" s="269" t="str">
        <f>G7</f>
        <v>AMADEU FAÇANHA</v>
      </c>
      <c r="J7" s="336"/>
    </row>
    <row r="8" spans="1:10" ht="15" customHeight="1" x14ac:dyDescent="0.45">
      <c r="A8" s="239">
        <v>4</v>
      </c>
      <c r="C8" s="14"/>
      <c r="D8" s="266" t="str">
        <f>PARAMETROS!B9</f>
        <v>RODRIGO SOARES</v>
      </c>
      <c r="E8" s="267"/>
      <c r="F8" s="14"/>
      <c r="G8" s="266" t="str">
        <f>'Result do Turno'!G7</f>
        <v>RODRIGO SOARES</v>
      </c>
      <c r="I8" s="269" t="str">
        <f>G8</f>
        <v>RODRIGO SOARES</v>
      </c>
      <c r="J8" s="336"/>
    </row>
    <row r="9" spans="1:10" ht="15" customHeight="1" x14ac:dyDescent="0.45">
      <c r="A9" s="239">
        <v>5</v>
      </c>
      <c r="C9" s="14"/>
      <c r="D9" s="266" t="str">
        <f>PARAMETROS!B10</f>
        <v>AMADEU FAÇANHA</v>
      </c>
      <c r="F9" s="14"/>
      <c r="G9" s="266" t="str">
        <f>'Result do Turno'!G8</f>
        <v>OTÁVIO BUENO</v>
      </c>
      <c r="I9" s="270" t="str">
        <f>G11</f>
        <v>ROBERTO FIUZA</v>
      </c>
      <c r="J9" s="336"/>
    </row>
    <row r="10" spans="1:10" ht="15" customHeight="1" x14ac:dyDescent="0.45">
      <c r="A10" s="239">
        <v>6</v>
      </c>
      <c r="C10" s="14"/>
      <c r="D10" s="266" t="str">
        <f>PARAMETROS!B11</f>
        <v>JOÃO RIBEIRO</v>
      </c>
      <c r="E10" s="267"/>
      <c r="F10" s="14"/>
      <c r="G10" s="266" t="str">
        <f>'Result do Turno'!G9</f>
        <v>JOÃO RIBEIRO</v>
      </c>
      <c r="I10" s="270" t="str">
        <f>G12</f>
        <v>GUSTAVO ALMEIDA</v>
      </c>
      <c r="J10" s="336"/>
    </row>
    <row r="11" spans="1:10" ht="15" customHeight="1" x14ac:dyDescent="0.45">
      <c r="A11" s="239">
        <v>7</v>
      </c>
      <c r="C11" s="13" t="s">
        <v>25</v>
      </c>
      <c r="D11" s="271" t="str">
        <f>PARAMETROS!B12</f>
        <v>ROBERTO FIUZA</v>
      </c>
      <c r="F11" s="13" t="s">
        <v>25</v>
      </c>
      <c r="G11" s="271" t="str">
        <f>'Result do Turno'!G13</f>
        <v>ROBERTO FIUZA</v>
      </c>
      <c r="I11" s="272" t="str">
        <f>G9</f>
        <v>OTÁVIO BUENO</v>
      </c>
      <c r="J11" s="337" t="s">
        <v>25</v>
      </c>
    </row>
    <row r="12" spans="1:10" ht="15" customHeight="1" x14ac:dyDescent="0.45">
      <c r="A12" s="239">
        <v>8</v>
      </c>
      <c r="C12" s="13" t="s">
        <v>25</v>
      </c>
      <c r="D12" s="273" t="str">
        <f>PARAMETROS!B13</f>
        <v>ADRIANO CHIARI</v>
      </c>
      <c r="F12" s="13" t="s">
        <v>25</v>
      </c>
      <c r="G12" s="273" t="str">
        <f>'Result do Turno'!G14</f>
        <v>GUSTAVO ALMEIDA</v>
      </c>
      <c r="I12" s="270" t="str">
        <f>G10</f>
        <v>JOÃO RIBEIRO</v>
      </c>
      <c r="J12" s="337" t="s">
        <v>25</v>
      </c>
    </row>
    <row r="13" spans="1:10" ht="15" customHeight="1" x14ac:dyDescent="0.45">
      <c r="A13" s="239">
        <v>9</v>
      </c>
      <c r="C13" s="13" t="s">
        <v>25</v>
      </c>
      <c r="D13" s="273" t="str">
        <f>PARAMETROS!B14</f>
        <v>GUSTAVO ALMEIDA</v>
      </c>
      <c r="F13" s="13" t="s">
        <v>25</v>
      </c>
      <c r="G13" s="273" t="str">
        <f>'Result do Turno'!G15</f>
        <v>JEFFERSON STOPATTO</v>
      </c>
      <c r="I13" s="270" t="str">
        <f>G13</f>
        <v>JEFFERSON STOPATTO</v>
      </c>
      <c r="J13" s="337" t="s">
        <v>25</v>
      </c>
    </row>
    <row r="14" spans="1:10" ht="15" customHeight="1" x14ac:dyDescent="0.45">
      <c r="A14" s="239">
        <v>10</v>
      </c>
      <c r="C14" s="13" t="s">
        <v>25</v>
      </c>
      <c r="D14" s="273" t="str">
        <f>PARAMETROS!B15</f>
        <v>JEFFERSON STOPATTO</v>
      </c>
      <c r="F14" s="13" t="s">
        <v>25</v>
      </c>
      <c r="G14" s="273" t="str">
        <f>'Result do Turno'!G16</f>
        <v>ADRIANO CHIARI</v>
      </c>
      <c r="I14" s="270" t="str">
        <f>G14</f>
        <v>ADRIANO CHIARI</v>
      </c>
      <c r="J14" s="337" t="s">
        <v>25</v>
      </c>
    </row>
    <row r="15" spans="1:10" ht="15" customHeight="1" x14ac:dyDescent="0.45">
      <c r="A15" s="239">
        <v>11</v>
      </c>
      <c r="C15" s="13" t="s">
        <v>25</v>
      </c>
      <c r="D15" s="273" t="str">
        <f>PARAMETROS!B16</f>
        <v>PEDRO SANTOS</v>
      </c>
      <c r="F15" s="13" t="s">
        <v>25</v>
      </c>
      <c r="G15" s="273" t="str">
        <f>'Result do Turno'!G17</f>
        <v>GUSTAVO MACHADO</v>
      </c>
      <c r="I15" s="270" t="str">
        <f>G17</f>
        <v>MÁRCIO CASTRO</v>
      </c>
      <c r="J15" s="337" t="s">
        <v>25</v>
      </c>
    </row>
    <row r="16" spans="1:10" ht="15" customHeight="1" x14ac:dyDescent="0.45">
      <c r="A16" s="239">
        <v>12</v>
      </c>
      <c r="C16" s="13" t="s">
        <v>25</v>
      </c>
      <c r="D16" s="274" t="str">
        <f>PARAMETROS!B17</f>
        <v>GUSTAVO MACHADO</v>
      </c>
      <c r="F16" s="13" t="s">
        <v>25</v>
      </c>
      <c r="G16" s="274" t="str">
        <f>'Result do Turno'!G18</f>
        <v>PEDRO SANTOS</v>
      </c>
      <c r="I16" s="275" t="str">
        <f>G18</f>
        <v>ANA CLÁUDIA</v>
      </c>
      <c r="J16" s="337" t="s">
        <v>25</v>
      </c>
    </row>
    <row r="17" spans="1:10" ht="15" customHeight="1" x14ac:dyDescent="0.45">
      <c r="A17" s="239">
        <v>13</v>
      </c>
      <c r="C17" s="12" t="s">
        <v>32</v>
      </c>
      <c r="D17" s="276" t="str">
        <f>PARAMETROS!B18</f>
        <v>LOURIVALDO RABELO</v>
      </c>
      <c r="E17" s="267"/>
      <c r="F17" s="12" t="s">
        <v>32</v>
      </c>
      <c r="G17" s="276" t="str">
        <f>'Result do Turno'!G22</f>
        <v>MÁRCIO CASTRO</v>
      </c>
      <c r="H17" s="267"/>
      <c r="I17" s="268" t="str">
        <f>G15</f>
        <v>GUSTAVO MACHADO</v>
      </c>
      <c r="J17" s="336" t="s">
        <v>32</v>
      </c>
    </row>
    <row r="18" spans="1:10" ht="15" customHeight="1" x14ac:dyDescent="0.45">
      <c r="A18" s="239">
        <v>14</v>
      </c>
      <c r="C18" s="12" t="s">
        <v>32</v>
      </c>
      <c r="D18" s="266" t="str">
        <f>PARAMETROS!B19</f>
        <v>MÁRCIO CASTRO</v>
      </c>
      <c r="E18" s="267"/>
      <c r="F18" s="12" t="s">
        <v>32</v>
      </c>
      <c r="G18" s="266" t="str">
        <f>'Result do Turno'!G23</f>
        <v>ANA CLÁUDIA</v>
      </c>
      <c r="H18" s="267"/>
      <c r="I18" s="269" t="str">
        <f>G16</f>
        <v>PEDRO SANTOS</v>
      </c>
      <c r="J18" s="336" t="s">
        <v>32</v>
      </c>
    </row>
    <row r="19" spans="1:10" ht="15" customHeight="1" x14ac:dyDescent="0.45">
      <c r="A19" s="239">
        <v>15</v>
      </c>
      <c r="C19" s="12" t="s">
        <v>32</v>
      </c>
      <c r="D19" s="266" t="str">
        <f>PARAMETROS!B20</f>
        <v>RENATO OLIVEIRA</v>
      </c>
      <c r="E19" s="267"/>
      <c r="F19" s="12" t="s">
        <v>32</v>
      </c>
      <c r="G19" s="266" t="str">
        <f>'Result do Turno'!G24</f>
        <v>MARCELO MORAES</v>
      </c>
      <c r="H19" s="267"/>
      <c r="I19" s="269" t="str">
        <f>G19</f>
        <v>MARCELO MORAES</v>
      </c>
      <c r="J19" s="336" t="s">
        <v>32</v>
      </c>
    </row>
    <row r="20" spans="1:10" ht="15" customHeight="1" x14ac:dyDescent="0.45">
      <c r="A20" s="239">
        <v>16</v>
      </c>
      <c r="C20" s="12" t="s">
        <v>32</v>
      </c>
      <c r="D20" s="266" t="str">
        <f>PARAMETROS!B21</f>
        <v>ANA CLÁUDIA</v>
      </c>
      <c r="E20" s="267"/>
      <c r="F20" s="12" t="s">
        <v>32</v>
      </c>
      <c r="G20" s="266" t="str">
        <f>'Result do Turno'!G25</f>
        <v>LOURIVALDO RABELO</v>
      </c>
      <c r="H20" s="267"/>
      <c r="I20" s="269" t="str">
        <f>G20</f>
        <v>LOURIVALDO RABELO</v>
      </c>
      <c r="J20" s="336" t="s">
        <v>32</v>
      </c>
    </row>
    <row r="21" spans="1:10" ht="15" customHeight="1" x14ac:dyDescent="0.45">
      <c r="A21" s="239">
        <v>17</v>
      </c>
      <c r="C21" s="12" t="s">
        <v>32</v>
      </c>
      <c r="D21" s="266" t="str">
        <f>PARAMETROS!B22</f>
        <v>MARCUS MAMEDE</v>
      </c>
      <c r="F21" s="12" t="s">
        <v>32</v>
      </c>
      <c r="G21" s="266" t="str">
        <f>'Result do Turno'!G26</f>
        <v>RENATO OLIVEIRA</v>
      </c>
      <c r="I21" s="270" t="str">
        <f>G23</f>
        <v>LUCIANO CASTRO</v>
      </c>
      <c r="J21" s="336" t="s">
        <v>32</v>
      </c>
    </row>
    <row r="22" spans="1:10" ht="15" customHeight="1" x14ac:dyDescent="0.45">
      <c r="A22" s="239">
        <v>18</v>
      </c>
      <c r="C22" s="12" t="s">
        <v>32</v>
      </c>
      <c r="D22" s="266" t="str">
        <f>PARAMETROS!B23</f>
        <v>MARCELO MORAES</v>
      </c>
      <c r="E22" s="267"/>
      <c r="F22" s="12" t="s">
        <v>32</v>
      </c>
      <c r="G22" s="266" t="str">
        <f>'Result do Turno'!G27</f>
        <v>MARCUS MAMEDE</v>
      </c>
      <c r="H22" s="267"/>
      <c r="I22" s="270" t="str">
        <f>G24</f>
        <v>GILMARA LIMA</v>
      </c>
      <c r="J22" s="336" t="s">
        <v>32</v>
      </c>
    </row>
    <row r="23" spans="1:10" ht="15" customHeight="1" x14ac:dyDescent="0.45">
      <c r="A23" s="239">
        <v>19</v>
      </c>
      <c r="C23" s="13" t="s">
        <v>39</v>
      </c>
      <c r="D23" s="271" t="str">
        <f>PARAMETROS!B24</f>
        <v>LÚCIO MESQUITA</v>
      </c>
      <c r="F23" s="13" t="s">
        <v>39</v>
      </c>
      <c r="G23" s="271" t="str">
        <f>'Result do Turno'!G31</f>
        <v>LUCIANO CASTRO</v>
      </c>
      <c r="I23" s="272" t="str">
        <f>G21</f>
        <v>RENATO OLIVEIRA</v>
      </c>
      <c r="J23" s="337" t="s">
        <v>39</v>
      </c>
    </row>
    <row r="24" spans="1:10" ht="15" customHeight="1" x14ac:dyDescent="0.45">
      <c r="A24" s="239">
        <v>20</v>
      </c>
      <c r="C24" s="13" t="s">
        <v>39</v>
      </c>
      <c r="D24" s="273" t="str">
        <f>PARAMETROS!B25</f>
        <v>LUCIANO CASTRO</v>
      </c>
      <c r="F24" s="13" t="s">
        <v>39</v>
      </c>
      <c r="G24" s="273" t="str">
        <f>'Result do Turno'!G32</f>
        <v>GILMARA LIMA</v>
      </c>
      <c r="I24" s="270" t="str">
        <f>G22</f>
        <v>MARCUS MAMEDE</v>
      </c>
      <c r="J24" s="337" t="s">
        <v>39</v>
      </c>
    </row>
    <row r="25" spans="1:10" ht="15" customHeight="1" x14ac:dyDescent="0.45">
      <c r="A25" s="239">
        <v>21</v>
      </c>
      <c r="C25" s="13" t="s">
        <v>39</v>
      </c>
      <c r="D25" s="273" t="str">
        <f>PARAMETROS!B26</f>
        <v>GILMARA LIMA</v>
      </c>
      <c r="F25" s="13" t="s">
        <v>39</v>
      </c>
      <c r="G25" s="273" t="str">
        <f>'Result do Turno'!G33</f>
        <v>LÚCIO MESQUITA</v>
      </c>
      <c r="I25" s="270" t="str">
        <f>G25</f>
        <v>LÚCIO MESQUITA</v>
      </c>
      <c r="J25" s="337" t="s">
        <v>39</v>
      </c>
    </row>
    <row r="26" spans="1:10" ht="15" customHeight="1" x14ac:dyDescent="0.45">
      <c r="A26" s="239">
        <v>22</v>
      </c>
      <c r="C26" s="13" t="s">
        <v>39</v>
      </c>
      <c r="D26" s="273" t="str">
        <f>PARAMETROS!B27</f>
        <v>MARLOS PARANHOS</v>
      </c>
      <c r="F26" s="13" t="s">
        <v>39</v>
      </c>
      <c r="G26" s="273" t="str">
        <f>'Result do Turno'!G34</f>
        <v>MARLOS PARANHOS</v>
      </c>
      <c r="I26" s="270" t="str">
        <f>G26</f>
        <v>MARLOS PARANHOS</v>
      </c>
      <c r="J26" s="337" t="s">
        <v>39</v>
      </c>
    </row>
    <row r="27" spans="1:10" ht="15" customHeight="1" x14ac:dyDescent="0.45">
      <c r="A27" s="239">
        <v>23</v>
      </c>
      <c r="C27" s="13" t="s">
        <v>39</v>
      </c>
      <c r="D27" s="273" t="str">
        <f>PARAMETROS!B28</f>
        <v>JOÃO SUCUPIRA</v>
      </c>
      <c r="F27" s="13" t="s">
        <v>39</v>
      </c>
      <c r="G27" s="273" t="str">
        <f>'Result do Turno'!G35</f>
        <v>JOÃO SUCUPIRA</v>
      </c>
      <c r="I27" s="270" t="str">
        <f>G29</f>
        <v>RAUL BURNETT</v>
      </c>
      <c r="J27" s="337" t="s">
        <v>39</v>
      </c>
    </row>
    <row r="28" spans="1:10" ht="15" customHeight="1" x14ac:dyDescent="0.45">
      <c r="A28" s="239">
        <v>24</v>
      </c>
      <c r="C28" s="13" t="s">
        <v>39</v>
      </c>
      <c r="D28" s="274" t="str">
        <f>PARAMETROS!B29</f>
        <v>UIRA OLIVEIRA</v>
      </c>
      <c r="F28" s="13" t="s">
        <v>39</v>
      </c>
      <c r="G28" s="274" t="str">
        <f>'Result do Turno'!G36</f>
        <v>UIRA OLIVEIRA</v>
      </c>
      <c r="I28" s="275" t="str">
        <f>G30</f>
        <v>EDUARDO BARBOSA</v>
      </c>
      <c r="J28" s="337" t="s">
        <v>39</v>
      </c>
    </row>
    <row r="29" spans="1:10" ht="15" customHeight="1" x14ac:dyDescent="0.45">
      <c r="A29" s="239">
        <v>25</v>
      </c>
      <c r="C29" s="12" t="s">
        <v>46</v>
      </c>
      <c r="D29" s="276" t="str">
        <f>PARAMETROS!B30</f>
        <v>RICARDO MACHADO</v>
      </c>
      <c r="E29" s="267"/>
      <c r="F29" s="12" t="s">
        <v>46</v>
      </c>
      <c r="G29" s="276" t="str">
        <f>'Result do Turno'!G40</f>
        <v>RAUL BURNETT</v>
      </c>
      <c r="H29" s="267"/>
      <c r="I29" s="268" t="str">
        <f>G27</f>
        <v>JOÃO SUCUPIRA</v>
      </c>
      <c r="J29" s="336" t="s">
        <v>46</v>
      </c>
    </row>
    <row r="30" spans="1:10" ht="15" customHeight="1" x14ac:dyDescent="0.45">
      <c r="A30" s="239">
        <v>26</v>
      </c>
      <c r="C30" s="12" t="s">
        <v>46</v>
      </c>
      <c r="D30" s="266" t="str">
        <f>PARAMETROS!B31</f>
        <v>EDUARDO BARBOSA</v>
      </c>
      <c r="E30" s="267"/>
      <c r="F30" s="12" t="s">
        <v>46</v>
      </c>
      <c r="G30" s="266" t="str">
        <f>'Result do Turno'!G41</f>
        <v>EDUARDO BARBOSA</v>
      </c>
      <c r="H30" s="267"/>
      <c r="I30" s="269" t="str">
        <f>G28</f>
        <v>UIRA OLIVEIRA</v>
      </c>
      <c r="J30" s="336" t="s">
        <v>46</v>
      </c>
    </row>
    <row r="31" spans="1:10" ht="15" customHeight="1" x14ac:dyDescent="0.45">
      <c r="A31" s="239">
        <v>27</v>
      </c>
      <c r="C31" s="12" t="s">
        <v>46</v>
      </c>
      <c r="D31" s="266" t="str">
        <f>PARAMETROS!B32</f>
        <v>ANDRÉ LUIZ</v>
      </c>
      <c r="E31" s="267"/>
      <c r="F31" s="12" t="s">
        <v>46</v>
      </c>
      <c r="G31" s="266" t="str">
        <f>'Result do Turno'!G42</f>
        <v>RICARDO MACHADO</v>
      </c>
      <c r="H31" s="267"/>
      <c r="I31" s="269" t="str">
        <f>G31</f>
        <v>RICARDO MACHADO</v>
      </c>
      <c r="J31" s="336" t="s">
        <v>46</v>
      </c>
    </row>
    <row r="32" spans="1:10" ht="15" customHeight="1" x14ac:dyDescent="0.45">
      <c r="A32" s="239">
        <v>28</v>
      </c>
      <c r="C32" s="12" t="s">
        <v>46</v>
      </c>
      <c r="D32" s="266" t="str">
        <f>PARAMETROS!B33</f>
        <v>WELTON SILVA</v>
      </c>
      <c r="E32" s="267"/>
      <c r="F32" s="12" t="s">
        <v>46</v>
      </c>
      <c r="G32" s="266" t="str">
        <f>'Result do Turno'!G43</f>
        <v>GLAYSON PIMENTA</v>
      </c>
      <c r="H32" s="267"/>
      <c r="I32" s="269" t="str">
        <f>G32</f>
        <v>GLAYSON PIMENTA</v>
      </c>
      <c r="J32" s="336" t="s">
        <v>46</v>
      </c>
    </row>
    <row r="33" spans="1:10" ht="15" customHeight="1" x14ac:dyDescent="0.45">
      <c r="A33" s="239">
        <v>29</v>
      </c>
      <c r="C33" s="12" t="s">
        <v>46</v>
      </c>
      <c r="D33" s="266" t="str">
        <f>PARAMETROS!B34</f>
        <v>GLAYSON PIMENTA</v>
      </c>
      <c r="F33" s="12" t="s">
        <v>46</v>
      </c>
      <c r="G33" s="266" t="str">
        <f>'Result do Turno'!G44</f>
        <v>WELTON SILVA</v>
      </c>
      <c r="I33" s="270" t="str">
        <f>G35</f>
        <v>CARLOS EWBANK</v>
      </c>
      <c r="J33" s="336" t="s">
        <v>46</v>
      </c>
    </row>
    <row r="34" spans="1:10" ht="15" customHeight="1" x14ac:dyDescent="0.45">
      <c r="A34" s="239">
        <v>30</v>
      </c>
      <c r="C34" s="12" t="s">
        <v>46</v>
      </c>
      <c r="D34" s="266" t="str">
        <f>PARAMETROS!B35</f>
        <v>RAUL BURNETT</v>
      </c>
      <c r="E34" s="267"/>
      <c r="F34" s="12" t="s">
        <v>46</v>
      </c>
      <c r="G34" s="266" t="str">
        <f>'Result do Turno'!G45</f>
        <v>ANDRÉ LUIZ</v>
      </c>
      <c r="H34" s="267"/>
      <c r="I34" s="270" t="str">
        <f>G36</f>
        <v>FRANCISCO ASSIS</v>
      </c>
      <c r="J34" s="336" t="s">
        <v>46</v>
      </c>
    </row>
    <row r="35" spans="1:10" ht="15" customHeight="1" x14ac:dyDescent="0.45">
      <c r="A35" s="239">
        <v>31</v>
      </c>
      <c r="C35" s="13" t="s">
        <v>53</v>
      </c>
      <c r="D35" s="271" t="str">
        <f>PARAMETROS!B36</f>
        <v>FRANCISCO ASSIS</v>
      </c>
      <c r="F35" s="13" t="s">
        <v>53</v>
      </c>
      <c r="G35" s="271" t="str">
        <f>'Result do Turno'!G49</f>
        <v>CARLOS EWBANK</v>
      </c>
      <c r="I35" s="268" t="str">
        <f>G33</f>
        <v>WELTON SILVA</v>
      </c>
      <c r="J35" s="337" t="s">
        <v>53</v>
      </c>
    </row>
    <row r="36" spans="1:10" ht="15" customHeight="1" x14ac:dyDescent="0.45">
      <c r="A36" s="239">
        <v>32</v>
      </c>
      <c r="C36" s="13" t="s">
        <v>53</v>
      </c>
      <c r="D36" s="273" t="str">
        <f>PARAMETROS!B37</f>
        <v>OLÍMPIO FILHO</v>
      </c>
      <c r="F36" s="13" t="s">
        <v>53</v>
      </c>
      <c r="G36" s="273" t="str">
        <f>'Result do Turno'!G50</f>
        <v>FRANCISCO ASSIS</v>
      </c>
      <c r="I36" s="269" t="str">
        <f>G34</f>
        <v>ANDRÉ LUIZ</v>
      </c>
      <c r="J36" s="337" t="s">
        <v>53</v>
      </c>
    </row>
    <row r="37" spans="1:10" ht="15" customHeight="1" x14ac:dyDescent="0.45">
      <c r="A37" s="239">
        <v>33</v>
      </c>
      <c r="C37" s="13" t="s">
        <v>53</v>
      </c>
      <c r="D37" s="273" t="str">
        <f>PARAMETROS!B38</f>
        <v>JOÃO MEDEIROS</v>
      </c>
      <c r="F37" s="13" t="s">
        <v>53</v>
      </c>
      <c r="G37" s="273" t="str">
        <f>'Result do Turno'!G51</f>
        <v>ADALO REIS</v>
      </c>
      <c r="I37" s="269" t="str">
        <f>G37</f>
        <v>ADALO REIS</v>
      </c>
      <c r="J37" s="337" t="s">
        <v>53</v>
      </c>
    </row>
    <row r="38" spans="1:10" ht="15" customHeight="1" x14ac:dyDescent="0.45">
      <c r="A38" s="239">
        <v>34</v>
      </c>
      <c r="C38" s="13" t="s">
        <v>53</v>
      </c>
      <c r="D38" s="273" t="str">
        <f>PARAMETROS!B39</f>
        <v>CARLOS EWBANK</v>
      </c>
      <c r="F38" s="13" t="s">
        <v>53</v>
      </c>
      <c r="G38" s="273" t="str">
        <f>'Result do Turno'!G52</f>
        <v>MARCO MACIEL</v>
      </c>
      <c r="I38" s="269" t="str">
        <f>G38</f>
        <v>MARCO MACIEL</v>
      </c>
      <c r="J38" s="337" t="s">
        <v>53</v>
      </c>
    </row>
    <row r="39" spans="1:10" ht="15" customHeight="1" x14ac:dyDescent="0.45">
      <c r="A39" s="239">
        <v>35</v>
      </c>
      <c r="C39" s="13" t="s">
        <v>53</v>
      </c>
      <c r="D39" s="273" t="str">
        <f>PARAMETROS!B40</f>
        <v>MARCO MACIEL</v>
      </c>
      <c r="F39" s="13" t="s">
        <v>53</v>
      </c>
      <c r="G39" s="273" t="str">
        <f>'Result do Turno'!G53</f>
        <v>JOÃO MEDEIROS</v>
      </c>
      <c r="I39" s="270" t="str">
        <f>G41</f>
        <v>JOSÉ LUIS</v>
      </c>
      <c r="J39" s="337" t="s">
        <v>53</v>
      </c>
    </row>
    <row r="40" spans="1:10" ht="15" customHeight="1" x14ac:dyDescent="0.45">
      <c r="A40" s="239">
        <v>36</v>
      </c>
      <c r="C40" s="13" t="s">
        <v>53</v>
      </c>
      <c r="D40" s="274" t="str">
        <f>PARAMETROS!B41</f>
        <v>ADALO REIS</v>
      </c>
      <c r="F40" s="13" t="s">
        <v>53</v>
      </c>
      <c r="G40" s="274" t="str">
        <f>'Result do Turno'!G54</f>
        <v>OLÍMPIO FILHO</v>
      </c>
      <c r="I40" s="270" t="str">
        <f>G42</f>
        <v>RAFAEL BICALHO</v>
      </c>
      <c r="J40" s="337" t="s">
        <v>53</v>
      </c>
    </row>
    <row r="41" spans="1:10" ht="15" customHeight="1" x14ac:dyDescent="0.45">
      <c r="A41" s="239">
        <v>37</v>
      </c>
      <c r="C41" s="12" t="s">
        <v>60</v>
      </c>
      <c r="D41" s="276" t="str">
        <f>PARAMETROS!B42</f>
        <v>CARLOS MAMEDE</v>
      </c>
      <c r="E41" s="267"/>
      <c r="F41" s="12" t="s">
        <v>60</v>
      </c>
      <c r="G41" s="276" t="str">
        <f>'Result do Turno'!G58</f>
        <v>JOSÉ LUIS</v>
      </c>
      <c r="H41" s="267"/>
      <c r="I41" s="268" t="str">
        <f>G39</f>
        <v>JOÃO MEDEIROS</v>
      </c>
      <c r="J41" s="336" t="s">
        <v>60</v>
      </c>
    </row>
    <row r="42" spans="1:10" ht="15" customHeight="1" x14ac:dyDescent="0.45">
      <c r="A42" s="239">
        <v>38</v>
      </c>
      <c r="C42" s="12" t="s">
        <v>60</v>
      </c>
      <c r="D42" s="266" t="str">
        <f>PARAMETROS!B43</f>
        <v>EDSON BELLO</v>
      </c>
      <c r="E42" s="267"/>
      <c r="F42" s="12" t="s">
        <v>60</v>
      </c>
      <c r="G42" s="266" t="str">
        <f>'Result do Turno'!G59</f>
        <v>RAFAEL BICALHO</v>
      </c>
      <c r="H42" s="267"/>
      <c r="I42" s="269" t="str">
        <f>G40</f>
        <v>OLÍMPIO FILHO</v>
      </c>
      <c r="J42" s="336" t="s">
        <v>60</v>
      </c>
    </row>
    <row r="43" spans="1:10" ht="15" customHeight="1" x14ac:dyDescent="0.45">
      <c r="A43" s="239">
        <v>39</v>
      </c>
      <c r="C43" s="12" t="s">
        <v>60</v>
      </c>
      <c r="D43" s="266" t="str">
        <f>PARAMETROS!B44</f>
        <v>JOSÉ LUIS</v>
      </c>
      <c r="E43" s="267"/>
      <c r="F43" s="12" t="s">
        <v>60</v>
      </c>
      <c r="G43" s="266" t="str">
        <f>'Result do Turno'!G60</f>
        <v>EDSON BELLO</v>
      </c>
      <c r="H43" s="267"/>
      <c r="I43" s="269" t="str">
        <f>G43</f>
        <v>EDSON BELLO</v>
      </c>
      <c r="J43" s="336" t="s">
        <v>60</v>
      </c>
    </row>
    <row r="44" spans="1:10" ht="15" customHeight="1" x14ac:dyDescent="0.45">
      <c r="A44" s="239">
        <v>40</v>
      </c>
      <c r="C44" s="12" t="s">
        <v>60</v>
      </c>
      <c r="D44" s="266" t="str">
        <f>PARAMETROS!B45</f>
        <v>ÁRIO TOLEDO</v>
      </c>
      <c r="E44" s="267"/>
      <c r="F44" s="12" t="s">
        <v>60</v>
      </c>
      <c r="G44" s="266" t="str">
        <f>'Result do Turno'!G61</f>
        <v>CÉSAR MARRA</v>
      </c>
      <c r="H44" s="267"/>
      <c r="I44" s="269" t="str">
        <f>G44</f>
        <v>CÉSAR MARRA</v>
      </c>
      <c r="J44" s="336" t="s">
        <v>60</v>
      </c>
    </row>
    <row r="45" spans="1:10" ht="15" customHeight="1" x14ac:dyDescent="0.45">
      <c r="A45" s="239">
        <v>41</v>
      </c>
      <c r="C45" s="12" t="s">
        <v>60</v>
      </c>
      <c r="D45" s="266" t="str">
        <f>PARAMETROS!B46</f>
        <v>RAFAEL BICALHO</v>
      </c>
      <c r="F45" s="12" t="s">
        <v>60</v>
      </c>
      <c r="G45" s="266" t="str">
        <f>'Result do Turno'!G62</f>
        <v>CARLOS MAMEDE</v>
      </c>
      <c r="I45" s="270" t="str">
        <f>G47</f>
        <v>NELSON ELEUTÉRIO</v>
      </c>
      <c r="J45" s="336" t="s">
        <v>60</v>
      </c>
    </row>
    <row r="46" spans="1:10" ht="15" customHeight="1" x14ac:dyDescent="0.45">
      <c r="A46" s="239">
        <v>42</v>
      </c>
      <c r="C46" s="12" t="s">
        <v>60</v>
      </c>
      <c r="D46" s="266" t="str">
        <f>PARAMETROS!B47</f>
        <v>CÉSAR MARRA</v>
      </c>
      <c r="E46" s="267"/>
      <c r="F46" s="12" t="s">
        <v>60</v>
      </c>
      <c r="G46" s="266" t="str">
        <f>'Result do Turno'!G63</f>
        <v>ÁRIO TOLEDO</v>
      </c>
      <c r="H46" s="267"/>
      <c r="I46" s="270" t="str">
        <f>G48</f>
        <v>EDUARDO CUNHA</v>
      </c>
      <c r="J46" s="336" t="s">
        <v>60</v>
      </c>
    </row>
    <row r="47" spans="1:10" ht="15" customHeight="1" x14ac:dyDescent="0.45">
      <c r="A47" s="239">
        <v>43</v>
      </c>
      <c r="C47" s="13" t="s">
        <v>67</v>
      </c>
      <c r="D47" s="271" t="str">
        <f>PARAMETROS!B48</f>
        <v>EDUARDO CUNHA</v>
      </c>
      <c r="F47" s="13" t="s">
        <v>67</v>
      </c>
      <c r="G47" s="271" t="str">
        <f>'Result do Turno'!G67</f>
        <v>NELSON ELEUTÉRIO</v>
      </c>
      <c r="I47" s="272" t="str">
        <f>G45</f>
        <v>CARLOS MAMEDE</v>
      </c>
      <c r="J47" s="337" t="s">
        <v>67</v>
      </c>
    </row>
    <row r="48" spans="1:10" ht="15" customHeight="1" x14ac:dyDescent="0.45">
      <c r="A48" s="239">
        <v>44</v>
      </c>
      <c r="C48" s="13" t="s">
        <v>67</v>
      </c>
      <c r="D48" s="273" t="str">
        <f>PARAMETROS!B49</f>
        <v>CARLOS COELHO</v>
      </c>
      <c r="F48" s="13" t="s">
        <v>67</v>
      </c>
      <c r="G48" s="273" t="str">
        <f>'Result do Turno'!G68</f>
        <v>EDUARDO CUNHA</v>
      </c>
      <c r="I48" s="270" t="str">
        <f>G46</f>
        <v>ÁRIO TOLEDO</v>
      </c>
      <c r="J48" s="337" t="s">
        <v>67</v>
      </c>
    </row>
    <row r="49" spans="1:10" ht="15" customHeight="1" x14ac:dyDescent="0.45">
      <c r="A49" s="239">
        <v>45</v>
      </c>
      <c r="C49" s="13" t="s">
        <v>67</v>
      </c>
      <c r="D49" s="273" t="str">
        <f>PARAMETROS!B50</f>
        <v>MÁRCIA MORATO</v>
      </c>
      <c r="F49" s="13" t="s">
        <v>67</v>
      </c>
      <c r="G49" s="273" t="str">
        <f>'Result do Turno'!G69</f>
        <v>CARLOS COELHO</v>
      </c>
      <c r="I49" s="270" t="str">
        <f>G49</f>
        <v>CARLOS COELHO</v>
      </c>
      <c r="J49" s="337" t="s">
        <v>67</v>
      </c>
    </row>
    <row r="50" spans="1:10" ht="15" customHeight="1" x14ac:dyDescent="0.45">
      <c r="A50" s="239">
        <v>46</v>
      </c>
      <c r="C50" s="13" t="s">
        <v>67</v>
      </c>
      <c r="D50" s="273" t="str">
        <f>PARAMETROS!B51</f>
        <v>NELSON ELEUTÉRIO</v>
      </c>
      <c r="F50" s="13" t="s">
        <v>67</v>
      </c>
      <c r="G50" s="273" t="str">
        <f>'Result do Turno'!G70</f>
        <v>RICARDO VILLELA</v>
      </c>
      <c r="I50" s="270" t="str">
        <f>G50</f>
        <v>RICARDO VILLELA</v>
      </c>
      <c r="J50" s="337" t="s">
        <v>67</v>
      </c>
    </row>
    <row r="51" spans="1:10" ht="15" customHeight="1" x14ac:dyDescent="0.45">
      <c r="A51" s="239">
        <v>47</v>
      </c>
      <c r="C51" s="13" t="s">
        <v>67</v>
      </c>
      <c r="D51" s="273" t="str">
        <f>PARAMETROS!B52</f>
        <v>RICARDO VILLELA</v>
      </c>
      <c r="F51" s="13" t="s">
        <v>67</v>
      </c>
      <c r="G51" s="273" t="str">
        <f>'Result do Turno'!G71</f>
        <v>CARLOS PEREIRA</v>
      </c>
      <c r="I51" s="270" t="str">
        <f>G53</f>
        <v>LUCAS FERREIRA</v>
      </c>
      <c r="J51" s="337" t="s">
        <v>67</v>
      </c>
    </row>
    <row r="52" spans="1:10" ht="15" customHeight="1" x14ac:dyDescent="0.45">
      <c r="A52" s="239">
        <v>48</v>
      </c>
      <c r="C52" s="13" t="s">
        <v>67</v>
      </c>
      <c r="D52" s="274" t="str">
        <f>PARAMETROS!B53</f>
        <v>CARLOS PEREIRA</v>
      </c>
      <c r="F52" s="13" t="s">
        <v>67</v>
      </c>
      <c r="G52" s="274" t="str">
        <f>'Result do Turno'!G72</f>
        <v>MÁRCIA MORATO</v>
      </c>
      <c r="I52" s="275" t="str">
        <f>G54</f>
        <v>REGINALDO MACHADO</v>
      </c>
      <c r="J52" s="337" t="s">
        <v>67</v>
      </c>
    </row>
    <row r="53" spans="1:10" ht="15" customHeight="1" x14ac:dyDescent="0.45">
      <c r="A53" s="239">
        <v>49</v>
      </c>
      <c r="C53" s="12" t="s">
        <v>74</v>
      </c>
      <c r="D53" s="276" t="str">
        <f>PARAMETROS!B54</f>
        <v>ELISA PRATA</v>
      </c>
      <c r="E53" s="267"/>
      <c r="F53" s="12" t="s">
        <v>74</v>
      </c>
      <c r="G53" s="276" t="str">
        <f>'Result do Turno'!G76</f>
        <v>LUCAS FERREIRA</v>
      </c>
      <c r="H53" s="267"/>
      <c r="I53" s="268" t="str">
        <f>G51</f>
        <v>CARLOS PEREIRA</v>
      </c>
      <c r="J53" s="336" t="s">
        <v>74</v>
      </c>
    </row>
    <row r="54" spans="1:10" ht="15" customHeight="1" x14ac:dyDescent="0.45">
      <c r="A54" s="239">
        <v>50</v>
      </c>
      <c r="C54" s="12"/>
      <c r="D54" s="266" t="str">
        <f>PARAMETROS!B55</f>
        <v>LUCAS FERREIRA</v>
      </c>
      <c r="E54" s="267"/>
      <c r="F54" s="12"/>
      <c r="G54" s="266" t="str">
        <f>'Result do Turno'!G77</f>
        <v>REGINALDO MACHADO</v>
      </c>
      <c r="H54" s="267"/>
      <c r="I54" s="269" t="str">
        <f>G52</f>
        <v>MÁRCIA MORATO</v>
      </c>
      <c r="J54" s="336"/>
    </row>
    <row r="55" spans="1:10" ht="15" customHeight="1" x14ac:dyDescent="0.45">
      <c r="A55" s="239">
        <v>51</v>
      </c>
      <c r="C55" s="12"/>
      <c r="D55" s="266" t="str">
        <f>PARAMETROS!B56</f>
        <v>MARIO ALLE</v>
      </c>
      <c r="E55" s="267"/>
      <c r="F55" s="12"/>
      <c r="G55" s="266" t="str">
        <f>'Result do Turno'!G78</f>
        <v>RENATO SOUZA</v>
      </c>
      <c r="H55" s="267"/>
      <c r="I55" s="269" t="str">
        <f>G55</f>
        <v>RENATO SOUZA</v>
      </c>
      <c r="J55" s="336"/>
    </row>
    <row r="56" spans="1:10" ht="15" customHeight="1" x14ac:dyDescent="0.45">
      <c r="A56" s="239">
        <v>52</v>
      </c>
      <c r="C56" s="12"/>
      <c r="D56" s="266" t="str">
        <f>PARAMETROS!B57</f>
        <v>RENATO SOUZA</v>
      </c>
      <c r="E56" s="267"/>
      <c r="F56" s="12"/>
      <c r="G56" s="266" t="str">
        <f>'Result do Turno'!G79</f>
        <v>MARIO ALLE</v>
      </c>
      <c r="H56" s="267"/>
      <c r="I56" s="269" t="str">
        <f>G56</f>
        <v>MARIO ALLE</v>
      </c>
      <c r="J56" s="336"/>
    </row>
    <row r="57" spans="1:10" ht="15" customHeight="1" x14ac:dyDescent="0.45">
      <c r="A57" s="239">
        <v>53</v>
      </c>
      <c r="C57" s="12"/>
      <c r="D57" s="266" t="str">
        <f>PARAMETROS!B58</f>
        <v>VALNEI PIAZZA</v>
      </c>
      <c r="F57" s="12"/>
      <c r="G57" s="266" t="str">
        <f>'Result do Turno'!G80</f>
        <v>ELISA PRATA</v>
      </c>
      <c r="I57" s="270" t="str">
        <f>G59</f>
        <v>ALFREDO DIAS</v>
      </c>
      <c r="J57" s="336"/>
    </row>
    <row r="58" spans="1:10" ht="15" customHeight="1" x14ac:dyDescent="0.45">
      <c r="A58" s="239">
        <v>54</v>
      </c>
      <c r="C58" s="12"/>
      <c r="D58" s="266" t="str">
        <f>PARAMETROS!B59</f>
        <v>REGINALDO MACHADO</v>
      </c>
      <c r="E58" s="267"/>
      <c r="F58" s="12"/>
      <c r="G58" s="266" t="str">
        <f>'Result do Turno'!G81</f>
        <v>VALNEI PIAZZA</v>
      </c>
      <c r="H58" s="267"/>
      <c r="I58" s="270" t="str">
        <f>G60</f>
        <v>IZAÍAS CAMILO</v>
      </c>
      <c r="J58" s="336"/>
    </row>
    <row r="59" spans="1:10" ht="15" customHeight="1" x14ac:dyDescent="0.45">
      <c r="A59" s="239">
        <v>55</v>
      </c>
      <c r="C59" s="13" t="s">
        <v>81</v>
      </c>
      <c r="D59" s="271" t="str">
        <f>PARAMETROS!B60</f>
        <v>IZAÍAS CAMILO</v>
      </c>
      <c r="F59" s="13" t="s">
        <v>81</v>
      </c>
      <c r="G59" s="271" t="str">
        <f>'Result do Turno'!G85</f>
        <v>ALFREDO DIAS</v>
      </c>
      <c r="I59" s="268" t="str">
        <f>G57</f>
        <v>ELISA PRATA</v>
      </c>
      <c r="J59" s="337" t="s">
        <v>81</v>
      </c>
    </row>
    <row r="60" spans="1:10" ht="15" customHeight="1" x14ac:dyDescent="0.45">
      <c r="A60" s="239">
        <v>56</v>
      </c>
      <c r="C60" s="13"/>
      <c r="D60" s="273" t="str">
        <f>PARAMETROS!B61</f>
        <v>CARLOS SILVEIRA</v>
      </c>
      <c r="F60" s="13"/>
      <c r="G60" s="273" t="str">
        <f>'Result do Turno'!G86</f>
        <v>IZAÍAS CAMILO</v>
      </c>
      <c r="I60" s="269" t="str">
        <f>G58</f>
        <v>VALNEI PIAZZA</v>
      </c>
      <c r="J60" s="337"/>
    </row>
    <row r="61" spans="1:10" ht="15" customHeight="1" x14ac:dyDescent="0.45">
      <c r="A61" s="239">
        <v>57</v>
      </c>
      <c r="C61" s="13"/>
      <c r="D61" s="273" t="str">
        <f>PARAMETROS!B62</f>
        <v>ALFREDO DIAS</v>
      </c>
      <c r="F61" s="13"/>
      <c r="G61" s="273" t="str">
        <f>'Result do Turno'!G87</f>
        <v>NATAN MORELO</v>
      </c>
      <c r="I61" s="269" t="str">
        <f>G61</f>
        <v>NATAN MORELO</v>
      </c>
      <c r="J61" s="337"/>
    </row>
    <row r="62" spans="1:10" ht="15" customHeight="1" x14ac:dyDescent="0.45">
      <c r="A62" s="239">
        <v>58</v>
      </c>
      <c r="C62" s="13"/>
      <c r="D62" s="273" t="str">
        <f>PARAMETROS!B63</f>
        <v>NATAN MORELO</v>
      </c>
      <c r="F62" s="13"/>
      <c r="G62" s="273" t="str">
        <f>'Result do Turno'!G88</f>
        <v>SOCORRO OIVANE</v>
      </c>
      <c r="I62" s="269" t="str">
        <f>G62</f>
        <v>SOCORRO OIVANE</v>
      </c>
      <c r="J62" s="337"/>
    </row>
    <row r="63" spans="1:10" ht="15" customHeight="1" x14ac:dyDescent="0.45">
      <c r="A63" s="239">
        <v>59</v>
      </c>
      <c r="C63" s="13"/>
      <c r="D63" s="273" t="str">
        <f>PARAMETROS!B64</f>
        <v>SOCORRO OIVANE</v>
      </c>
      <c r="F63" s="13"/>
      <c r="G63" s="273" t="str">
        <f>'Result do Turno'!G89</f>
        <v>CARLOS SILVEIRA</v>
      </c>
      <c r="I63" s="270" t="str">
        <f>G65</f>
        <v>JOÃO TAVARES</v>
      </c>
      <c r="J63" s="337"/>
    </row>
    <row r="64" spans="1:10" ht="15" customHeight="1" x14ac:dyDescent="0.45">
      <c r="A64" s="239">
        <v>60</v>
      </c>
      <c r="C64" s="13"/>
      <c r="D64" s="274" t="str">
        <f>PARAMETROS!B65</f>
        <v>SANDSON AZEVEDO</v>
      </c>
      <c r="F64" s="13"/>
      <c r="G64" s="274" t="str">
        <f>'Result do Turno'!G90</f>
        <v>SANDSON AZEVEDO</v>
      </c>
      <c r="I64" s="270" t="str">
        <f>G66</f>
        <v>SANDSON MALTA</v>
      </c>
      <c r="J64" s="337"/>
    </row>
    <row r="65" spans="1:10" ht="15" customHeight="1" x14ac:dyDescent="0.45">
      <c r="A65" s="239">
        <v>61</v>
      </c>
      <c r="C65" s="12" t="s">
        <v>88</v>
      </c>
      <c r="D65" s="276" t="str">
        <f>PARAMETROS!B66</f>
        <v>JOÃO GABRIEL</v>
      </c>
      <c r="E65" s="267"/>
      <c r="F65" s="12" t="s">
        <v>88</v>
      </c>
      <c r="G65" s="276" t="str">
        <f>'Result do Turno'!G94</f>
        <v>JOÃO TAVARES</v>
      </c>
      <c r="H65" s="267"/>
      <c r="I65" s="268" t="str">
        <f>G63</f>
        <v>CARLOS SILVEIRA</v>
      </c>
      <c r="J65" s="336" t="s">
        <v>88</v>
      </c>
    </row>
    <row r="66" spans="1:10" ht="15" customHeight="1" x14ac:dyDescent="0.45">
      <c r="A66" s="239">
        <v>62</v>
      </c>
      <c r="C66" s="12"/>
      <c r="D66" s="266" t="str">
        <f>PARAMETROS!B67</f>
        <v>GEORGIA TORRES</v>
      </c>
      <c r="E66" s="267"/>
      <c r="F66" s="12"/>
      <c r="G66" s="266" t="str">
        <f>'Result do Turno'!G95</f>
        <v>SANDSON MALTA</v>
      </c>
      <c r="H66" s="267"/>
      <c r="I66" s="269" t="str">
        <f>G64</f>
        <v>SANDSON AZEVEDO</v>
      </c>
      <c r="J66" s="336"/>
    </row>
    <row r="67" spans="1:10" ht="15" customHeight="1" x14ac:dyDescent="0.45">
      <c r="A67" s="239">
        <v>63</v>
      </c>
      <c r="C67" s="12"/>
      <c r="D67" s="266" t="str">
        <f>PARAMETROS!B68</f>
        <v>IDENI MEDEIROS</v>
      </c>
      <c r="E67" s="267"/>
      <c r="F67" s="12"/>
      <c r="G67" s="266" t="str">
        <f>'Result do Turno'!G96</f>
        <v>GEORGIA TORRES</v>
      </c>
      <c r="H67" s="267"/>
      <c r="I67" s="269" t="str">
        <f>G67</f>
        <v>GEORGIA TORRES</v>
      </c>
      <c r="J67" s="336"/>
    </row>
    <row r="68" spans="1:10" ht="15" customHeight="1" x14ac:dyDescent="0.45">
      <c r="A68" s="239">
        <v>64</v>
      </c>
      <c r="C68" s="12"/>
      <c r="D68" s="266" t="str">
        <f>PARAMETROS!B69</f>
        <v>JOÃO TAVARES</v>
      </c>
      <c r="E68" s="267"/>
      <c r="F68" s="12"/>
      <c r="G68" s="266" t="str">
        <f>'Result do Turno'!G97</f>
        <v>IDENI MEDEIROS</v>
      </c>
      <c r="H68" s="267"/>
      <c r="I68" s="269" t="str">
        <f>G68</f>
        <v>IDENI MEDEIROS</v>
      </c>
      <c r="J68" s="336"/>
    </row>
    <row r="69" spans="1:10" ht="15" customHeight="1" x14ac:dyDescent="0.45">
      <c r="A69" s="239">
        <v>65</v>
      </c>
      <c r="C69" s="12"/>
      <c r="D69" s="266" t="str">
        <f>PARAMETROS!B70</f>
        <v>SANDSON MALTA</v>
      </c>
      <c r="F69" s="12"/>
      <c r="G69" s="266" t="str">
        <f>'Result do Turno'!G98</f>
        <v>JOÃO GABRIEL</v>
      </c>
      <c r="I69" s="270" t="str">
        <f>G71</f>
        <v>LUCIMAR SILVA</v>
      </c>
      <c r="J69" s="336"/>
    </row>
    <row r="70" spans="1:10" ht="15" customHeight="1" x14ac:dyDescent="0.45">
      <c r="A70" s="239">
        <v>66</v>
      </c>
      <c r="C70" s="12"/>
      <c r="D70" s="266" t="str">
        <f>PARAMETROS!B71</f>
        <v>ALESSANDRA DENOFRIO</v>
      </c>
      <c r="E70" s="267"/>
      <c r="F70" s="12"/>
      <c r="G70" s="266" t="str">
        <f>'Result do Turno'!G99</f>
        <v>ALESSANDRA DENOFRIO</v>
      </c>
      <c r="H70" s="267"/>
      <c r="I70" s="270" t="str">
        <f>G72</f>
        <v>ALEXANDRE TEIXEIRA</v>
      </c>
      <c r="J70" s="336"/>
    </row>
    <row r="71" spans="1:10" ht="15" customHeight="1" x14ac:dyDescent="0.45">
      <c r="A71" s="239">
        <v>67</v>
      </c>
      <c r="C71" s="13" t="s">
        <v>95</v>
      </c>
      <c r="D71" s="271" t="str">
        <f>PARAMETROS!B72</f>
        <v>ALEXANDRE TEIXEIRA</v>
      </c>
      <c r="F71" s="13" t="s">
        <v>95</v>
      </c>
      <c r="G71" s="271" t="str">
        <f>'Result do Turno'!G103</f>
        <v>LUCIMAR SILVA</v>
      </c>
      <c r="I71" s="268" t="str">
        <f>G69</f>
        <v>JOÃO GABRIEL</v>
      </c>
      <c r="J71" s="337" t="s">
        <v>95</v>
      </c>
    </row>
    <row r="72" spans="1:10" ht="15" customHeight="1" x14ac:dyDescent="0.45">
      <c r="A72" s="239">
        <v>68</v>
      </c>
      <c r="C72" s="13"/>
      <c r="D72" s="273" t="str">
        <f>PARAMETROS!B73</f>
        <v>LUCIMAR SILVA</v>
      </c>
      <c r="F72" s="13"/>
      <c r="G72" s="273" t="str">
        <f>'Result do Turno'!G104</f>
        <v>ALEXANDRE TEIXEIRA</v>
      </c>
      <c r="I72" s="269" t="str">
        <f>G70</f>
        <v>ALESSANDRA DENOFRIO</v>
      </c>
      <c r="J72" s="337"/>
    </row>
    <row r="73" spans="1:10" ht="15" customHeight="1" x14ac:dyDescent="0.45">
      <c r="A73" s="239">
        <v>69</v>
      </c>
      <c r="C73" s="13"/>
      <c r="D73" s="273" t="str">
        <f>PARAMETROS!B74</f>
        <v>CLÓVIS CORREA</v>
      </c>
      <c r="F73" s="13"/>
      <c r="G73" s="273" t="str">
        <f>'Result do Turno'!G105</f>
        <v>ÁLVARO PLACIDO</v>
      </c>
      <c r="I73" s="269" t="str">
        <f>G73</f>
        <v>ÁLVARO PLACIDO</v>
      </c>
      <c r="J73" s="337"/>
    </row>
    <row r="74" spans="1:10" ht="15" customHeight="1" x14ac:dyDescent="0.45">
      <c r="A74" s="239">
        <v>70</v>
      </c>
      <c r="C74" s="13"/>
      <c r="D74" s="273" t="str">
        <f>PARAMETROS!B75</f>
        <v>ÁLVARO PLACIDO</v>
      </c>
      <c r="F74" s="13"/>
      <c r="G74" s="273" t="str">
        <f>'Result do Turno'!G106</f>
        <v>CLÓVIS CORREA</v>
      </c>
      <c r="I74" s="269" t="str">
        <f>G74</f>
        <v>CLÓVIS CORREA</v>
      </c>
      <c r="J74" s="337"/>
    </row>
    <row r="75" spans="1:10" ht="15" customHeight="1" x14ac:dyDescent="0.45">
      <c r="A75" s="239">
        <v>71</v>
      </c>
      <c r="C75" s="13"/>
      <c r="D75" s="273" t="str">
        <f>PARAMETROS!B76</f>
        <v>DIONY PORTO</v>
      </c>
      <c r="F75" s="13"/>
      <c r="G75" s="273" t="str">
        <f>'Result do Turno'!G107</f>
        <v>DHYEGO CRUZ</v>
      </c>
      <c r="I75" s="270" t="str">
        <f>G77</f>
        <v>VÍTOR KIRSCH</v>
      </c>
      <c r="J75" s="337"/>
    </row>
    <row r="76" spans="1:10" ht="15" customHeight="1" x14ac:dyDescent="0.45">
      <c r="A76" s="239">
        <v>72</v>
      </c>
      <c r="C76" s="13"/>
      <c r="D76" s="274" t="str">
        <f>PARAMETROS!B77</f>
        <v>DHYEGO CRUZ</v>
      </c>
      <c r="F76" s="13"/>
      <c r="G76" s="274" t="str">
        <f>'Result do Turno'!G108</f>
        <v>DIONY PORTO</v>
      </c>
      <c r="I76" s="270" t="str">
        <f>G78</f>
        <v>ELVIO SALVIANO</v>
      </c>
      <c r="J76" s="337"/>
    </row>
    <row r="77" spans="1:10" ht="15" customHeight="1" x14ac:dyDescent="0.45">
      <c r="A77" s="239">
        <v>73</v>
      </c>
      <c r="C77" s="12" t="s">
        <v>102</v>
      </c>
      <c r="D77" s="276" t="str">
        <f>PARAMETROS!B78</f>
        <v>LUIS HENRIQUE</v>
      </c>
      <c r="E77" s="267"/>
      <c r="F77" s="12" t="s">
        <v>102</v>
      </c>
      <c r="G77" s="276" t="str">
        <f>'Result do Turno'!G112</f>
        <v>VÍTOR KIRSCH</v>
      </c>
      <c r="H77" s="267"/>
      <c r="I77" s="268" t="str">
        <f>G75</f>
        <v>DHYEGO CRUZ</v>
      </c>
      <c r="J77" s="336" t="s">
        <v>102</v>
      </c>
    </row>
    <row r="78" spans="1:10" ht="15" customHeight="1" x14ac:dyDescent="0.45">
      <c r="A78" s="239">
        <v>74</v>
      </c>
      <c r="C78" s="12"/>
      <c r="D78" s="266" t="str">
        <f>PARAMETROS!B79</f>
        <v>NILZINHA</v>
      </c>
      <c r="E78" s="267"/>
      <c r="F78" s="12"/>
      <c r="G78" s="266" t="str">
        <f>'Result do Turno'!G113</f>
        <v>ELVIO SALVIANO</v>
      </c>
      <c r="H78" s="267"/>
      <c r="I78" s="269" t="str">
        <f>G76</f>
        <v>DIONY PORTO</v>
      </c>
      <c r="J78" s="336"/>
    </row>
    <row r="79" spans="1:10" ht="15" customHeight="1" x14ac:dyDescent="0.45">
      <c r="A79" s="239">
        <v>75</v>
      </c>
      <c r="C79" s="12"/>
      <c r="D79" s="266" t="str">
        <f>PARAMETROS!B80</f>
        <v>EDUARDO NIEDDERMEYER</v>
      </c>
      <c r="E79" s="267"/>
      <c r="F79" s="12"/>
      <c r="G79" s="266" t="str">
        <f>'Result do Turno'!G114</f>
        <v>EDUARDO NIEDDERMEYER</v>
      </c>
      <c r="H79" s="267"/>
      <c r="I79" s="269" t="str">
        <f>G79</f>
        <v>EDUARDO NIEDDERMEYER</v>
      </c>
      <c r="J79" s="336"/>
    </row>
    <row r="80" spans="1:10" ht="15" customHeight="1" x14ac:dyDescent="0.45">
      <c r="A80" s="239">
        <v>76</v>
      </c>
      <c r="C80" s="12"/>
      <c r="D80" s="266" t="str">
        <f>PARAMETROS!B81</f>
        <v>VÍTOR KIRSCH</v>
      </c>
      <c r="E80" s="267"/>
      <c r="F80" s="12"/>
      <c r="G80" s="266" t="str">
        <f>'Result do Turno'!G115</f>
        <v xml:space="preserve">MACELO MACHADO </v>
      </c>
      <c r="H80" s="267"/>
      <c r="I80" s="269" t="str">
        <f>G80</f>
        <v xml:space="preserve">MACELO MACHADO </v>
      </c>
      <c r="J80" s="336"/>
    </row>
    <row r="81" spans="1:10" ht="15" customHeight="1" x14ac:dyDescent="0.45">
      <c r="A81" s="239">
        <v>77</v>
      </c>
      <c r="C81" s="12"/>
      <c r="D81" s="266" t="str">
        <f>PARAMETROS!B82</f>
        <v xml:space="preserve">MACELO MACHADO </v>
      </c>
      <c r="F81" s="12"/>
      <c r="G81" s="266" t="str">
        <f>'Result do Turno'!G116</f>
        <v>LUIS HENRIQUE</v>
      </c>
      <c r="I81" s="270">
        <f>G83</f>
        <v>0</v>
      </c>
      <c r="J81" s="336"/>
    </row>
    <row r="82" spans="1:10" ht="15" customHeight="1" x14ac:dyDescent="0.45">
      <c r="A82" s="239">
        <v>78</v>
      </c>
      <c r="C82" s="12"/>
      <c r="D82" s="266" t="str">
        <f>PARAMETROS!B83</f>
        <v>ELVIO SALVIANO</v>
      </c>
      <c r="E82" s="267"/>
      <c r="F82" s="12"/>
      <c r="G82" s="266" t="str">
        <f>'Result do Turno'!G117</f>
        <v>NILZINHA</v>
      </c>
      <c r="H82" s="267"/>
      <c r="I82" s="270">
        <f>G84</f>
        <v>0</v>
      </c>
      <c r="J82" s="336"/>
    </row>
    <row r="83" spans="1:10" ht="15" hidden="1" customHeight="1" x14ac:dyDescent="0.45">
      <c r="A83" s="239">
        <v>79</v>
      </c>
      <c r="C83" s="13" t="s">
        <v>109</v>
      </c>
      <c r="D83" s="271">
        <f>PARAMETROS!B84</f>
        <v>0</v>
      </c>
      <c r="F83" s="13" t="s">
        <v>109</v>
      </c>
      <c r="G83" s="271">
        <f>'Result do Turno'!G121</f>
        <v>0</v>
      </c>
      <c r="I83" s="268" t="str">
        <f>G81</f>
        <v>LUIS HENRIQUE</v>
      </c>
      <c r="J83" s="337" t="s">
        <v>109</v>
      </c>
    </row>
    <row r="84" spans="1:10" ht="15" hidden="1" customHeight="1" x14ac:dyDescent="0.45">
      <c r="A84" s="239">
        <v>80</v>
      </c>
      <c r="C84" s="13"/>
      <c r="D84" s="273">
        <f>PARAMETROS!B85</f>
        <v>0</v>
      </c>
      <c r="F84" s="13"/>
      <c r="G84" s="273">
        <f>'Result do Turno'!G122</f>
        <v>0</v>
      </c>
      <c r="I84" s="269" t="str">
        <f>G82</f>
        <v>NILZINHA</v>
      </c>
      <c r="J84" s="337"/>
    </row>
    <row r="85" spans="1:10" ht="15" hidden="1" customHeight="1" x14ac:dyDescent="0.45">
      <c r="A85" s="239">
        <v>81</v>
      </c>
      <c r="C85" s="13"/>
      <c r="D85" s="273">
        <f>PARAMETROS!B86</f>
        <v>0</v>
      </c>
      <c r="F85" s="13"/>
      <c r="G85" s="273">
        <f>'Result do Turno'!G123</f>
        <v>0</v>
      </c>
      <c r="I85" s="269">
        <f>G85</f>
        <v>0</v>
      </c>
      <c r="J85" s="337"/>
    </row>
    <row r="86" spans="1:10" ht="15" hidden="1" customHeight="1" x14ac:dyDescent="0.45">
      <c r="A86" s="239">
        <v>82</v>
      </c>
      <c r="C86" s="13"/>
      <c r="D86" s="273">
        <f>PARAMETROS!B87</f>
        <v>0</v>
      </c>
      <c r="F86" s="13"/>
      <c r="G86" s="273">
        <f>'Result do Turno'!G124</f>
        <v>0</v>
      </c>
      <c r="I86" s="269">
        <f>G86</f>
        <v>0</v>
      </c>
      <c r="J86" s="337"/>
    </row>
    <row r="87" spans="1:10" ht="15" hidden="1" customHeight="1" x14ac:dyDescent="0.45">
      <c r="A87" s="239">
        <v>83</v>
      </c>
      <c r="C87" s="13"/>
      <c r="D87" s="273">
        <f>PARAMETROS!B88</f>
        <v>0</v>
      </c>
      <c r="F87" s="13"/>
      <c r="G87" s="273">
        <f>'Result do Turno'!G125</f>
        <v>0</v>
      </c>
      <c r="I87" s="270">
        <f>G89</f>
        <v>0</v>
      </c>
      <c r="J87" s="337"/>
    </row>
    <row r="88" spans="1:10" ht="15" hidden="1" customHeight="1" x14ac:dyDescent="0.45">
      <c r="A88" s="239">
        <v>84</v>
      </c>
      <c r="C88" s="13"/>
      <c r="D88" s="274">
        <f>PARAMETROS!B89</f>
        <v>0</v>
      </c>
      <c r="F88" s="13"/>
      <c r="G88" s="274">
        <f>'Result do Turno'!G126</f>
        <v>0</v>
      </c>
      <c r="I88" s="270">
        <f>G90</f>
        <v>0</v>
      </c>
      <c r="J88" s="337"/>
    </row>
    <row r="89" spans="1:10" ht="15" hidden="1" customHeight="1" x14ac:dyDescent="0.45">
      <c r="A89" s="239">
        <v>85</v>
      </c>
      <c r="C89" s="338" t="s">
        <v>110</v>
      </c>
      <c r="D89" s="276">
        <f>PARAMETROS!B90</f>
        <v>0</v>
      </c>
      <c r="E89" s="267"/>
      <c r="F89" s="338" t="s">
        <v>110</v>
      </c>
      <c r="G89" s="276">
        <f>'Result do Turno'!G130</f>
        <v>0</v>
      </c>
      <c r="H89" s="267"/>
      <c r="I89" s="268">
        <f>G87</f>
        <v>0</v>
      </c>
      <c r="J89" s="339" t="s">
        <v>110</v>
      </c>
    </row>
    <row r="90" spans="1:10" ht="15" hidden="1" customHeight="1" x14ac:dyDescent="0.45">
      <c r="A90" s="239">
        <v>86</v>
      </c>
      <c r="C90" s="338"/>
      <c r="D90" s="266">
        <f>PARAMETROS!B91</f>
        <v>0</v>
      </c>
      <c r="E90" s="267"/>
      <c r="F90" s="338"/>
      <c r="G90" s="266">
        <f>'Result do Turno'!G131</f>
        <v>0</v>
      </c>
      <c r="H90" s="267"/>
      <c r="I90" s="269">
        <f>G88</f>
        <v>0</v>
      </c>
      <c r="J90" s="339"/>
    </row>
    <row r="91" spans="1:10" ht="15" hidden="1" customHeight="1" x14ac:dyDescent="0.45">
      <c r="A91" s="239">
        <v>87</v>
      </c>
      <c r="C91" s="338"/>
      <c r="D91" s="266">
        <f>PARAMETROS!B92</f>
        <v>0</v>
      </c>
      <c r="E91" s="267"/>
      <c r="F91" s="338"/>
      <c r="G91" s="266">
        <f>'Result do Turno'!G132</f>
        <v>0</v>
      </c>
      <c r="H91" s="267"/>
      <c r="I91" s="269">
        <f>G91</f>
        <v>0</v>
      </c>
      <c r="J91" s="339"/>
    </row>
    <row r="92" spans="1:10" ht="15" hidden="1" customHeight="1" x14ac:dyDescent="0.45">
      <c r="A92" s="239">
        <v>88</v>
      </c>
      <c r="C92" s="338"/>
      <c r="D92" s="266">
        <f>PARAMETROS!B93</f>
        <v>0</v>
      </c>
      <c r="E92" s="267"/>
      <c r="F92" s="338"/>
      <c r="G92" s="266">
        <f>'Result do Turno'!G133</f>
        <v>0</v>
      </c>
      <c r="H92" s="267"/>
      <c r="I92" s="269">
        <f>G92</f>
        <v>0</v>
      </c>
      <c r="J92" s="339"/>
    </row>
    <row r="93" spans="1:10" ht="15" hidden="1" customHeight="1" x14ac:dyDescent="0.45">
      <c r="A93" s="239">
        <v>89</v>
      </c>
      <c r="C93" s="338"/>
      <c r="D93" s="266">
        <f>PARAMETROS!B94</f>
        <v>0</v>
      </c>
      <c r="F93" s="338"/>
      <c r="G93" s="266">
        <f>'Result do Turno'!G134</f>
        <v>0</v>
      </c>
      <c r="I93" s="270">
        <f>G95</f>
        <v>0</v>
      </c>
      <c r="J93" s="339"/>
    </row>
    <row r="94" spans="1:10" ht="15" hidden="1" customHeight="1" x14ac:dyDescent="0.45">
      <c r="A94" s="239">
        <v>90</v>
      </c>
      <c r="C94" s="338"/>
      <c r="D94" s="266">
        <f>PARAMETROS!B95</f>
        <v>0</v>
      </c>
      <c r="E94" s="267"/>
      <c r="F94" s="338"/>
      <c r="G94" s="277">
        <f>'Result do Turno'!G135</f>
        <v>0</v>
      </c>
      <c r="H94" s="267"/>
      <c r="I94" s="270">
        <f>G96</f>
        <v>0</v>
      </c>
      <c r="J94" s="339"/>
    </row>
    <row r="95" spans="1:10" ht="15" hidden="1" customHeight="1" x14ac:dyDescent="0.45">
      <c r="A95" s="239">
        <v>91</v>
      </c>
      <c r="C95" s="13" t="s">
        <v>111</v>
      </c>
      <c r="D95" s="276">
        <f>PARAMETROS!B96</f>
        <v>0</v>
      </c>
      <c r="F95" s="13" t="s">
        <v>111</v>
      </c>
      <c r="G95" s="271">
        <f>'Result do Turno'!G139</f>
        <v>0</v>
      </c>
      <c r="I95" s="268">
        <f>G93</f>
        <v>0</v>
      </c>
      <c r="J95" s="337" t="s">
        <v>111</v>
      </c>
    </row>
    <row r="96" spans="1:10" ht="15" hidden="1" customHeight="1" x14ac:dyDescent="0.45">
      <c r="A96" s="239">
        <v>92</v>
      </c>
      <c r="C96" s="13"/>
      <c r="D96" s="266">
        <f>PARAMETROS!B97</f>
        <v>0</v>
      </c>
      <c r="F96" s="13"/>
      <c r="G96" s="273">
        <f>'Result do Turno'!G140</f>
        <v>0</v>
      </c>
      <c r="I96" s="269">
        <f>G94</f>
        <v>0</v>
      </c>
      <c r="J96" s="337"/>
    </row>
    <row r="97" spans="1:10" ht="15" hidden="1" customHeight="1" x14ac:dyDescent="0.45">
      <c r="A97" s="239">
        <v>93</v>
      </c>
      <c r="C97" s="13"/>
      <c r="D97" s="266">
        <f>PARAMETROS!B98</f>
        <v>0</v>
      </c>
      <c r="F97" s="13"/>
      <c r="G97" s="273">
        <f>'Result do Turno'!G141</f>
        <v>0</v>
      </c>
      <c r="I97" s="269">
        <f>G97</f>
        <v>0</v>
      </c>
      <c r="J97" s="337"/>
    </row>
    <row r="98" spans="1:10" ht="15" hidden="1" customHeight="1" x14ac:dyDescent="0.45">
      <c r="A98" s="239">
        <v>94</v>
      </c>
      <c r="C98" s="13"/>
      <c r="D98" s="266">
        <f>PARAMETROS!B99</f>
        <v>0</v>
      </c>
      <c r="F98" s="13"/>
      <c r="G98" s="273">
        <f>'Result do Turno'!G142</f>
        <v>0</v>
      </c>
      <c r="I98" s="269">
        <f>G98</f>
        <v>0</v>
      </c>
      <c r="J98" s="337"/>
    </row>
    <row r="99" spans="1:10" ht="15" hidden="1" customHeight="1" x14ac:dyDescent="0.45">
      <c r="A99" s="239">
        <v>95</v>
      </c>
      <c r="C99" s="13"/>
      <c r="D99" s="266">
        <f>PARAMETROS!B100</f>
        <v>0</v>
      </c>
      <c r="F99" s="13"/>
      <c r="G99" s="273">
        <f>'Result do Turno'!G143</f>
        <v>0</v>
      </c>
      <c r="I99" s="270">
        <f>G101</f>
        <v>0</v>
      </c>
      <c r="J99" s="337"/>
    </row>
    <row r="100" spans="1:10" ht="15" hidden="1" customHeight="1" x14ac:dyDescent="0.45">
      <c r="A100" s="239">
        <v>96</v>
      </c>
      <c r="C100" s="13"/>
      <c r="D100" s="266">
        <f>PARAMETROS!B101</f>
        <v>0</v>
      </c>
      <c r="F100" s="13"/>
      <c r="G100" s="274">
        <f>'Result do Turno'!G144</f>
        <v>0</v>
      </c>
      <c r="I100" s="270">
        <f>G102</f>
        <v>0</v>
      </c>
      <c r="J100" s="337"/>
    </row>
    <row r="101" spans="1:10" ht="15" hidden="1" customHeight="1" x14ac:dyDescent="0.45">
      <c r="A101" s="239">
        <v>97</v>
      </c>
      <c r="C101" s="338" t="s">
        <v>112</v>
      </c>
      <c r="D101" s="276">
        <f>PARAMETROS!B102</f>
        <v>0</v>
      </c>
      <c r="E101" s="267"/>
      <c r="F101" s="338" t="s">
        <v>112</v>
      </c>
      <c r="G101" s="271">
        <f>'Result do Turno'!G148</f>
        <v>0</v>
      </c>
      <c r="H101" s="267"/>
      <c r="I101" s="268">
        <f>G99</f>
        <v>0</v>
      </c>
      <c r="J101" s="339" t="s">
        <v>112</v>
      </c>
    </row>
    <row r="102" spans="1:10" ht="15" hidden="1" customHeight="1" x14ac:dyDescent="0.45">
      <c r="A102" s="239">
        <v>98</v>
      </c>
      <c r="C102" s="338"/>
      <c r="D102" s="266">
        <f>PARAMETROS!B103</f>
        <v>0</v>
      </c>
      <c r="E102" s="267"/>
      <c r="F102" s="338"/>
      <c r="G102" s="273">
        <f>'Result do Turno'!G149</f>
        <v>0</v>
      </c>
      <c r="H102" s="267"/>
      <c r="I102" s="269">
        <f>G100</f>
        <v>0</v>
      </c>
      <c r="J102" s="339"/>
    </row>
    <row r="103" spans="1:10" ht="15" hidden="1" customHeight="1" x14ac:dyDescent="0.45">
      <c r="A103" s="239">
        <v>99</v>
      </c>
      <c r="C103" s="338"/>
      <c r="D103" s="266">
        <f>PARAMETROS!B104</f>
        <v>0</v>
      </c>
      <c r="E103" s="267"/>
      <c r="F103" s="338"/>
      <c r="G103" s="273">
        <f>'Result do Turno'!G150</f>
        <v>0</v>
      </c>
      <c r="H103" s="267"/>
      <c r="I103" s="269">
        <f>G103</f>
        <v>0</v>
      </c>
      <c r="J103" s="339"/>
    </row>
    <row r="104" spans="1:10" ht="15" hidden="1" customHeight="1" x14ac:dyDescent="0.45">
      <c r="A104" s="239">
        <v>100</v>
      </c>
      <c r="C104" s="338"/>
      <c r="D104" s="266">
        <f>PARAMETROS!B105</f>
        <v>0</v>
      </c>
      <c r="E104" s="267"/>
      <c r="F104" s="338"/>
      <c r="G104" s="273">
        <f>'Result do Turno'!G151</f>
        <v>0</v>
      </c>
      <c r="H104" s="267"/>
      <c r="I104" s="269">
        <f>G104</f>
        <v>0</v>
      </c>
      <c r="J104" s="339"/>
    </row>
    <row r="105" spans="1:10" ht="15" hidden="1" customHeight="1" x14ac:dyDescent="0.45">
      <c r="A105" s="239">
        <v>101</v>
      </c>
      <c r="C105" s="338"/>
      <c r="D105" s="266">
        <f>PARAMETROS!B106</f>
        <v>0</v>
      </c>
      <c r="F105" s="338"/>
      <c r="G105" s="273">
        <f>'Result do Turno'!G152</f>
        <v>0</v>
      </c>
      <c r="I105" s="270">
        <f>G107</f>
        <v>0</v>
      </c>
      <c r="J105" s="339"/>
    </row>
    <row r="106" spans="1:10" ht="15" hidden="1" customHeight="1" x14ac:dyDescent="0.45">
      <c r="A106" s="239">
        <v>102</v>
      </c>
      <c r="C106" s="338"/>
      <c r="D106" s="266">
        <f>PARAMETROS!B107</f>
        <v>0</v>
      </c>
      <c r="E106" s="267"/>
      <c r="F106" s="338"/>
      <c r="G106" s="274">
        <f>'Result do Turno'!G153</f>
        <v>0</v>
      </c>
      <c r="H106" s="267"/>
      <c r="I106" s="270">
        <f>G108</f>
        <v>0</v>
      </c>
      <c r="J106" s="339"/>
    </row>
    <row r="107" spans="1:10" ht="15" hidden="1" customHeight="1" x14ac:dyDescent="0.45">
      <c r="A107" s="239">
        <v>103</v>
      </c>
      <c r="C107" s="13" t="s">
        <v>113</v>
      </c>
      <c r="D107" s="276">
        <f>PARAMETROS!B108</f>
        <v>0</v>
      </c>
      <c r="F107" s="13" t="s">
        <v>113</v>
      </c>
      <c r="G107" s="271">
        <f>'Result do Turno'!G157</f>
        <v>0</v>
      </c>
      <c r="I107" s="272">
        <f>G105</f>
        <v>0</v>
      </c>
      <c r="J107" s="337" t="s">
        <v>113</v>
      </c>
    </row>
    <row r="108" spans="1:10" ht="15" hidden="1" customHeight="1" x14ac:dyDescent="0.45">
      <c r="A108" s="239">
        <v>104</v>
      </c>
      <c r="C108" s="13"/>
      <c r="D108" s="266">
        <f>PARAMETROS!B109</f>
        <v>0</v>
      </c>
      <c r="F108" s="13"/>
      <c r="G108" s="273">
        <f>'Result do Turno'!G158</f>
        <v>0</v>
      </c>
      <c r="I108" s="270">
        <f>G106</f>
        <v>0</v>
      </c>
      <c r="J108" s="337"/>
    </row>
    <row r="109" spans="1:10" ht="15" hidden="1" customHeight="1" x14ac:dyDescent="0.45">
      <c r="A109" s="239">
        <v>105</v>
      </c>
      <c r="C109" s="13"/>
      <c r="D109" s="266">
        <f>PARAMETROS!B110</f>
        <v>0</v>
      </c>
      <c r="F109" s="13"/>
      <c r="G109" s="273">
        <f>'Result do Turno'!G159</f>
        <v>0</v>
      </c>
      <c r="I109" s="270">
        <f>G109</f>
        <v>0</v>
      </c>
      <c r="J109" s="337"/>
    </row>
    <row r="110" spans="1:10" ht="15" hidden="1" customHeight="1" x14ac:dyDescent="0.45">
      <c r="A110" s="239">
        <v>106</v>
      </c>
      <c r="C110" s="13"/>
      <c r="D110" s="266">
        <f>PARAMETROS!B111</f>
        <v>0</v>
      </c>
      <c r="F110" s="13"/>
      <c r="G110" s="273">
        <f>'Result do Turno'!G160</f>
        <v>0</v>
      </c>
      <c r="I110" s="270">
        <f>G110</f>
        <v>0</v>
      </c>
      <c r="J110" s="337"/>
    </row>
    <row r="111" spans="1:10" ht="15" hidden="1" customHeight="1" x14ac:dyDescent="0.45">
      <c r="A111" s="239">
        <v>107</v>
      </c>
      <c r="C111" s="13"/>
      <c r="D111" s="266">
        <f>PARAMETROS!B112</f>
        <v>0</v>
      </c>
      <c r="F111" s="13"/>
      <c r="G111" s="273">
        <f>'Result do Turno'!G161</f>
        <v>0</v>
      </c>
      <c r="I111" s="270">
        <f>G111</f>
        <v>0</v>
      </c>
      <c r="J111" s="337"/>
    </row>
    <row r="112" spans="1:10" ht="15" hidden="1" customHeight="1" x14ac:dyDescent="0.45">
      <c r="A112" s="239">
        <v>108</v>
      </c>
      <c r="C112" s="13"/>
      <c r="D112" s="266">
        <f>PARAMETROS!B113</f>
        <v>0</v>
      </c>
      <c r="F112" s="13"/>
      <c r="G112" s="274">
        <f>'Result do Turno'!G162</f>
        <v>0</v>
      </c>
      <c r="I112" s="275">
        <f>G112</f>
        <v>0</v>
      </c>
      <c r="J112" s="337"/>
    </row>
    <row r="114" spans="9:9" x14ac:dyDescent="0.45">
      <c r="I114" s="16" t="s">
        <v>1022</v>
      </c>
    </row>
    <row r="115" spans="9:9" x14ac:dyDescent="0.45">
      <c r="I115" s="278" t="s">
        <v>1023</v>
      </c>
    </row>
    <row r="116" spans="9:9" x14ac:dyDescent="0.45">
      <c r="I116" s="279" t="s">
        <v>1024</v>
      </c>
    </row>
    <row r="117" spans="9:9" x14ac:dyDescent="0.45">
      <c r="I117" s="280" t="s">
        <v>1025</v>
      </c>
    </row>
  </sheetData>
  <mergeCells count="60">
    <mergeCell ref="C101:C106"/>
    <mergeCell ref="F101:F106"/>
    <mergeCell ref="J101:J106"/>
    <mergeCell ref="C107:C112"/>
    <mergeCell ref="F107:F112"/>
    <mergeCell ref="J107:J112"/>
    <mergeCell ref="C89:C94"/>
    <mergeCell ref="F89:F94"/>
    <mergeCell ref="J89:J94"/>
    <mergeCell ref="C95:C100"/>
    <mergeCell ref="F95:F100"/>
    <mergeCell ref="J95:J100"/>
    <mergeCell ref="C77:C82"/>
    <mergeCell ref="F77:F82"/>
    <mergeCell ref="J77:J82"/>
    <mergeCell ref="C83:C88"/>
    <mergeCell ref="F83:F88"/>
    <mergeCell ref="J83:J88"/>
    <mergeCell ref="C65:C70"/>
    <mergeCell ref="F65:F70"/>
    <mergeCell ref="J65:J70"/>
    <mergeCell ref="C71:C76"/>
    <mergeCell ref="F71:F76"/>
    <mergeCell ref="J71:J76"/>
    <mergeCell ref="C53:C58"/>
    <mergeCell ref="F53:F58"/>
    <mergeCell ref="J53:J58"/>
    <mergeCell ref="C59:C64"/>
    <mergeCell ref="F59:F64"/>
    <mergeCell ref="J59:J64"/>
    <mergeCell ref="C41:C46"/>
    <mergeCell ref="F41:F46"/>
    <mergeCell ref="J41:J46"/>
    <mergeCell ref="C47:C52"/>
    <mergeCell ref="F47:F52"/>
    <mergeCell ref="J47:J52"/>
    <mergeCell ref="C29:C34"/>
    <mergeCell ref="F29:F34"/>
    <mergeCell ref="J29:J34"/>
    <mergeCell ref="C35:C40"/>
    <mergeCell ref="F35:F40"/>
    <mergeCell ref="J35:J40"/>
    <mergeCell ref="C17:C22"/>
    <mergeCell ref="F17:F22"/>
    <mergeCell ref="J17:J22"/>
    <mergeCell ref="C23:C28"/>
    <mergeCell ref="F23:F28"/>
    <mergeCell ref="J23:J28"/>
    <mergeCell ref="C5:C10"/>
    <mergeCell ref="F5:F10"/>
    <mergeCell ref="J5:J10"/>
    <mergeCell ref="C11:C16"/>
    <mergeCell ref="F11:F16"/>
    <mergeCell ref="J11:J16"/>
    <mergeCell ref="C2:D2"/>
    <mergeCell ref="F2:G2"/>
    <mergeCell ref="I2:J2"/>
    <mergeCell ref="C3:D3"/>
    <mergeCell ref="F3:G3"/>
    <mergeCell ref="I3:J3"/>
  </mergeCells>
  <pageMargins left="0.23611111111111099" right="0.23611111111111099" top="0.74861111111111101" bottom="0.74861111111111101" header="0.31527777777777799" footer="0.31527777777777799"/>
  <pageSetup paperSize="9" fitToHeight="0" orientation="portrait" horizontalDpi="300" verticalDpi="300"/>
  <headerFooter>
    <oddHeader>&amp;CBarragem do Clube do Exército 2020</oddHeader>
    <oddFooter>&amp;LPágina: &amp;P / &amp;N&amp;RImpresso em &amp;D as &amp;T</oddFooter>
  </headerFooter>
  <rowBreaks count="1" manualBreakCount="1">
    <brk id="46" max="16383" man="1"/>
  </rowBreaks>
  <colBreaks count="1" manualBreakCount="1">
    <brk id="1" max="1048575" man="1"/>
  </col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MD85"/>
  <sheetViews>
    <sheetView showRowColHeaders="0" zoomScale="90" zoomScaleNormal="90" workbookViewId="0">
      <selection activeCell="G9" sqref="G9"/>
    </sheetView>
  </sheetViews>
  <sheetFormatPr defaultColWidth="9.1328125" defaultRowHeight="14.25" x14ac:dyDescent="0.45"/>
  <cols>
    <col min="1" max="1" width="2.265625" style="66" customWidth="1"/>
    <col min="2" max="2" width="23.3984375" style="66" customWidth="1"/>
    <col min="3" max="3" width="33.59765625" style="66" customWidth="1"/>
    <col min="4" max="4" width="15.33203125" style="66" customWidth="1"/>
    <col min="5" max="1018" width="9.1328125" style="66"/>
  </cols>
  <sheetData>
    <row r="1" spans="2:4" x14ac:dyDescent="0.45">
      <c r="B1" s="281" t="s">
        <v>157</v>
      </c>
      <c r="C1" s="281" t="s">
        <v>1026</v>
      </c>
      <c r="D1" s="281" t="s">
        <v>1027</v>
      </c>
    </row>
    <row r="2" spans="2:4" x14ac:dyDescent="0.45">
      <c r="B2" s="282" t="s">
        <v>59</v>
      </c>
      <c r="C2" s="281"/>
      <c r="D2" s="281"/>
    </row>
    <row r="3" spans="2:4" x14ac:dyDescent="0.45">
      <c r="B3" s="282" t="s">
        <v>27</v>
      </c>
      <c r="C3" s="281" t="s">
        <v>1028</v>
      </c>
      <c r="D3" s="281" t="s">
        <v>1029</v>
      </c>
    </row>
    <row r="4" spans="2:4" x14ac:dyDescent="0.45">
      <c r="B4" s="282" t="s">
        <v>94</v>
      </c>
      <c r="C4" s="281" t="s">
        <v>1030</v>
      </c>
      <c r="D4" s="281" t="s">
        <v>1031</v>
      </c>
    </row>
    <row r="5" spans="2:4" x14ac:dyDescent="0.45">
      <c r="B5" s="282" t="s">
        <v>96</v>
      </c>
      <c r="C5" s="281"/>
      <c r="D5" s="281"/>
    </row>
    <row r="6" spans="2:4" x14ac:dyDescent="0.45">
      <c r="B6" s="283" t="s">
        <v>84</v>
      </c>
      <c r="C6" s="284" t="s">
        <v>1032</v>
      </c>
      <c r="D6" s="284" t="s">
        <v>1033</v>
      </c>
    </row>
    <row r="7" spans="2:4" x14ac:dyDescent="0.45">
      <c r="B7" s="282" t="s">
        <v>321</v>
      </c>
      <c r="C7" s="281"/>
      <c r="D7" s="281"/>
    </row>
    <row r="8" spans="2:4" x14ac:dyDescent="0.45">
      <c r="B8" s="283" t="s">
        <v>23</v>
      </c>
      <c r="C8" s="284" t="s">
        <v>1034</v>
      </c>
      <c r="D8" s="284" t="s">
        <v>1035</v>
      </c>
    </row>
    <row r="9" spans="2:4" x14ac:dyDescent="0.45">
      <c r="B9" s="282" t="s">
        <v>323</v>
      </c>
      <c r="C9" s="281" t="s">
        <v>1036</v>
      </c>
      <c r="D9" s="281" t="s">
        <v>1037</v>
      </c>
    </row>
    <row r="10" spans="2:4" x14ac:dyDescent="0.45">
      <c r="B10" s="282" t="s">
        <v>1038</v>
      </c>
      <c r="C10" s="281"/>
      <c r="D10" s="281"/>
    </row>
    <row r="11" spans="2:4" x14ac:dyDescent="0.45">
      <c r="B11" s="285"/>
      <c r="C11" s="286"/>
      <c r="D11" s="281"/>
    </row>
    <row r="12" spans="2:4" x14ac:dyDescent="0.45">
      <c r="B12" s="282" t="s">
        <v>338</v>
      </c>
      <c r="C12" s="281" t="s">
        <v>1039</v>
      </c>
      <c r="D12" s="281" t="s">
        <v>1040</v>
      </c>
    </row>
    <row r="13" spans="2:4" x14ac:dyDescent="0.45">
      <c r="B13" s="282" t="s">
        <v>69</v>
      </c>
      <c r="C13" s="281"/>
      <c r="D13" s="281"/>
    </row>
    <row r="14" spans="2:4" x14ac:dyDescent="0.45">
      <c r="B14" s="283" t="s">
        <v>57</v>
      </c>
      <c r="C14" s="284" t="s">
        <v>1041</v>
      </c>
      <c r="D14" s="284" t="s">
        <v>1042</v>
      </c>
    </row>
    <row r="15" spans="2:4" x14ac:dyDescent="0.45">
      <c r="B15" s="282" t="s">
        <v>61</v>
      </c>
      <c r="C15" s="281" t="s">
        <v>1043</v>
      </c>
      <c r="D15" s="281" t="s">
        <v>1044</v>
      </c>
    </row>
    <row r="16" spans="2:4" x14ac:dyDescent="0.45">
      <c r="B16" s="282" t="s">
        <v>73</v>
      </c>
      <c r="C16" s="281"/>
      <c r="D16" s="281"/>
    </row>
    <row r="17" spans="2:4" x14ac:dyDescent="0.45">
      <c r="B17" s="282" t="s">
        <v>83</v>
      </c>
      <c r="C17" s="281"/>
      <c r="D17" s="281"/>
    </row>
    <row r="18" spans="2:4" x14ac:dyDescent="0.45">
      <c r="B18" s="282" t="s">
        <v>357</v>
      </c>
      <c r="C18" s="281" t="s">
        <v>1045</v>
      </c>
      <c r="D18" s="281" t="s">
        <v>1046</v>
      </c>
    </row>
    <row r="19" spans="2:4" x14ac:dyDescent="0.45">
      <c r="B19" s="282" t="s">
        <v>1047</v>
      </c>
      <c r="C19" s="281"/>
      <c r="D19" s="281"/>
    </row>
    <row r="20" spans="2:4" x14ac:dyDescent="0.45">
      <c r="B20" s="282" t="s">
        <v>101</v>
      </c>
      <c r="C20" s="281"/>
      <c r="D20" s="281"/>
    </row>
    <row r="21" spans="2:4" x14ac:dyDescent="0.45">
      <c r="B21" s="282" t="s">
        <v>100</v>
      </c>
      <c r="C21" s="281" t="s">
        <v>1048</v>
      </c>
      <c r="D21" s="281" t="s">
        <v>1049</v>
      </c>
    </row>
    <row r="22" spans="2:4" x14ac:dyDescent="0.45">
      <c r="B22" s="282" t="s">
        <v>17</v>
      </c>
      <c r="C22" s="281" t="s">
        <v>1050</v>
      </c>
      <c r="D22" s="281" t="s">
        <v>1051</v>
      </c>
    </row>
    <row r="23" spans="2:4" x14ac:dyDescent="0.45">
      <c r="B23" s="282" t="s">
        <v>62</v>
      </c>
      <c r="C23" s="281"/>
      <c r="D23" s="281"/>
    </row>
    <row r="24" spans="2:4" x14ac:dyDescent="0.45">
      <c r="B24" s="282" t="s">
        <v>48</v>
      </c>
      <c r="C24" s="281" t="s">
        <v>1052</v>
      </c>
      <c r="D24" s="281" t="s">
        <v>1053</v>
      </c>
    </row>
    <row r="25" spans="2:4" x14ac:dyDescent="0.45">
      <c r="B25" s="285"/>
      <c r="C25" s="286"/>
      <c r="D25" s="281"/>
    </row>
    <row r="26" spans="2:4" x14ac:dyDescent="0.45">
      <c r="B26" s="282" t="s">
        <v>68</v>
      </c>
      <c r="C26" s="281"/>
      <c r="D26" s="281"/>
    </row>
    <row r="27" spans="2:4" x14ac:dyDescent="0.45">
      <c r="B27" s="287" t="s">
        <v>105</v>
      </c>
      <c r="C27" s="281"/>
      <c r="D27" s="281"/>
    </row>
    <row r="28" spans="2:4" x14ac:dyDescent="0.45">
      <c r="B28" s="282" t="s">
        <v>75</v>
      </c>
      <c r="C28" s="281" t="s">
        <v>1054</v>
      </c>
      <c r="D28" s="281" t="s">
        <v>1055</v>
      </c>
    </row>
    <row r="29" spans="2:4" x14ac:dyDescent="0.45">
      <c r="B29" s="283" t="s">
        <v>54</v>
      </c>
      <c r="C29" s="284" t="s">
        <v>1056</v>
      </c>
      <c r="D29" s="284" t="s">
        <v>1057</v>
      </c>
    </row>
    <row r="30" spans="2:4" x14ac:dyDescent="0.45">
      <c r="B30" s="285"/>
      <c r="C30" s="286"/>
      <c r="D30" s="281"/>
    </row>
    <row r="31" spans="2:4" x14ac:dyDescent="0.45">
      <c r="B31" s="282" t="s">
        <v>90</v>
      </c>
      <c r="C31" s="281"/>
      <c r="D31" s="281"/>
    </row>
    <row r="32" spans="2:4" x14ac:dyDescent="0.45">
      <c r="B32" s="282" t="s">
        <v>42</v>
      </c>
      <c r="C32" s="281" t="s">
        <v>1058</v>
      </c>
      <c r="D32" s="281" t="s">
        <v>1059</v>
      </c>
    </row>
    <row r="33" spans="2:4" x14ac:dyDescent="0.45">
      <c r="B33" s="282" t="s">
        <v>51</v>
      </c>
      <c r="C33" s="281" t="s">
        <v>1060</v>
      </c>
      <c r="D33" s="281" t="s">
        <v>1061</v>
      </c>
    </row>
    <row r="34" spans="2:4" x14ac:dyDescent="0.45">
      <c r="B34" s="282" t="s">
        <v>28</v>
      </c>
      <c r="C34" s="281" t="s">
        <v>1062</v>
      </c>
      <c r="D34" s="281" t="s">
        <v>1063</v>
      </c>
    </row>
    <row r="35" spans="2:4" x14ac:dyDescent="0.45">
      <c r="B35" s="282" t="s">
        <v>20</v>
      </c>
      <c r="C35" s="281" t="s">
        <v>1064</v>
      </c>
      <c r="D35" s="281" t="s">
        <v>1065</v>
      </c>
    </row>
    <row r="36" spans="2:4" x14ac:dyDescent="0.45">
      <c r="B36" s="282" t="s">
        <v>31</v>
      </c>
      <c r="C36" s="281" t="s">
        <v>1066</v>
      </c>
      <c r="D36" s="281" t="s">
        <v>1067</v>
      </c>
    </row>
    <row r="37" spans="2:4" x14ac:dyDescent="0.45">
      <c r="B37" s="282" t="s">
        <v>91</v>
      </c>
      <c r="C37" s="281"/>
      <c r="D37" s="281"/>
    </row>
    <row r="38" spans="2:4" x14ac:dyDescent="0.45">
      <c r="B38" s="282" t="s">
        <v>414</v>
      </c>
      <c r="C38" s="281"/>
      <c r="D38" s="281"/>
    </row>
    <row r="39" spans="2:4" x14ac:dyDescent="0.45">
      <c r="B39" s="282" t="s">
        <v>29</v>
      </c>
      <c r="C39" s="281"/>
      <c r="D39" s="281"/>
    </row>
    <row r="40" spans="2:4" x14ac:dyDescent="0.45">
      <c r="B40" s="282" t="s">
        <v>89</v>
      </c>
      <c r="C40" s="281" t="s">
        <v>1068</v>
      </c>
      <c r="D40" s="281" t="s">
        <v>1069</v>
      </c>
    </row>
    <row r="41" spans="2:4" x14ac:dyDescent="0.45">
      <c r="B41" s="282" t="s">
        <v>1070</v>
      </c>
      <c r="C41" s="281"/>
      <c r="D41" s="281"/>
    </row>
    <row r="42" spans="2:4" x14ac:dyDescent="0.45">
      <c r="B42" s="282" t="s">
        <v>1071</v>
      </c>
      <c r="C42" s="281" t="s">
        <v>1072</v>
      </c>
      <c r="D42" s="281" t="s">
        <v>1073</v>
      </c>
    </row>
    <row r="43" spans="2:4" x14ac:dyDescent="0.45">
      <c r="B43" s="282" t="s">
        <v>44</v>
      </c>
      <c r="C43" s="281" t="s">
        <v>1074</v>
      </c>
      <c r="D43" s="281" t="s">
        <v>1075</v>
      </c>
    </row>
    <row r="44" spans="2:4" x14ac:dyDescent="0.45">
      <c r="B44" s="282" t="s">
        <v>92</v>
      </c>
      <c r="C44" s="287" t="s">
        <v>1076</v>
      </c>
      <c r="D44" s="281" t="s">
        <v>1077</v>
      </c>
    </row>
    <row r="45" spans="2:4" x14ac:dyDescent="0.45">
      <c r="B45" s="282" t="s">
        <v>426</v>
      </c>
      <c r="C45" s="281" t="s">
        <v>1078</v>
      </c>
      <c r="D45" s="281" t="s">
        <v>1079</v>
      </c>
    </row>
    <row r="46" spans="2:4" x14ac:dyDescent="0.45">
      <c r="B46" s="282" t="s">
        <v>33</v>
      </c>
      <c r="C46" s="281" t="s">
        <v>1080</v>
      </c>
      <c r="D46" s="281" t="s">
        <v>1081</v>
      </c>
    </row>
    <row r="47" spans="2:4" x14ac:dyDescent="0.45">
      <c r="B47" s="283" t="s">
        <v>76</v>
      </c>
      <c r="C47" s="284"/>
      <c r="D47" s="281"/>
    </row>
    <row r="48" spans="2:4" x14ac:dyDescent="0.45">
      <c r="B48" s="282" t="s">
        <v>41</v>
      </c>
      <c r="C48" s="281" t="s">
        <v>1082</v>
      </c>
      <c r="D48" s="281" t="s">
        <v>1083</v>
      </c>
    </row>
    <row r="49" spans="2:4" x14ac:dyDescent="0.45">
      <c r="B49" s="282" t="s">
        <v>97</v>
      </c>
      <c r="C49" s="281" t="s">
        <v>1084</v>
      </c>
      <c r="D49" s="281" t="s">
        <v>1085</v>
      </c>
    </row>
    <row r="50" spans="2:4" x14ac:dyDescent="0.45">
      <c r="B50" s="282" t="s">
        <v>443</v>
      </c>
      <c r="C50" s="281" t="s">
        <v>1086</v>
      </c>
      <c r="D50" s="281" t="s">
        <v>1087</v>
      </c>
    </row>
    <row r="51" spans="2:4" x14ac:dyDescent="0.45">
      <c r="B51" s="282" t="s">
        <v>103</v>
      </c>
      <c r="C51" s="281"/>
      <c r="D51" s="281"/>
    </row>
    <row r="52" spans="2:4" x14ac:dyDescent="0.45">
      <c r="B52" s="282" t="s">
        <v>107</v>
      </c>
      <c r="C52" s="281"/>
      <c r="D52" s="284"/>
    </row>
    <row r="53" spans="2:4" x14ac:dyDescent="0.45">
      <c r="B53" s="285"/>
      <c r="C53" s="286"/>
      <c r="D53" s="281"/>
    </row>
    <row r="54" spans="2:4" x14ac:dyDescent="0.45">
      <c r="B54" s="282" t="s">
        <v>38</v>
      </c>
      <c r="C54" s="281" t="s">
        <v>1088</v>
      </c>
      <c r="D54" s="281" t="s">
        <v>1089</v>
      </c>
    </row>
    <row r="55" spans="2:4" x14ac:dyDescent="0.45">
      <c r="B55" s="282" t="s">
        <v>448</v>
      </c>
      <c r="C55" s="281" t="s">
        <v>1090</v>
      </c>
      <c r="D55" s="281" t="s">
        <v>1091</v>
      </c>
    </row>
    <row r="56" spans="2:4" x14ac:dyDescent="0.45">
      <c r="B56" s="282" t="s">
        <v>1092</v>
      </c>
      <c r="C56" s="281"/>
      <c r="D56" s="281"/>
    </row>
    <row r="57" spans="2:4" x14ac:dyDescent="0.45">
      <c r="B57" s="283" t="s">
        <v>58</v>
      </c>
      <c r="C57" s="284" t="s">
        <v>1093</v>
      </c>
      <c r="D57" s="284" t="s">
        <v>1094</v>
      </c>
    </row>
    <row r="58" spans="2:4" x14ac:dyDescent="0.45">
      <c r="B58" s="285"/>
      <c r="C58" s="286"/>
      <c r="D58" s="281"/>
    </row>
    <row r="59" spans="2:4" x14ac:dyDescent="0.45">
      <c r="B59" s="282" t="s">
        <v>37</v>
      </c>
      <c r="C59" s="281" t="s">
        <v>1095</v>
      </c>
      <c r="D59" s="281" t="s">
        <v>1096</v>
      </c>
    </row>
    <row r="60" spans="2:4" x14ac:dyDescent="0.45">
      <c r="B60" s="282" t="s">
        <v>77</v>
      </c>
      <c r="C60" s="281" t="s">
        <v>1097</v>
      </c>
      <c r="D60" s="281" t="s">
        <v>1098</v>
      </c>
    </row>
    <row r="61" spans="2:4" x14ac:dyDescent="0.45">
      <c r="B61" s="282" t="s">
        <v>43</v>
      </c>
      <c r="C61" s="281"/>
      <c r="D61" s="281"/>
    </row>
    <row r="62" spans="2:4" x14ac:dyDescent="0.45">
      <c r="B62" s="282" t="s">
        <v>85</v>
      </c>
      <c r="C62" s="281" t="s">
        <v>1099</v>
      </c>
      <c r="D62" s="281" t="s">
        <v>1100</v>
      </c>
    </row>
    <row r="63" spans="2:4" x14ac:dyDescent="0.45">
      <c r="B63" s="282" t="s">
        <v>71</v>
      </c>
      <c r="C63" s="281"/>
      <c r="D63" s="281"/>
    </row>
    <row r="64" spans="2:4" x14ac:dyDescent="0.45">
      <c r="B64" s="282" t="s">
        <v>104</v>
      </c>
      <c r="C64" s="281" t="s">
        <v>1101</v>
      </c>
      <c r="D64" s="281" t="s">
        <v>1102</v>
      </c>
    </row>
    <row r="65" spans="2:4" x14ac:dyDescent="0.45">
      <c r="B65" s="282" t="s">
        <v>475</v>
      </c>
      <c r="C65" s="281" t="s">
        <v>1103</v>
      </c>
      <c r="D65" s="281" t="s">
        <v>1104</v>
      </c>
    </row>
    <row r="66" spans="2:4" x14ac:dyDescent="0.45">
      <c r="B66" s="282" t="s">
        <v>1105</v>
      </c>
      <c r="C66" s="281"/>
      <c r="D66" s="281"/>
    </row>
    <row r="67" spans="2:4" x14ac:dyDescent="0.45">
      <c r="B67" s="282" t="s">
        <v>30</v>
      </c>
      <c r="C67" s="281" t="s">
        <v>1106</v>
      </c>
      <c r="D67" s="281" t="s">
        <v>1107</v>
      </c>
    </row>
    <row r="68" spans="2:4" x14ac:dyDescent="0.45">
      <c r="B68" s="282" t="s">
        <v>65</v>
      </c>
      <c r="C68" s="281"/>
      <c r="D68" s="281"/>
    </row>
    <row r="69" spans="2:4" x14ac:dyDescent="0.45">
      <c r="B69" s="282" t="s">
        <v>52</v>
      </c>
      <c r="C69" s="281"/>
      <c r="D69" s="281"/>
    </row>
    <row r="70" spans="2:4" x14ac:dyDescent="0.45">
      <c r="B70" s="285"/>
      <c r="C70" s="286"/>
      <c r="D70" s="281"/>
    </row>
    <row r="71" spans="2:4" x14ac:dyDescent="0.45">
      <c r="B71" s="283" t="s">
        <v>80</v>
      </c>
      <c r="C71" s="284" t="s">
        <v>1108</v>
      </c>
      <c r="D71" s="284" t="s">
        <v>1109</v>
      </c>
    </row>
    <row r="72" spans="2:4" x14ac:dyDescent="0.45">
      <c r="B72" s="282" t="s">
        <v>35</v>
      </c>
      <c r="C72" s="281" t="s">
        <v>1110</v>
      </c>
      <c r="D72" s="281" t="s">
        <v>1111</v>
      </c>
    </row>
    <row r="73" spans="2:4" x14ac:dyDescent="0.45">
      <c r="B73" s="282" t="s">
        <v>78</v>
      </c>
      <c r="C73" s="281" t="s">
        <v>1112</v>
      </c>
      <c r="D73" s="281" t="s">
        <v>1113</v>
      </c>
    </row>
    <row r="74" spans="2:4" x14ac:dyDescent="0.45">
      <c r="B74" s="282" t="s">
        <v>47</v>
      </c>
      <c r="C74" s="281" t="s">
        <v>1114</v>
      </c>
      <c r="D74" s="281" t="s">
        <v>1115</v>
      </c>
    </row>
    <row r="75" spans="2:4" x14ac:dyDescent="0.45">
      <c r="B75" s="282" t="s">
        <v>72</v>
      </c>
      <c r="C75" s="281" t="s">
        <v>1116</v>
      </c>
      <c r="D75" s="281" t="s">
        <v>1117</v>
      </c>
    </row>
    <row r="76" spans="2:4" x14ac:dyDescent="0.45">
      <c r="B76" s="282" t="s">
        <v>26</v>
      </c>
      <c r="C76" s="281" t="s">
        <v>1118</v>
      </c>
      <c r="D76" s="281" t="s">
        <v>1119</v>
      </c>
    </row>
    <row r="77" spans="2:4" x14ac:dyDescent="0.45">
      <c r="B77" s="282" t="s">
        <v>22</v>
      </c>
      <c r="C77" s="281" t="s">
        <v>1120</v>
      </c>
      <c r="D77" s="281" t="s">
        <v>1121</v>
      </c>
    </row>
    <row r="78" spans="2:4" x14ac:dyDescent="0.45">
      <c r="B78" s="282" t="s">
        <v>87</v>
      </c>
      <c r="C78" s="281"/>
      <c r="D78" s="281"/>
    </row>
    <row r="79" spans="2:4" x14ac:dyDescent="0.45">
      <c r="B79" s="282" t="s">
        <v>93</v>
      </c>
      <c r="C79" s="281"/>
      <c r="D79" s="281"/>
    </row>
    <row r="80" spans="2:4" x14ac:dyDescent="0.45">
      <c r="B80" s="282" t="s">
        <v>86</v>
      </c>
      <c r="C80" s="281"/>
      <c r="D80" s="281"/>
    </row>
    <row r="81" spans="2:4" x14ac:dyDescent="0.45">
      <c r="B81" s="282" t="s">
        <v>45</v>
      </c>
      <c r="C81" s="281"/>
      <c r="D81" s="281"/>
    </row>
    <row r="82" spans="2:4" x14ac:dyDescent="0.45">
      <c r="B82" s="282" t="s">
        <v>79</v>
      </c>
      <c r="C82" s="281"/>
      <c r="D82" s="281" t="s">
        <v>1122</v>
      </c>
    </row>
    <row r="83" spans="2:4" x14ac:dyDescent="0.45">
      <c r="B83" s="282" t="s">
        <v>1123</v>
      </c>
      <c r="C83" s="281"/>
      <c r="D83" s="281"/>
    </row>
    <row r="84" spans="2:4" x14ac:dyDescent="0.45">
      <c r="B84" s="285"/>
      <c r="C84" s="286"/>
      <c r="D84" s="281"/>
    </row>
    <row r="85" spans="2:4" x14ac:dyDescent="0.45">
      <c r="B85" s="283" t="s">
        <v>50</v>
      </c>
      <c r="C85" s="284" t="s">
        <v>1124</v>
      </c>
      <c r="D85" s="284" t="s">
        <v>1125</v>
      </c>
    </row>
  </sheetData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MJ748"/>
  <sheetViews>
    <sheetView showRowColHeaders="0" zoomScale="75" zoomScaleNormal="75" workbookViewId="0">
      <selection activeCell="H12" sqref="H12"/>
    </sheetView>
  </sheetViews>
  <sheetFormatPr defaultColWidth="8.86328125" defaultRowHeight="14.25" x14ac:dyDescent="0.45"/>
  <cols>
    <col min="1" max="1" width="8.06640625" style="31" customWidth="1"/>
    <col min="2" max="2" width="23.1328125" style="31" customWidth="1"/>
    <col min="3" max="3" width="5.6640625" style="65" customWidth="1"/>
    <col min="4" max="1024" width="8.86328125" style="31"/>
  </cols>
  <sheetData>
    <row r="1" spans="1:3" x14ac:dyDescent="0.45">
      <c r="A1" s="67" t="s">
        <v>15</v>
      </c>
      <c r="B1" s="31" t="s">
        <v>157</v>
      </c>
      <c r="C1" s="65" t="s">
        <v>1126</v>
      </c>
    </row>
    <row r="2" spans="1:3" x14ac:dyDescent="0.45">
      <c r="A2" s="31">
        <v>2014</v>
      </c>
      <c r="B2" s="179" t="s">
        <v>308</v>
      </c>
      <c r="C2" s="65">
        <v>72</v>
      </c>
    </row>
    <row r="3" spans="1:3" x14ac:dyDescent="0.45">
      <c r="A3" s="31">
        <v>2014</v>
      </c>
      <c r="B3" s="179" t="s">
        <v>309</v>
      </c>
      <c r="C3" s="65">
        <v>93</v>
      </c>
    </row>
    <row r="4" spans="1:3" x14ac:dyDescent="0.45">
      <c r="A4" s="31">
        <v>2014</v>
      </c>
      <c r="B4" s="179" t="s">
        <v>310</v>
      </c>
      <c r="C4" s="65">
        <v>90</v>
      </c>
    </row>
    <row r="5" spans="1:3" x14ac:dyDescent="0.45">
      <c r="A5" s="31">
        <v>2014</v>
      </c>
      <c r="B5" s="179" t="s">
        <v>316</v>
      </c>
      <c r="C5" s="65">
        <v>54</v>
      </c>
    </row>
    <row r="6" spans="1:3" x14ac:dyDescent="0.45">
      <c r="A6" s="31">
        <v>2014</v>
      </c>
      <c r="B6" s="179" t="s">
        <v>317</v>
      </c>
      <c r="C6" s="65">
        <v>71</v>
      </c>
    </row>
    <row r="7" spans="1:3" x14ac:dyDescent="0.45">
      <c r="A7" s="31">
        <v>2014</v>
      </c>
      <c r="B7" s="179" t="s">
        <v>318</v>
      </c>
      <c r="C7" s="65">
        <v>22</v>
      </c>
    </row>
    <row r="8" spans="1:3" x14ac:dyDescent="0.45">
      <c r="A8" s="31">
        <v>2014</v>
      </c>
      <c r="B8" s="179" t="s">
        <v>319</v>
      </c>
      <c r="C8" s="65">
        <v>102</v>
      </c>
    </row>
    <row r="9" spans="1:3" x14ac:dyDescent="0.45">
      <c r="A9" s="31">
        <v>2014</v>
      </c>
      <c r="B9" s="179" t="s">
        <v>23</v>
      </c>
      <c r="C9" s="65">
        <v>3</v>
      </c>
    </row>
    <row r="10" spans="1:3" x14ac:dyDescent="0.45">
      <c r="A10" s="31">
        <v>2014</v>
      </c>
      <c r="B10" s="179" t="s">
        <v>322</v>
      </c>
      <c r="C10" s="65">
        <v>55</v>
      </c>
    </row>
    <row r="11" spans="1:3" x14ac:dyDescent="0.45">
      <c r="A11" s="31">
        <v>2014</v>
      </c>
      <c r="B11" s="179" t="s">
        <v>330</v>
      </c>
      <c r="C11" s="65">
        <v>70</v>
      </c>
    </row>
    <row r="12" spans="1:3" x14ac:dyDescent="0.45">
      <c r="A12" s="31">
        <v>2014</v>
      </c>
      <c r="B12" s="179" t="s">
        <v>332</v>
      </c>
      <c r="C12" s="65">
        <v>62</v>
      </c>
    </row>
    <row r="13" spans="1:3" x14ac:dyDescent="0.45">
      <c r="A13" s="31">
        <v>2014</v>
      </c>
      <c r="B13" s="179" t="s">
        <v>333</v>
      </c>
      <c r="C13" s="65">
        <v>75</v>
      </c>
    </row>
    <row r="14" spans="1:3" x14ac:dyDescent="0.45">
      <c r="A14" s="31">
        <v>2014</v>
      </c>
      <c r="B14" s="179" t="s">
        <v>334</v>
      </c>
      <c r="C14" s="65">
        <v>66</v>
      </c>
    </row>
    <row r="15" spans="1:3" x14ac:dyDescent="0.45">
      <c r="A15" s="31">
        <v>2014</v>
      </c>
      <c r="B15" s="179" t="s">
        <v>335</v>
      </c>
      <c r="C15" s="65">
        <v>20</v>
      </c>
    </row>
    <row r="16" spans="1:3" x14ac:dyDescent="0.45">
      <c r="A16" s="31">
        <v>2014</v>
      </c>
      <c r="B16" s="179" t="s">
        <v>336</v>
      </c>
      <c r="C16" s="65">
        <v>50</v>
      </c>
    </row>
    <row r="17" spans="1:3" x14ac:dyDescent="0.45">
      <c r="A17" s="31">
        <v>2014</v>
      </c>
      <c r="B17" s="179" t="s">
        <v>337</v>
      </c>
      <c r="C17" s="65">
        <v>25</v>
      </c>
    </row>
    <row r="18" spans="1:3" x14ac:dyDescent="0.45">
      <c r="A18" s="31">
        <v>2014</v>
      </c>
      <c r="B18" s="179" t="s">
        <v>338</v>
      </c>
      <c r="C18" s="65">
        <v>26</v>
      </c>
    </row>
    <row r="19" spans="1:3" x14ac:dyDescent="0.45">
      <c r="A19" s="31">
        <v>2014</v>
      </c>
      <c r="B19" s="179" t="s">
        <v>339</v>
      </c>
      <c r="C19" s="65">
        <v>97</v>
      </c>
    </row>
    <row r="20" spans="1:3" x14ac:dyDescent="0.45">
      <c r="A20" s="31">
        <v>2014</v>
      </c>
      <c r="B20" s="179" t="s">
        <v>341</v>
      </c>
      <c r="C20" s="65">
        <v>39</v>
      </c>
    </row>
    <row r="21" spans="1:3" x14ac:dyDescent="0.45">
      <c r="A21" s="31">
        <v>2014</v>
      </c>
      <c r="B21" s="179" t="s">
        <v>342</v>
      </c>
      <c r="C21" s="65">
        <v>92</v>
      </c>
    </row>
    <row r="22" spans="1:3" x14ac:dyDescent="0.45">
      <c r="A22" s="31">
        <v>2014</v>
      </c>
      <c r="B22" s="179" t="s">
        <v>343</v>
      </c>
      <c r="C22" s="65">
        <v>101</v>
      </c>
    </row>
    <row r="23" spans="1:3" x14ac:dyDescent="0.45">
      <c r="A23" s="31">
        <v>2014</v>
      </c>
      <c r="B23" s="179" t="s">
        <v>346</v>
      </c>
      <c r="C23" s="65">
        <v>96</v>
      </c>
    </row>
    <row r="24" spans="1:3" x14ac:dyDescent="0.45">
      <c r="A24" s="31">
        <v>2014</v>
      </c>
      <c r="B24" s="179" t="s">
        <v>347</v>
      </c>
      <c r="C24" s="65">
        <v>37</v>
      </c>
    </row>
    <row r="25" spans="1:3" x14ac:dyDescent="0.45">
      <c r="A25" s="31">
        <v>2014</v>
      </c>
      <c r="B25" s="179" t="s">
        <v>348</v>
      </c>
      <c r="C25" s="65">
        <v>42</v>
      </c>
    </row>
    <row r="26" spans="1:3" x14ac:dyDescent="0.45">
      <c r="A26" s="31">
        <v>2014</v>
      </c>
      <c r="B26" s="179" t="s">
        <v>57</v>
      </c>
      <c r="C26" s="65">
        <v>29</v>
      </c>
    </row>
    <row r="27" spans="1:3" x14ac:dyDescent="0.45">
      <c r="A27" s="31">
        <v>2014</v>
      </c>
      <c r="B27" s="179" t="s">
        <v>350</v>
      </c>
      <c r="C27" s="65">
        <v>89</v>
      </c>
    </row>
    <row r="28" spans="1:3" x14ac:dyDescent="0.45">
      <c r="A28" s="31">
        <v>2014</v>
      </c>
      <c r="B28" s="179" t="s">
        <v>61</v>
      </c>
      <c r="C28" s="65">
        <v>10</v>
      </c>
    </row>
    <row r="29" spans="1:3" x14ac:dyDescent="0.45">
      <c r="A29" s="31">
        <v>2014</v>
      </c>
      <c r="B29" s="179" t="s">
        <v>351</v>
      </c>
      <c r="C29" s="65">
        <v>73</v>
      </c>
    </row>
    <row r="30" spans="1:3" x14ac:dyDescent="0.45">
      <c r="A30" s="31">
        <v>2014</v>
      </c>
      <c r="B30" s="179" t="s">
        <v>352</v>
      </c>
      <c r="C30" s="65">
        <v>16</v>
      </c>
    </row>
    <row r="31" spans="1:3" x14ac:dyDescent="0.45">
      <c r="A31" s="31">
        <v>2014</v>
      </c>
      <c r="B31" s="179" t="s">
        <v>355</v>
      </c>
      <c r="C31" s="65">
        <v>48</v>
      </c>
    </row>
    <row r="32" spans="1:3" x14ac:dyDescent="0.45">
      <c r="A32" s="31">
        <v>2014</v>
      </c>
      <c r="B32" s="179" t="s">
        <v>360</v>
      </c>
      <c r="C32" s="65">
        <v>23</v>
      </c>
    </row>
    <row r="33" spans="1:3" x14ac:dyDescent="0.45">
      <c r="A33" s="31">
        <v>2014</v>
      </c>
      <c r="B33" s="179" t="s">
        <v>363</v>
      </c>
      <c r="C33" s="65">
        <v>59</v>
      </c>
    </row>
    <row r="34" spans="1:3" x14ac:dyDescent="0.45">
      <c r="A34" s="31">
        <v>2014</v>
      </c>
      <c r="B34" s="179" t="s">
        <v>369</v>
      </c>
      <c r="C34" s="65">
        <v>91</v>
      </c>
    </row>
    <row r="35" spans="1:3" x14ac:dyDescent="0.45">
      <c r="A35" s="31">
        <v>2014</v>
      </c>
      <c r="B35" s="179" t="s">
        <v>62</v>
      </c>
      <c r="C35" s="65">
        <v>17</v>
      </c>
    </row>
    <row r="36" spans="1:3" x14ac:dyDescent="0.45">
      <c r="A36" s="31">
        <v>2014</v>
      </c>
      <c r="B36" s="179" t="s">
        <v>75</v>
      </c>
      <c r="C36" s="65">
        <v>41</v>
      </c>
    </row>
    <row r="37" spans="1:3" x14ac:dyDescent="0.45">
      <c r="A37" s="31">
        <v>2014</v>
      </c>
      <c r="B37" s="179" t="s">
        <v>379</v>
      </c>
      <c r="C37" s="65">
        <v>87</v>
      </c>
    </row>
    <row r="38" spans="1:3" x14ac:dyDescent="0.45">
      <c r="A38" s="31">
        <v>2014</v>
      </c>
      <c r="B38" s="179" t="s">
        <v>108</v>
      </c>
      <c r="C38" s="65">
        <v>19</v>
      </c>
    </row>
    <row r="39" spans="1:3" x14ac:dyDescent="0.45">
      <c r="A39" s="31">
        <v>2014</v>
      </c>
      <c r="B39" s="179" t="s">
        <v>1127</v>
      </c>
      <c r="C39" s="65">
        <v>5</v>
      </c>
    </row>
    <row r="40" spans="1:3" x14ac:dyDescent="0.45">
      <c r="A40" s="31">
        <v>2014</v>
      </c>
      <c r="B40" s="179" t="s">
        <v>386</v>
      </c>
      <c r="C40" s="65">
        <v>30</v>
      </c>
    </row>
    <row r="41" spans="1:3" x14ac:dyDescent="0.45">
      <c r="A41" s="31">
        <v>2014</v>
      </c>
      <c r="B41" s="179" t="s">
        <v>389</v>
      </c>
      <c r="C41" s="65">
        <v>69</v>
      </c>
    </row>
    <row r="42" spans="1:3" x14ac:dyDescent="0.45">
      <c r="A42" s="31">
        <v>2014</v>
      </c>
      <c r="B42" s="179" t="s">
        <v>391</v>
      </c>
      <c r="C42" s="65">
        <v>6</v>
      </c>
    </row>
    <row r="43" spans="1:3" x14ac:dyDescent="0.45">
      <c r="A43" s="31">
        <v>2014</v>
      </c>
      <c r="B43" s="179" t="s">
        <v>395</v>
      </c>
      <c r="C43" s="65">
        <v>98</v>
      </c>
    </row>
    <row r="44" spans="1:3" x14ac:dyDescent="0.45">
      <c r="A44" s="31">
        <v>2014</v>
      </c>
      <c r="B44" s="179" t="s">
        <v>54</v>
      </c>
      <c r="C44" s="65">
        <v>9</v>
      </c>
    </row>
    <row r="45" spans="1:3" x14ac:dyDescent="0.45">
      <c r="A45" s="31">
        <v>2014</v>
      </c>
      <c r="B45" s="179" t="s">
        <v>400</v>
      </c>
      <c r="C45" s="65">
        <v>53</v>
      </c>
    </row>
    <row r="46" spans="1:3" x14ac:dyDescent="0.45">
      <c r="A46" s="31">
        <v>2014</v>
      </c>
      <c r="B46" s="179" t="s">
        <v>402</v>
      </c>
      <c r="C46" s="65">
        <v>4</v>
      </c>
    </row>
    <row r="47" spans="1:3" x14ac:dyDescent="0.45">
      <c r="A47" s="31">
        <v>2014</v>
      </c>
      <c r="B47" s="179" t="s">
        <v>20</v>
      </c>
      <c r="C47" s="65">
        <v>2</v>
      </c>
    </row>
    <row r="48" spans="1:3" x14ac:dyDescent="0.45">
      <c r="A48" s="31">
        <v>2014</v>
      </c>
      <c r="B48" s="179" t="s">
        <v>409</v>
      </c>
      <c r="C48" s="65">
        <v>57</v>
      </c>
    </row>
    <row r="49" spans="1:3" x14ac:dyDescent="0.45">
      <c r="A49" s="31">
        <v>2014</v>
      </c>
      <c r="B49" s="179" t="s">
        <v>410</v>
      </c>
      <c r="C49" s="65">
        <v>31</v>
      </c>
    </row>
    <row r="50" spans="1:3" x14ac:dyDescent="0.45">
      <c r="A50" s="31">
        <v>2014</v>
      </c>
      <c r="B50" s="179" t="s">
        <v>412</v>
      </c>
      <c r="C50" s="65">
        <v>8</v>
      </c>
    </row>
    <row r="51" spans="1:3" x14ac:dyDescent="0.45">
      <c r="A51" s="31">
        <v>2014</v>
      </c>
      <c r="B51" s="179" t="s">
        <v>413</v>
      </c>
      <c r="C51" s="65">
        <v>79</v>
      </c>
    </row>
    <row r="52" spans="1:3" x14ac:dyDescent="0.45">
      <c r="A52" s="31">
        <v>2014</v>
      </c>
      <c r="B52" s="179" t="s">
        <v>415</v>
      </c>
      <c r="C52" s="65">
        <v>100</v>
      </c>
    </row>
    <row r="53" spans="1:3" x14ac:dyDescent="0.45">
      <c r="A53" s="31">
        <v>2014</v>
      </c>
      <c r="B53" s="179" t="s">
        <v>416</v>
      </c>
      <c r="C53" s="65">
        <v>61</v>
      </c>
    </row>
    <row r="54" spans="1:3" x14ac:dyDescent="0.45">
      <c r="A54" s="31">
        <v>2014</v>
      </c>
      <c r="B54" s="179" t="s">
        <v>419</v>
      </c>
      <c r="C54" s="65">
        <v>15</v>
      </c>
    </row>
    <row r="55" spans="1:3" x14ac:dyDescent="0.45">
      <c r="A55" s="31">
        <v>2014</v>
      </c>
      <c r="B55" s="179" t="s">
        <v>421</v>
      </c>
      <c r="C55" s="65">
        <v>32</v>
      </c>
    </row>
    <row r="56" spans="1:3" x14ac:dyDescent="0.45">
      <c r="A56" s="31">
        <v>2014</v>
      </c>
      <c r="B56" s="179" t="s">
        <v>427</v>
      </c>
      <c r="C56" s="65">
        <v>56</v>
      </c>
    </row>
    <row r="57" spans="1:3" x14ac:dyDescent="0.45">
      <c r="A57" s="31">
        <v>2014</v>
      </c>
      <c r="B57" s="179" t="s">
        <v>428</v>
      </c>
      <c r="C57" s="65">
        <v>7</v>
      </c>
    </row>
    <row r="58" spans="1:3" x14ac:dyDescent="0.45">
      <c r="A58" s="31">
        <v>2014</v>
      </c>
      <c r="B58" s="179" t="s">
        <v>429</v>
      </c>
      <c r="C58" s="65">
        <v>81</v>
      </c>
    </row>
    <row r="59" spans="1:3" x14ac:dyDescent="0.45">
      <c r="A59" s="31">
        <v>2014</v>
      </c>
      <c r="B59" s="179" t="s">
        <v>431</v>
      </c>
      <c r="C59" s="65">
        <v>13</v>
      </c>
    </row>
    <row r="60" spans="1:3" x14ac:dyDescent="0.45">
      <c r="A60" s="31">
        <v>2014</v>
      </c>
      <c r="B60" s="179" t="s">
        <v>432</v>
      </c>
      <c r="C60" s="65">
        <v>63</v>
      </c>
    </row>
    <row r="61" spans="1:3" x14ac:dyDescent="0.45">
      <c r="A61" s="31">
        <v>2014</v>
      </c>
      <c r="B61" s="179" t="s">
        <v>434</v>
      </c>
      <c r="C61" s="65">
        <v>21</v>
      </c>
    </row>
    <row r="62" spans="1:3" x14ac:dyDescent="0.45">
      <c r="A62" s="31">
        <v>2014</v>
      </c>
      <c r="B62" s="179" t="s">
        <v>437</v>
      </c>
      <c r="C62" s="65">
        <v>88</v>
      </c>
    </row>
    <row r="63" spans="1:3" x14ac:dyDescent="0.45">
      <c r="A63" s="31">
        <v>2014</v>
      </c>
      <c r="B63" s="179" t="s">
        <v>440</v>
      </c>
      <c r="C63" s="65">
        <v>40</v>
      </c>
    </row>
    <row r="64" spans="1:3" x14ac:dyDescent="0.45">
      <c r="A64" s="31">
        <v>2014</v>
      </c>
      <c r="B64" s="179" t="s">
        <v>33</v>
      </c>
      <c r="C64" s="65">
        <v>60</v>
      </c>
    </row>
    <row r="65" spans="1:3" x14ac:dyDescent="0.45">
      <c r="A65" s="31">
        <v>2014</v>
      </c>
      <c r="B65" s="179" t="s">
        <v>97</v>
      </c>
      <c r="C65" s="65">
        <v>67</v>
      </c>
    </row>
    <row r="66" spans="1:3" x14ac:dyDescent="0.45">
      <c r="A66" s="31">
        <v>2014</v>
      </c>
      <c r="B66" s="179" t="s">
        <v>443</v>
      </c>
      <c r="C66" s="65">
        <v>27</v>
      </c>
    </row>
    <row r="67" spans="1:3" x14ac:dyDescent="0.45">
      <c r="A67" s="31">
        <v>2014</v>
      </c>
      <c r="B67" s="179" t="s">
        <v>444</v>
      </c>
      <c r="C67" s="65">
        <v>65</v>
      </c>
    </row>
    <row r="68" spans="1:3" x14ac:dyDescent="0.45">
      <c r="A68" s="31">
        <v>2014</v>
      </c>
      <c r="B68" s="179" t="s">
        <v>446</v>
      </c>
      <c r="C68" s="65">
        <v>68</v>
      </c>
    </row>
    <row r="69" spans="1:3" x14ac:dyDescent="0.45">
      <c r="A69" s="31">
        <v>2014</v>
      </c>
      <c r="B69" s="179" t="s">
        <v>456</v>
      </c>
      <c r="C69" s="65">
        <v>64</v>
      </c>
    </row>
    <row r="70" spans="1:3" x14ac:dyDescent="0.45">
      <c r="A70" s="31">
        <v>2014</v>
      </c>
      <c r="B70" s="179" t="s">
        <v>457</v>
      </c>
      <c r="C70" s="65">
        <v>49</v>
      </c>
    </row>
    <row r="71" spans="1:3" x14ac:dyDescent="0.45">
      <c r="A71" s="31">
        <v>2014</v>
      </c>
      <c r="B71" s="179" t="s">
        <v>458</v>
      </c>
      <c r="C71" s="65">
        <v>35</v>
      </c>
    </row>
    <row r="72" spans="1:3" x14ac:dyDescent="0.45">
      <c r="A72" s="31">
        <v>2014</v>
      </c>
      <c r="B72" s="179" t="s">
        <v>85</v>
      </c>
      <c r="C72" s="65">
        <v>43</v>
      </c>
    </row>
    <row r="73" spans="1:3" x14ac:dyDescent="0.45">
      <c r="A73" s="31">
        <v>2014</v>
      </c>
      <c r="B73" s="179" t="s">
        <v>471</v>
      </c>
      <c r="C73" s="65">
        <v>34</v>
      </c>
    </row>
    <row r="74" spans="1:3" x14ac:dyDescent="0.45">
      <c r="A74" s="31">
        <v>2014</v>
      </c>
      <c r="B74" s="179" t="s">
        <v>474</v>
      </c>
      <c r="C74" s="65">
        <v>12</v>
      </c>
    </row>
    <row r="75" spans="1:3" x14ac:dyDescent="0.45">
      <c r="A75" s="31">
        <v>2014</v>
      </c>
      <c r="B75" s="179" t="s">
        <v>475</v>
      </c>
      <c r="C75" s="65">
        <v>52</v>
      </c>
    </row>
    <row r="76" spans="1:3" x14ac:dyDescent="0.45">
      <c r="A76" s="31">
        <v>2014</v>
      </c>
      <c r="B76" s="179" t="s">
        <v>476</v>
      </c>
      <c r="C76" s="65">
        <v>36</v>
      </c>
    </row>
    <row r="77" spans="1:3" x14ac:dyDescent="0.45">
      <c r="A77" s="31">
        <v>2014</v>
      </c>
      <c r="B77" s="179" t="s">
        <v>478</v>
      </c>
      <c r="C77" s="65">
        <v>51</v>
      </c>
    </row>
    <row r="78" spans="1:3" x14ac:dyDescent="0.45">
      <c r="A78" s="31">
        <v>2014</v>
      </c>
      <c r="B78" s="179" t="s">
        <v>14</v>
      </c>
      <c r="C78" s="65">
        <v>1</v>
      </c>
    </row>
    <row r="79" spans="1:3" x14ac:dyDescent="0.45">
      <c r="A79" s="31">
        <v>2014</v>
      </c>
      <c r="B79" s="179" t="s">
        <v>479</v>
      </c>
      <c r="C79" s="65">
        <v>24</v>
      </c>
    </row>
    <row r="80" spans="1:3" x14ac:dyDescent="0.45">
      <c r="A80" s="31">
        <v>2014</v>
      </c>
      <c r="B80" s="179" t="s">
        <v>480</v>
      </c>
      <c r="C80" s="65">
        <v>28</v>
      </c>
    </row>
    <row r="81" spans="1:3" x14ac:dyDescent="0.45">
      <c r="A81" s="31">
        <v>2014</v>
      </c>
      <c r="B81" s="179" t="s">
        <v>483</v>
      </c>
      <c r="C81" s="65">
        <v>84</v>
      </c>
    </row>
    <row r="82" spans="1:3" x14ac:dyDescent="0.45">
      <c r="A82" s="31">
        <v>2014</v>
      </c>
      <c r="B82" s="179" t="s">
        <v>484</v>
      </c>
      <c r="C82" s="65">
        <v>11</v>
      </c>
    </row>
    <row r="83" spans="1:3" x14ac:dyDescent="0.45">
      <c r="A83" s="31">
        <v>2014</v>
      </c>
      <c r="B83" s="179" t="s">
        <v>489</v>
      </c>
      <c r="C83" s="65">
        <v>83</v>
      </c>
    </row>
    <row r="84" spans="1:3" x14ac:dyDescent="0.45">
      <c r="A84" s="31">
        <v>2014</v>
      </c>
      <c r="B84" s="179" t="s">
        <v>490</v>
      </c>
      <c r="C84" s="65">
        <v>95</v>
      </c>
    </row>
    <row r="85" spans="1:3" x14ac:dyDescent="0.45">
      <c r="A85" s="31">
        <v>2014</v>
      </c>
      <c r="B85" s="179" t="s">
        <v>491</v>
      </c>
      <c r="C85" s="65">
        <v>46</v>
      </c>
    </row>
    <row r="86" spans="1:3" x14ac:dyDescent="0.45">
      <c r="A86" s="31">
        <v>2014</v>
      </c>
      <c r="B86" s="179" t="s">
        <v>492</v>
      </c>
      <c r="C86" s="65">
        <v>74</v>
      </c>
    </row>
    <row r="87" spans="1:3" x14ac:dyDescent="0.45">
      <c r="A87" s="31">
        <v>2014</v>
      </c>
      <c r="B87" s="179" t="s">
        <v>493</v>
      </c>
      <c r="C87" s="65">
        <v>33</v>
      </c>
    </row>
    <row r="88" spans="1:3" x14ac:dyDescent="0.45">
      <c r="A88" s="31">
        <v>2014</v>
      </c>
      <c r="B88" s="179" t="s">
        <v>495</v>
      </c>
      <c r="C88" s="65">
        <v>85</v>
      </c>
    </row>
    <row r="89" spans="1:3" x14ac:dyDescent="0.45">
      <c r="A89" s="31">
        <v>2014</v>
      </c>
      <c r="B89" s="179" t="s">
        <v>496</v>
      </c>
      <c r="C89" s="65">
        <v>94</v>
      </c>
    </row>
    <row r="90" spans="1:3" x14ac:dyDescent="0.45">
      <c r="A90" s="31">
        <v>2014</v>
      </c>
      <c r="B90" s="179" t="s">
        <v>47</v>
      </c>
      <c r="C90" s="65">
        <v>76</v>
      </c>
    </row>
    <row r="91" spans="1:3" x14ac:dyDescent="0.45">
      <c r="A91" s="31">
        <v>2014</v>
      </c>
      <c r="B91" s="179" t="s">
        <v>499</v>
      </c>
      <c r="C91" s="65">
        <v>14</v>
      </c>
    </row>
    <row r="92" spans="1:3" x14ac:dyDescent="0.45">
      <c r="A92" s="31">
        <v>2014</v>
      </c>
      <c r="B92" s="179" t="s">
        <v>72</v>
      </c>
      <c r="C92" s="65">
        <v>44</v>
      </c>
    </row>
    <row r="93" spans="1:3" x14ac:dyDescent="0.45">
      <c r="A93" s="31">
        <v>2014</v>
      </c>
      <c r="B93" s="179" t="s">
        <v>506</v>
      </c>
      <c r="C93" s="65">
        <v>58</v>
      </c>
    </row>
    <row r="94" spans="1:3" x14ac:dyDescent="0.45">
      <c r="A94" s="31">
        <v>2014</v>
      </c>
      <c r="B94" s="179" t="s">
        <v>507</v>
      </c>
      <c r="C94" s="65">
        <v>82</v>
      </c>
    </row>
    <row r="95" spans="1:3" x14ac:dyDescent="0.45">
      <c r="A95" s="31">
        <v>2014</v>
      </c>
      <c r="B95" s="179" t="s">
        <v>508</v>
      </c>
      <c r="C95" s="65">
        <v>45</v>
      </c>
    </row>
    <row r="96" spans="1:3" x14ac:dyDescent="0.45">
      <c r="A96" s="31">
        <v>2014</v>
      </c>
      <c r="B96" s="179" t="s">
        <v>511</v>
      </c>
      <c r="C96" s="65">
        <v>80</v>
      </c>
    </row>
    <row r="97" spans="1:3" x14ac:dyDescent="0.45">
      <c r="A97" s="31">
        <v>2014</v>
      </c>
      <c r="B97" s="179" t="s">
        <v>512</v>
      </c>
      <c r="C97" s="65">
        <v>78</v>
      </c>
    </row>
    <row r="98" spans="1:3" x14ac:dyDescent="0.45">
      <c r="A98" s="31">
        <v>2014</v>
      </c>
      <c r="B98" s="179" t="s">
        <v>515</v>
      </c>
      <c r="C98" s="65">
        <v>77</v>
      </c>
    </row>
    <row r="99" spans="1:3" x14ac:dyDescent="0.45">
      <c r="A99" s="31">
        <v>2014</v>
      </c>
      <c r="B99" s="179" t="s">
        <v>516</v>
      </c>
      <c r="C99" s="65">
        <v>86</v>
      </c>
    </row>
    <row r="100" spans="1:3" x14ac:dyDescent="0.45">
      <c r="A100" s="31">
        <v>2014</v>
      </c>
      <c r="B100" s="179" t="s">
        <v>520</v>
      </c>
      <c r="C100" s="65">
        <v>38</v>
      </c>
    </row>
    <row r="101" spans="1:3" x14ac:dyDescent="0.45">
      <c r="A101" s="31">
        <v>2014</v>
      </c>
      <c r="B101" s="179" t="s">
        <v>526</v>
      </c>
      <c r="C101" s="65">
        <v>47</v>
      </c>
    </row>
    <row r="102" spans="1:3" x14ac:dyDescent="0.45">
      <c r="A102" s="31">
        <v>2014</v>
      </c>
      <c r="B102" s="179" t="s">
        <v>527</v>
      </c>
      <c r="C102" s="65">
        <v>99</v>
      </c>
    </row>
    <row r="103" spans="1:3" x14ac:dyDescent="0.45">
      <c r="A103" s="31">
        <v>2014</v>
      </c>
      <c r="B103" s="179" t="s">
        <v>530</v>
      </c>
      <c r="C103" s="65">
        <v>18</v>
      </c>
    </row>
    <row r="104" spans="1:3" x14ac:dyDescent="0.45">
      <c r="A104" s="31">
        <v>2015</v>
      </c>
      <c r="B104" s="179" t="s">
        <v>308</v>
      </c>
      <c r="C104" s="65">
        <v>80</v>
      </c>
    </row>
    <row r="105" spans="1:3" x14ac:dyDescent="0.45">
      <c r="A105" s="31">
        <v>2015</v>
      </c>
      <c r="B105" s="179" t="s">
        <v>309</v>
      </c>
      <c r="C105" s="65">
        <v>66</v>
      </c>
    </row>
    <row r="106" spans="1:3" x14ac:dyDescent="0.45">
      <c r="A106" s="31">
        <v>2015</v>
      </c>
      <c r="B106" s="179" t="s">
        <v>314</v>
      </c>
      <c r="C106" s="65">
        <v>22</v>
      </c>
    </row>
    <row r="107" spans="1:3" x14ac:dyDescent="0.45">
      <c r="A107" s="31">
        <v>2015</v>
      </c>
      <c r="B107" s="179" t="s">
        <v>315</v>
      </c>
      <c r="C107" s="65">
        <v>71</v>
      </c>
    </row>
    <row r="108" spans="1:3" x14ac:dyDescent="0.45">
      <c r="A108" s="31">
        <v>2015</v>
      </c>
      <c r="B108" s="179" t="s">
        <v>318</v>
      </c>
      <c r="C108" s="65">
        <v>31</v>
      </c>
    </row>
    <row r="109" spans="1:3" x14ac:dyDescent="0.45">
      <c r="A109" s="31">
        <v>2015</v>
      </c>
      <c r="B109" s="179" t="s">
        <v>84</v>
      </c>
      <c r="C109" s="65">
        <v>104</v>
      </c>
    </row>
    <row r="110" spans="1:3" x14ac:dyDescent="0.45">
      <c r="A110" s="31">
        <v>2015</v>
      </c>
      <c r="B110" s="179" t="s">
        <v>23</v>
      </c>
      <c r="C110" s="65">
        <v>2</v>
      </c>
    </row>
    <row r="111" spans="1:3" x14ac:dyDescent="0.45">
      <c r="A111" s="31">
        <v>2015</v>
      </c>
      <c r="B111" s="179" t="s">
        <v>327</v>
      </c>
      <c r="C111" s="65">
        <v>98</v>
      </c>
    </row>
    <row r="112" spans="1:3" x14ac:dyDescent="0.45">
      <c r="A112" s="31">
        <v>2015</v>
      </c>
      <c r="B112" s="179" t="s">
        <v>328</v>
      </c>
      <c r="C112" s="65">
        <v>43</v>
      </c>
    </row>
    <row r="113" spans="1:3" x14ac:dyDescent="0.45">
      <c r="A113" s="31">
        <v>2015</v>
      </c>
      <c r="B113" s="179" t="s">
        <v>331</v>
      </c>
      <c r="C113" s="65">
        <v>94</v>
      </c>
    </row>
    <row r="114" spans="1:3" x14ac:dyDescent="0.45">
      <c r="A114" s="31">
        <v>2015</v>
      </c>
      <c r="B114" s="179" t="s">
        <v>332</v>
      </c>
      <c r="C114" s="65">
        <v>73</v>
      </c>
    </row>
    <row r="115" spans="1:3" x14ac:dyDescent="0.45">
      <c r="A115" s="31">
        <v>2015</v>
      </c>
      <c r="B115" s="179" t="s">
        <v>334</v>
      </c>
      <c r="C115" s="65">
        <v>42</v>
      </c>
    </row>
    <row r="116" spans="1:3" x14ac:dyDescent="0.45">
      <c r="A116" s="31">
        <v>2015</v>
      </c>
      <c r="B116" s="179" t="s">
        <v>335</v>
      </c>
      <c r="C116" s="65">
        <v>38</v>
      </c>
    </row>
    <row r="117" spans="1:3" x14ac:dyDescent="0.45">
      <c r="A117" s="31">
        <v>2015</v>
      </c>
      <c r="B117" s="179" t="s">
        <v>336</v>
      </c>
      <c r="C117" s="65">
        <v>58</v>
      </c>
    </row>
    <row r="118" spans="1:3" x14ac:dyDescent="0.45">
      <c r="A118" s="31">
        <v>2015</v>
      </c>
      <c r="B118" s="179" t="s">
        <v>337</v>
      </c>
      <c r="C118" s="65">
        <v>20</v>
      </c>
    </row>
    <row r="119" spans="1:3" x14ac:dyDescent="0.45">
      <c r="A119" s="31">
        <v>2015</v>
      </c>
      <c r="B119" s="179" t="s">
        <v>338</v>
      </c>
      <c r="C119" s="65">
        <v>40</v>
      </c>
    </row>
    <row r="120" spans="1:3" x14ac:dyDescent="0.45">
      <c r="A120" s="31">
        <v>2015</v>
      </c>
      <c r="B120" s="179" t="s">
        <v>340</v>
      </c>
      <c r="C120" s="65">
        <v>87</v>
      </c>
    </row>
    <row r="121" spans="1:3" x14ac:dyDescent="0.45">
      <c r="A121" s="31">
        <v>2015</v>
      </c>
      <c r="B121" s="179" t="s">
        <v>341</v>
      </c>
      <c r="C121" s="65">
        <v>62</v>
      </c>
    </row>
    <row r="122" spans="1:3" x14ac:dyDescent="0.45">
      <c r="A122" s="31">
        <v>2015</v>
      </c>
      <c r="B122" s="179" t="s">
        <v>349</v>
      </c>
      <c r="C122" s="65">
        <v>11</v>
      </c>
    </row>
    <row r="123" spans="1:3" x14ac:dyDescent="0.45">
      <c r="A123" s="31">
        <v>2015</v>
      </c>
      <c r="B123" s="179" t="s">
        <v>57</v>
      </c>
      <c r="C123" s="65">
        <v>23</v>
      </c>
    </row>
    <row r="124" spans="1:3" x14ac:dyDescent="0.45">
      <c r="A124" s="31">
        <v>2015</v>
      </c>
      <c r="B124" s="179" t="s">
        <v>350</v>
      </c>
      <c r="C124" s="65">
        <v>88</v>
      </c>
    </row>
    <row r="125" spans="1:3" x14ac:dyDescent="0.45">
      <c r="A125" s="31">
        <v>2015</v>
      </c>
      <c r="B125" s="179" t="s">
        <v>61</v>
      </c>
      <c r="C125" s="65">
        <v>12</v>
      </c>
    </row>
    <row r="126" spans="1:3" x14ac:dyDescent="0.45">
      <c r="A126" s="31">
        <v>2015</v>
      </c>
      <c r="B126" s="179" t="s">
        <v>352</v>
      </c>
      <c r="C126" s="65">
        <v>30</v>
      </c>
    </row>
    <row r="127" spans="1:3" x14ac:dyDescent="0.45">
      <c r="A127" s="31">
        <v>2015</v>
      </c>
      <c r="B127" s="179" t="s">
        <v>353</v>
      </c>
      <c r="C127" s="65">
        <v>72</v>
      </c>
    </row>
    <row r="128" spans="1:3" x14ac:dyDescent="0.45">
      <c r="A128" s="31">
        <v>2015</v>
      </c>
      <c r="B128" s="179" t="s">
        <v>354</v>
      </c>
      <c r="C128" s="65">
        <v>89</v>
      </c>
    </row>
    <row r="129" spans="1:3" x14ac:dyDescent="0.45">
      <c r="A129" s="31">
        <v>2015</v>
      </c>
      <c r="B129" s="179" t="s">
        <v>360</v>
      </c>
      <c r="C129" s="65">
        <v>25</v>
      </c>
    </row>
    <row r="130" spans="1:3" x14ac:dyDescent="0.45">
      <c r="A130" s="31">
        <v>2015</v>
      </c>
      <c r="B130" s="179" t="s">
        <v>363</v>
      </c>
      <c r="C130" s="65">
        <v>63</v>
      </c>
    </row>
    <row r="131" spans="1:3" x14ac:dyDescent="0.45">
      <c r="A131" s="31">
        <v>2015</v>
      </c>
      <c r="B131" s="179" t="s">
        <v>365</v>
      </c>
      <c r="C131" s="65">
        <v>24</v>
      </c>
    </row>
    <row r="132" spans="1:3" x14ac:dyDescent="0.45">
      <c r="A132" s="31">
        <v>2015</v>
      </c>
      <c r="B132" s="179" t="s">
        <v>369</v>
      </c>
      <c r="C132" s="65">
        <v>97</v>
      </c>
    </row>
    <row r="133" spans="1:3" x14ac:dyDescent="0.45">
      <c r="A133" s="31">
        <v>2015</v>
      </c>
      <c r="B133" s="179" t="s">
        <v>668</v>
      </c>
      <c r="C133" s="65">
        <v>17</v>
      </c>
    </row>
    <row r="134" spans="1:3" x14ac:dyDescent="0.45">
      <c r="A134" s="31">
        <v>2015</v>
      </c>
      <c r="B134" s="179" t="s">
        <v>371</v>
      </c>
      <c r="C134" s="65">
        <v>55</v>
      </c>
    </row>
    <row r="135" spans="1:3" x14ac:dyDescent="0.45">
      <c r="A135" s="31">
        <v>2015</v>
      </c>
      <c r="B135" s="179" t="s">
        <v>373</v>
      </c>
      <c r="C135" s="65">
        <v>65</v>
      </c>
    </row>
    <row r="136" spans="1:3" x14ac:dyDescent="0.45">
      <c r="A136" s="31">
        <v>2015</v>
      </c>
      <c r="B136" s="179" t="s">
        <v>62</v>
      </c>
      <c r="C136" s="65">
        <v>18</v>
      </c>
    </row>
    <row r="137" spans="1:3" x14ac:dyDescent="0.45">
      <c r="A137" s="31">
        <v>2015</v>
      </c>
      <c r="B137" s="179" t="s">
        <v>1128</v>
      </c>
      <c r="C137" s="65">
        <v>101</v>
      </c>
    </row>
    <row r="138" spans="1:3" x14ac:dyDescent="0.45">
      <c r="A138" s="31">
        <v>2015</v>
      </c>
      <c r="B138" s="179" t="s">
        <v>75</v>
      </c>
      <c r="C138" s="65">
        <v>44</v>
      </c>
    </row>
    <row r="139" spans="1:3" x14ac:dyDescent="0.45">
      <c r="A139" s="31">
        <v>2015</v>
      </c>
      <c r="B139" s="179" t="s">
        <v>380</v>
      </c>
      <c r="C139" s="65">
        <v>106</v>
      </c>
    </row>
    <row r="140" spans="1:3" x14ac:dyDescent="0.45">
      <c r="A140" s="31">
        <v>2015</v>
      </c>
      <c r="B140" s="179" t="s">
        <v>704</v>
      </c>
      <c r="C140" s="65">
        <v>27</v>
      </c>
    </row>
    <row r="141" spans="1:3" x14ac:dyDescent="0.45">
      <c r="A141" s="31">
        <v>2015</v>
      </c>
      <c r="B141" s="179" t="s">
        <v>108</v>
      </c>
      <c r="C141" s="65">
        <v>21</v>
      </c>
    </row>
    <row r="142" spans="1:3" x14ac:dyDescent="0.45">
      <c r="A142" s="31">
        <v>2015</v>
      </c>
      <c r="B142" s="179" t="s">
        <v>1127</v>
      </c>
      <c r="C142" s="65">
        <v>9</v>
      </c>
    </row>
    <row r="143" spans="1:3" x14ac:dyDescent="0.45">
      <c r="A143" s="31">
        <v>2015</v>
      </c>
      <c r="B143" s="179" t="s">
        <v>386</v>
      </c>
      <c r="C143" s="65">
        <v>29</v>
      </c>
    </row>
    <row r="144" spans="1:3" x14ac:dyDescent="0.45">
      <c r="A144" s="31">
        <v>2015</v>
      </c>
      <c r="B144" s="179" t="s">
        <v>393</v>
      </c>
      <c r="C144" s="65">
        <v>69</v>
      </c>
    </row>
    <row r="145" spans="1:3" x14ac:dyDescent="0.45">
      <c r="A145" s="31">
        <v>2015</v>
      </c>
      <c r="B145" s="179" t="s">
        <v>394</v>
      </c>
      <c r="C145" s="65">
        <v>99</v>
      </c>
    </row>
    <row r="146" spans="1:3" x14ac:dyDescent="0.45">
      <c r="A146" s="31">
        <v>2015</v>
      </c>
      <c r="B146" s="179" t="s">
        <v>396</v>
      </c>
      <c r="C146" s="65">
        <v>57</v>
      </c>
    </row>
    <row r="147" spans="1:3" x14ac:dyDescent="0.45">
      <c r="A147" s="31">
        <v>2015</v>
      </c>
      <c r="B147" s="179" t="s">
        <v>397</v>
      </c>
      <c r="C147" s="65">
        <v>85</v>
      </c>
    </row>
    <row r="148" spans="1:3" x14ac:dyDescent="0.45">
      <c r="A148" s="31">
        <v>2015</v>
      </c>
      <c r="B148" s="179" t="s">
        <v>54</v>
      </c>
      <c r="C148" s="65">
        <v>14</v>
      </c>
    </row>
    <row r="149" spans="1:3" x14ac:dyDescent="0.45">
      <c r="A149" s="31">
        <v>2015</v>
      </c>
      <c r="B149" s="179" t="s">
        <v>400</v>
      </c>
      <c r="C149" s="65">
        <v>60</v>
      </c>
    </row>
    <row r="150" spans="1:3" x14ac:dyDescent="0.45">
      <c r="A150" s="31">
        <v>2015</v>
      </c>
      <c r="B150" s="179" t="s">
        <v>402</v>
      </c>
      <c r="C150" s="65">
        <v>4</v>
      </c>
    </row>
    <row r="151" spans="1:3" x14ac:dyDescent="0.45">
      <c r="A151" s="31">
        <v>2015</v>
      </c>
      <c r="B151" s="179" t="s">
        <v>20</v>
      </c>
      <c r="C151" s="65">
        <v>1</v>
      </c>
    </row>
    <row r="152" spans="1:3" x14ac:dyDescent="0.45">
      <c r="A152" s="31">
        <v>2015</v>
      </c>
      <c r="B152" s="179" t="s">
        <v>406</v>
      </c>
      <c r="C152" s="65">
        <v>102</v>
      </c>
    </row>
    <row r="153" spans="1:3" x14ac:dyDescent="0.45">
      <c r="A153" s="31">
        <v>2015</v>
      </c>
      <c r="B153" s="179" t="s">
        <v>407</v>
      </c>
      <c r="C153" s="65">
        <v>81</v>
      </c>
    </row>
    <row r="154" spans="1:3" x14ac:dyDescent="0.45">
      <c r="A154" s="31">
        <v>2015</v>
      </c>
      <c r="B154" s="179" t="s">
        <v>409</v>
      </c>
      <c r="C154" s="65">
        <v>79</v>
      </c>
    </row>
    <row r="155" spans="1:3" x14ac:dyDescent="0.45">
      <c r="A155" s="31">
        <v>2015</v>
      </c>
      <c r="B155" s="179" t="s">
        <v>410</v>
      </c>
      <c r="C155" s="65">
        <v>32</v>
      </c>
    </row>
    <row r="156" spans="1:3" x14ac:dyDescent="0.45">
      <c r="A156" s="31">
        <v>2015</v>
      </c>
      <c r="B156" s="179" t="s">
        <v>411</v>
      </c>
      <c r="C156" s="65">
        <v>83</v>
      </c>
    </row>
    <row r="157" spans="1:3" x14ac:dyDescent="0.45">
      <c r="A157" s="31">
        <v>2015</v>
      </c>
      <c r="B157" s="179" t="s">
        <v>412</v>
      </c>
      <c r="C157" s="65">
        <v>5</v>
      </c>
    </row>
    <row r="158" spans="1:3" x14ac:dyDescent="0.45">
      <c r="A158" s="31">
        <v>2015</v>
      </c>
      <c r="B158" s="179" t="s">
        <v>413</v>
      </c>
      <c r="C158" s="65">
        <v>103</v>
      </c>
    </row>
    <row r="159" spans="1:3" x14ac:dyDescent="0.45">
      <c r="A159" s="31">
        <v>2015</v>
      </c>
      <c r="B159" s="179" t="s">
        <v>414</v>
      </c>
      <c r="C159" s="65">
        <v>47</v>
      </c>
    </row>
    <row r="160" spans="1:3" x14ac:dyDescent="0.45">
      <c r="A160" s="31">
        <v>2015</v>
      </c>
      <c r="B160" s="179" t="s">
        <v>416</v>
      </c>
      <c r="C160" s="65">
        <v>51</v>
      </c>
    </row>
    <row r="161" spans="1:3" x14ac:dyDescent="0.45">
      <c r="A161" s="31">
        <v>2015</v>
      </c>
      <c r="B161" s="179" t="s">
        <v>419</v>
      </c>
      <c r="C161" s="65">
        <v>10</v>
      </c>
    </row>
    <row r="162" spans="1:3" x14ac:dyDescent="0.45">
      <c r="A162" s="31">
        <v>2015</v>
      </c>
      <c r="B162" s="179" t="s">
        <v>421</v>
      </c>
      <c r="C162" s="65">
        <v>28</v>
      </c>
    </row>
    <row r="163" spans="1:3" x14ac:dyDescent="0.45">
      <c r="A163" s="31">
        <v>2015</v>
      </c>
      <c r="B163" s="179" t="s">
        <v>811</v>
      </c>
      <c r="C163" s="65">
        <v>8</v>
      </c>
    </row>
    <row r="164" spans="1:3" x14ac:dyDescent="0.45">
      <c r="A164" s="31">
        <v>2015</v>
      </c>
      <c r="B164" s="179" t="s">
        <v>424</v>
      </c>
      <c r="C164" s="65">
        <v>50</v>
      </c>
    </row>
    <row r="165" spans="1:3" x14ac:dyDescent="0.45">
      <c r="A165" s="31">
        <v>2015</v>
      </c>
      <c r="B165" s="179" t="s">
        <v>426</v>
      </c>
      <c r="C165" s="65">
        <v>59</v>
      </c>
    </row>
    <row r="166" spans="1:3" x14ac:dyDescent="0.45">
      <c r="A166" s="31">
        <v>2015</v>
      </c>
      <c r="B166" s="179" t="s">
        <v>427</v>
      </c>
      <c r="C166" s="65">
        <v>67</v>
      </c>
    </row>
    <row r="167" spans="1:3" x14ac:dyDescent="0.45">
      <c r="A167" s="31">
        <v>2015</v>
      </c>
      <c r="B167" s="179" t="s">
        <v>428</v>
      </c>
      <c r="C167" s="65">
        <v>6</v>
      </c>
    </row>
    <row r="168" spans="1:3" x14ac:dyDescent="0.45">
      <c r="A168" s="31">
        <v>2015</v>
      </c>
      <c r="B168" s="179" t="s">
        <v>429</v>
      </c>
      <c r="C168" s="65">
        <v>92</v>
      </c>
    </row>
    <row r="169" spans="1:3" x14ac:dyDescent="0.45">
      <c r="A169" s="31">
        <v>2015</v>
      </c>
      <c r="B169" s="179" t="s">
        <v>434</v>
      </c>
      <c r="C169" s="65">
        <v>48</v>
      </c>
    </row>
    <row r="170" spans="1:3" x14ac:dyDescent="0.45">
      <c r="A170" s="31">
        <v>2015</v>
      </c>
      <c r="B170" s="179" t="s">
        <v>436</v>
      </c>
      <c r="C170" s="65">
        <v>56</v>
      </c>
    </row>
    <row r="171" spans="1:3" x14ac:dyDescent="0.45">
      <c r="A171" s="31">
        <v>2015</v>
      </c>
      <c r="B171" s="179" t="s">
        <v>440</v>
      </c>
      <c r="C171" s="65">
        <v>34</v>
      </c>
    </row>
    <row r="172" spans="1:3" x14ac:dyDescent="0.45">
      <c r="A172" s="31">
        <v>2015</v>
      </c>
      <c r="B172" s="179" t="s">
        <v>441</v>
      </c>
      <c r="C172" s="65">
        <v>76</v>
      </c>
    </row>
    <row r="173" spans="1:3" x14ac:dyDescent="0.45">
      <c r="A173" s="31">
        <v>2015</v>
      </c>
      <c r="B173" s="179" t="s">
        <v>33</v>
      </c>
      <c r="C173" s="65">
        <v>45</v>
      </c>
    </row>
    <row r="174" spans="1:3" x14ac:dyDescent="0.45">
      <c r="A174" s="31">
        <v>2015</v>
      </c>
      <c r="B174" s="179" t="s">
        <v>97</v>
      </c>
      <c r="C174" s="65">
        <v>68</v>
      </c>
    </row>
    <row r="175" spans="1:3" x14ac:dyDescent="0.45">
      <c r="A175" s="31">
        <v>2015</v>
      </c>
      <c r="B175" s="179" t="s">
        <v>443</v>
      </c>
      <c r="C175" s="65">
        <v>26</v>
      </c>
    </row>
    <row r="176" spans="1:3" x14ac:dyDescent="0.45">
      <c r="A176" s="31">
        <v>2015</v>
      </c>
      <c r="B176" s="179" t="s">
        <v>444</v>
      </c>
      <c r="C176" s="65">
        <v>70</v>
      </c>
    </row>
    <row r="177" spans="1:3" x14ac:dyDescent="0.45">
      <c r="A177" s="31">
        <v>2015</v>
      </c>
      <c r="B177" s="179" t="s">
        <v>446</v>
      </c>
      <c r="C177" s="65">
        <v>54</v>
      </c>
    </row>
    <row r="178" spans="1:3" x14ac:dyDescent="0.45">
      <c r="A178" s="31">
        <v>2015</v>
      </c>
      <c r="B178" s="179" t="s">
        <v>448</v>
      </c>
      <c r="C178" s="65">
        <v>36</v>
      </c>
    </row>
    <row r="179" spans="1:3" x14ac:dyDescent="0.45">
      <c r="A179" s="31">
        <v>2015</v>
      </c>
      <c r="B179" s="179" t="s">
        <v>449</v>
      </c>
      <c r="C179" s="65">
        <v>96</v>
      </c>
    </row>
    <row r="180" spans="1:3" x14ac:dyDescent="0.45">
      <c r="A180" s="31">
        <v>2015</v>
      </c>
      <c r="B180" s="179" t="s">
        <v>453</v>
      </c>
      <c r="C180" s="65">
        <v>105</v>
      </c>
    </row>
    <row r="181" spans="1:3" x14ac:dyDescent="0.45">
      <c r="A181" s="31">
        <v>2015</v>
      </c>
      <c r="B181" s="179" t="s">
        <v>456</v>
      </c>
      <c r="C181" s="65">
        <v>82</v>
      </c>
    </row>
    <row r="182" spans="1:3" x14ac:dyDescent="0.45">
      <c r="A182" s="31">
        <v>2015</v>
      </c>
      <c r="B182" s="179" t="s">
        <v>458</v>
      </c>
      <c r="C182" s="65">
        <v>39</v>
      </c>
    </row>
    <row r="183" spans="1:3" x14ac:dyDescent="0.45">
      <c r="A183" s="31">
        <v>2015</v>
      </c>
      <c r="B183" s="179" t="s">
        <v>463</v>
      </c>
      <c r="C183" s="65">
        <v>78</v>
      </c>
    </row>
    <row r="184" spans="1:3" x14ac:dyDescent="0.45">
      <c r="A184" s="31">
        <v>2015</v>
      </c>
      <c r="B184" s="179" t="s">
        <v>85</v>
      </c>
      <c r="C184" s="65">
        <v>53</v>
      </c>
    </row>
    <row r="185" spans="1:3" x14ac:dyDescent="0.45">
      <c r="A185" s="31">
        <v>2015</v>
      </c>
      <c r="B185" s="179" t="s">
        <v>470</v>
      </c>
      <c r="C185" s="65">
        <v>35</v>
      </c>
    </row>
    <row r="186" spans="1:3" x14ac:dyDescent="0.45">
      <c r="A186" s="31">
        <v>2015</v>
      </c>
      <c r="B186" s="179" t="s">
        <v>471</v>
      </c>
      <c r="C186" s="65">
        <v>33</v>
      </c>
    </row>
    <row r="187" spans="1:3" x14ac:dyDescent="0.45">
      <c r="A187" s="31">
        <v>2015</v>
      </c>
      <c r="B187" s="179" t="s">
        <v>474</v>
      </c>
      <c r="C187" s="65">
        <v>16</v>
      </c>
    </row>
    <row r="188" spans="1:3" x14ac:dyDescent="0.45">
      <c r="A188" s="31">
        <v>2015</v>
      </c>
      <c r="B188" s="179" t="s">
        <v>475</v>
      </c>
      <c r="C188" s="65">
        <v>52</v>
      </c>
    </row>
    <row r="189" spans="1:3" x14ac:dyDescent="0.45">
      <c r="A189" s="31">
        <v>2015</v>
      </c>
      <c r="B189" s="179" t="s">
        <v>477</v>
      </c>
      <c r="C189" s="65">
        <v>100</v>
      </c>
    </row>
    <row r="190" spans="1:3" x14ac:dyDescent="0.45">
      <c r="A190" s="31">
        <v>2015</v>
      </c>
      <c r="B190" s="179" t="s">
        <v>478</v>
      </c>
      <c r="C190" s="65">
        <v>64</v>
      </c>
    </row>
    <row r="191" spans="1:3" x14ac:dyDescent="0.45">
      <c r="A191" s="31">
        <v>2015</v>
      </c>
      <c r="B191" s="179" t="s">
        <v>14</v>
      </c>
      <c r="C191" s="65">
        <v>3</v>
      </c>
    </row>
    <row r="192" spans="1:3" x14ac:dyDescent="0.45">
      <c r="A192" s="31">
        <v>2015</v>
      </c>
      <c r="B192" s="179" t="s">
        <v>479</v>
      </c>
      <c r="C192" s="65">
        <v>19</v>
      </c>
    </row>
    <row r="193" spans="1:3" x14ac:dyDescent="0.45">
      <c r="A193" s="31">
        <v>2015</v>
      </c>
      <c r="B193" s="179" t="s">
        <v>480</v>
      </c>
      <c r="C193" s="65">
        <v>7</v>
      </c>
    </row>
    <row r="194" spans="1:3" x14ac:dyDescent="0.45">
      <c r="A194" s="31">
        <v>2015</v>
      </c>
      <c r="B194" s="179" t="s">
        <v>484</v>
      </c>
      <c r="C194" s="65">
        <v>13</v>
      </c>
    </row>
    <row r="195" spans="1:3" x14ac:dyDescent="0.45">
      <c r="A195" s="31">
        <v>2015</v>
      </c>
      <c r="B195" s="179" t="s">
        <v>487</v>
      </c>
      <c r="C195" s="65">
        <v>86</v>
      </c>
    </row>
    <row r="196" spans="1:3" x14ac:dyDescent="0.45">
      <c r="A196" s="31">
        <v>2015</v>
      </c>
      <c r="B196" s="179" t="s">
        <v>493</v>
      </c>
      <c r="C196" s="65">
        <v>37</v>
      </c>
    </row>
    <row r="197" spans="1:3" x14ac:dyDescent="0.45">
      <c r="A197" s="31">
        <v>2015</v>
      </c>
      <c r="B197" s="179" t="s">
        <v>498</v>
      </c>
      <c r="C197" s="65">
        <v>95</v>
      </c>
    </row>
    <row r="198" spans="1:3" x14ac:dyDescent="0.45">
      <c r="A198" s="31">
        <v>2015</v>
      </c>
      <c r="B198" s="179" t="s">
        <v>47</v>
      </c>
      <c r="C198" s="65">
        <v>41</v>
      </c>
    </row>
    <row r="199" spans="1:3" x14ac:dyDescent="0.45">
      <c r="A199" s="31">
        <v>2015</v>
      </c>
      <c r="B199" s="179" t="s">
        <v>72</v>
      </c>
      <c r="C199" s="65">
        <v>49</v>
      </c>
    </row>
    <row r="200" spans="1:3" x14ac:dyDescent="0.45">
      <c r="A200" s="31">
        <v>2015</v>
      </c>
      <c r="B200" s="179" t="s">
        <v>500</v>
      </c>
      <c r="C200" s="65">
        <v>91</v>
      </c>
    </row>
    <row r="201" spans="1:3" x14ac:dyDescent="0.45">
      <c r="A201" s="31">
        <v>2015</v>
      </c>
      <c r="B201" s="179" t="s">
        <v>503</v>
      </c>
      <c r="C201" s="65">
        <v>61</v>
      </c>
    </row>
    <row r="202" spans="1:3" x14ac:dyDescent="0.45">
      <c r="A202" s="31">
        <v>2015</v>
      </c>
      <c r="B202" s="179" t="s">
        <v>504</v>
      </c>
      <c r="C202" s="65">
        <v>84</v>
      </c>
    </row>
    <row r="203" spans="1:3" x14ac:dyDescent="0.45">
      <c r="A203" s="31">
        <v>2015</v>
      </c>
      <c r="B203" s="179" t="s">
        <v>505</v>
      </c>
      <c r="C203" s="65">
        <v>93</v>
      </c>
    </row>
    <row r="204" spans="1:3" x14ac:dyDescent="0.45">
      <c r="A204" s="31">
        <v>2015</v>
      </c>
      <c r="B204" s="179" t="s">
        <v>508</v>
      </c>
      <c r="C204" s="65">
        <v>46</v>
      </c>
    </row>
    <row r="205" spans="1:3" x14ac:dyDescent="0.45">
      <c r="A205" s="31">
        <v>2015</v>
      </c>
      <c r="B205" s="179" t="s">
        <v>514</v>
      </c>
      <c r="C205" s="65">
        <v>90</v>
      </c>
    </row>
    <row r="206" spans="1:3" x14ac:dyDescent="0.45">
      <c r="A206" s="31">
        <v>2015</v>
      </c>
      <c r="B206" s="179" t="s">
        <v>516</v>
      </c>
      <c r="C206" s="65">
        <v>75</v>
      </c>
    </row>
    <row r="207" spans="1:3" x14ac:dyDescent="0.45">
      <c r="A207" s="31">
        <v>2015</v>
      </c>
      <c r="B207" s="179" t="s">
        <v>518</v>
      </c>
      <c r="C207" s="65">
        <v>77</v>
      </c>
    </row>
    <row r="208" spans="1:3" x14ac:dyDescent="0.45">
      <c r="A208" s="31">
        <v>2015</v>
      </c>
      <c r="B208" s="179" t="s">
        <v>522</v>
      </c>
      <c r="C208" s="65">
        <v>74</v>
      </c>
    </row>
    <row r="209" spans="1:3" x14ac:dyDescent="0.45">
      <c r="A209" s="31">
        <v>2015</v>
      </c>
      <c r="B209" s="179" t="s">
        <v>523</v>
      </c>
      <c r="C209" s="65">
        <v>15</v>
      </c>
    </row>
    <row r="210" spans="1:3" x14ac:dyDescent="0.45">
      <c r="A210" s="31">
        <v>2016</v>
      </c>
      <c r="B210" s="31" t="s">
        <v>309</v>
      </c>
      <c r="C210" s="65">
        <v>34</v>
      </c>
    </row>
    <row r="211" spans="1:3" x14ac:dyDescent="0.45">
      <c r="A211" s="31">
        <v>2016</v>
      </c>
      <c r="B211" s="31" t="s">
        <v>311</v>
      </c>
      <c r="C211" s="65">
        <v>52</v>
      </c>
    </row>
    <row r="212" spans="1:3" x14ac:dyDescent="0.45">
      <c r="A212" s="31">
        <v>2016</v>
      </c>
      <c r="B212" s="31" t="s">
        <v>314</v>
      </c>
      <c r="C212" s="65">
        <v>28</v>
      </c>
    </row>
    <row r="213" spans="1:3" x14ac:dyDescent="0.45">
      <c r="A213" s="31">
        <v>2016</v>
      </c>
      <c r="B213" s="31" t="s">
        <v>315</v>
      </c>
      <c r="C213" s="65">
        <v>67</v>
      </c>
    </row>
    <row r="214" spans="1:3" x14ac:dyDescent="0.45">
      <c r="A214" s="31">
        <v>2016</v>
      </c>
      <c r="B214" s="31" t="s">
        <v>321</v>
      </c>
      <c r="C214" s="65">
        <v>53</v>
      </c>
    </row>
    <row r="215" spans="1:3" x14ac:dyDescent="0.45">
      <c r="A215" s="31">
        <v>2016</v>
      </c>
      <c r="B215" s="31" t="s">
        <v>23</v>
      </c>
      <c r="C215" s="65">
        <v>6</v>
      </c>
    </row>
    <row r="216" spans="1:3" x14ac:dyDescent="0.45">
      <c r="A216" s="31">
        <v>2016</v>
      </c>
      <c r="B216" s="31" t="s">
        <v>332</v>
      </c>
      <c r="C216" s="65">
        <v>79</v>
      </c>
    </row>
    <row r="217" spans="1:3" x14ac:dyDescent="0.45">
      <c r="A217" s="31">
        <v>2016</v>
      </c>
      <c r="B217" s="31" t="s">
        <v>334</v>
      </c>
      <c r="C217" s="65">
        <v>25</v>
      </c>
    </row>
    <row r="218" spans="1:3" x14ac:dyDescent="0.45">
      <c r="A218" s="31">
        <v>2016</v>
      </c>
      <c r="B218" s="31" t="s">
        <v>335</v>
      </c>
      <c r="C218" s="65">
        <v>24</v>
      </c>
    </row>
    <row r="219" spans="1:3" x14ac:dyDescent="0.45">
      <c r="A219" s="31">
        <v>2016</v>
      </c>
      <c r="B219" s="31" t="s">
        <v>336</v>
      </c>
      <c r="C219" s="65">
        <v>47</v>
      </c>
    </row>
    <row r="220" spans="1:3" x14ac:dyDescent="0.45">
      <c r="A220" s="31">
        <v>2016</v>
      </c>
      <c r="B220" s="31" t="s">
        <v>341</v>
      </c>
      <c r="C220" s="65">
        <v>57</v>
      </c>
    </row>
    <row r="221" spans="1:3" x14ac:dyDescent="0.45">
      <c r="A221" s="31">
        <v>2016</v>
      </c>
      <c r="B221" s="31" t="s">
        <v>57</v>
      </c>
      <c r="C221" s="65">
        <v>16</v>
      </c>
    </row>
    <row r="222" spans="1:3" x14ac:dyDescent="0.45">
      <c r="A222" s="31">
        <v>2016</v>
      </c>
      <c r="B222" s="31" t="s">
        <v>61</v>
      </c>
      <c r="C222" s="65">
        <v>11</v>
      </c>
    </row>
    <row r="223" spans="1:3" x14ac:dyDescent="0.45">
      <c r="A223" s="31">
        <v>2016</v>
      </c>
      <c r="B223" s="31" t="s">
        <v>352</v>
      </c>
      <c r="C223" s="65">
        <v>35</v>
      </c>
    </row>
    <row r="224" spans="1:3" x14ac:dyDescent="0.45">
      <c r="A224" s="31">
        <v>2016</v>
      </c>
      <c r="B224" s="31" t="s">
        <v>353</v>
      </c>
      <c r="C224" s="65">
        <v>42</v>
      </c>
    </row>
    <row r="225" spans="1:3" x14ac:dyDescent="0.45">
      <c r="A225" s="31">
        <v>2016</v>
      </c>
      <c r="B225" s="31" t="s">
        <v>354</v>
      </c>
      <c r="C225" s="65">
        <v>74</v>
      </c>
    </row>
    <row r="226" spans="1:3" x14ac:dyDescent="0.45">
      <c r="A226" s="31">
        <v>2016</v>
      </c>
      <c r="B226" s="31" t="s">
        <v>360</v>
      </c>
      <c r="C226" s="65">
        <v>33</v>
      </c>
    </row>
    <row r="227" spans="1:3" x14ac:dyDescent="0.45">
      <c r="A227" s="31">
        <v>2016</v>
      </c>
      <c r="B227" s="31" t="s">
        <v>362</v>
      </c>
      <c r="C227" s="65">
        <v>41</v>
      </c>
    </row>
    <row r="228" spans="1:3" x14ac:dyDescent="0.45">
      <c r="A228" s="31">
        <v>2016</v>
      </c>
      <c r="B228" s="31" t="s">
        <v>365</v>
      </c>
      <c r="C228" s="65">
        <v>26</v>
      </c>
    </row>
    <row r="229" spans="1:3" x14ac:dyDescent="0.45">
      <c r="A229" s="31">
        <v>2016</v>
      </c>
      <c r="B229" s="31" t="s">
        <v>668</v>
      </c>
      <c r="C229" s="65">
        <v>8</v>
      </c>
    </row>
    <row r="230" spans="1:3" x14ac:dyDescent="0.45">
      <c r="A230" s="31">
        <v>2016</v>
      </c>
      <c r="B230" s="31" t="s">
        <v>371</v>
      </c>
      <c r="C230" s="65">
        <v>68</v>
      </c>
    </row>
    <row r="231" spans="1:3" x14ac:dyDescent="0.45">
      <c r="A231" s="31">
        <v>2016</v>
      </c>
      <c r="B231" s="31" t="s">
        <v>373</v>
      </c>
      <c r="C231" s="65">
        <v>18</v>
      </c>
    </row>
    <row r="232" spans="1:3" x14ac:dyDescent="0.45">
      <c r="A232" s="31">
        <v>2016</v>
      </c>
      <c r="B232" s="31" t="s">
        <v>1128</v>
      </c>
      <c r="C232" s="65">
        <v>69</v>
      </c>
    </row>
    <row r="233" spans="1:3" x14ac:dyDescent="0.45">
      <c r="A233" s="31">
        <v>2016</v>
      </c>
      <c r="B233" s="31" t="s">
        <v>377</v>
      </c>
      <c r="C233" s="65">
        <v>15</v>
      </c>
    </row>
    <row r="234" spans="1:3" x14ac:dyDescent="0.45">
      <c r="A234" s="31">
        <v>2016</v>
      </c>
      <c r="B234" s="31" t="s">
        <v>75</v>
      </c>
      <c r="C234" s="65">
        <v>51</v>
      </c>
    </row>
    <row r="235" spans="1:3" x14ac:dyDescent="0.45">
      <c r="A235" s="31">
        <v>2016</v>
      </c>
      <c r="B235" s="31" t="s">
        <v>108</v>
      </c>
      <c r="C235" s="65">
        <v>23</v>
      </c>
    </row>
    <row r="236" spans="1:3" x14ac:dyDescent="0.45">
      <c r="A236" s="31">
        <v>2016</v>
      </c>
      <c r="B236" s="31" t="s">
        <v>1127</v>
      </c>
      <c r="C236" s="65">
        <v>20</v>
      </c>
    </row>
    <row r="237" spans="1:3" x14ac:dyDescent="0.45">
      <c r="A237" s="31">
        <v>2016</v>
      </c>
      <c r="B237" s="31" t="s">
        <v>387</v>
      </c>
      <c r="C237" s="65">
        <v>71</v>
      </c>
    </row>
    <row r="238" spans="1:3" x14ac:dyDescent="0.45">
      <c r="A238" s="31">
        <v>2016</v>
      </c>
      <c r="B238" s="31" t="s">
        <v>54</v>
      </c>
      <c r="C238" s="65">
        <v>9</v>
      </c>
    </row>
    <row r="239" spans="1:3" x14ac:dyDescent="0.45">
      <c r="A239" s="31">
        <v>2016</v>
      </c>
      <c r="B239" s="31" t="s">
        <v>400</v>
      </c>
      <c r="C239" s="65">
        <v>60</v>
      </c>
    </row>
    <row r="240" spans="1:3" x14ac:dyDescent="0.45">
      <c r="A240" s="31">
        <v>2016</v>
      </c>
      <c r="B240" s="31" t="s">
        <v>402</v>
      </c>
      <c r="C240" s="65">
        <v>4</v>
      </c>
    </row>
    <row r="241" spans="1:3" x14ac:dyDescent="0.45">
      <c r="A241" s="31">
        <v>2016</v>
      </c>
      <c r="B241" s="31" t="s">
        <v>405</v>
      </c>
      <c r="C241" s="65">
        <v>7</v>
      </c>
    </row>
    <row r="242" spans="1:3" x14ac:dyDescent="0.45">
      <c r="A242" s="31">
        <v>2016</v>
      </c>
      <c r="B242" s="31" t="s">
        <v>20</v>
      </c>
      <c r="C242" s="65">
        <v>1</v>
      </c>
    </row>
    <row r="243" spans="1:3" x14ac:dyDescent="0.45">
      <c r="A243" s="31">
        <v>2016</v>
      </c>
      <c r="B243" s="31" t="s">
        <v>406</v>
      </c>
      <c r="C243" s="65">
        <v>78</v>
      </c>
    </row>
    <row r="244" spans="1:3" x14ac:dyDescent="0.45">
      <c r="A244" s="31">
        <v>2016</v>
      </c>
      <c r="B244" s="31" t="s">
        <v>407</v>
      </c>
      <c r="C244" s="65">
        <v>48</v>
      </c>
    </row>
    <row r="245" spans="1:3" x14ac:dyDescent="0.45">
      <c r="A245" s="31">
        <v>2016</v>
      </c>
      <c r="B245" s="31" t="s">
        <v>410</v>
      </c>
      <c r="C245" s="65">
        <v>31</v>
      </c>
    </row>
    <row r="246" spans="1:3" x14ac:dyDescent="0.45">
      <c r="A246" s="31">
        <v>2016</v>
      </c>
      <c r="B246" s="31" t="s">
        <v>411</v>
      </c>
      <c r="C246" s="65">
        <v>73</v>
      </c>
    </row>
    <row r="247" spans="1:3" x14ac:dyDescent="0.45">
      <c r="A247" s="31">
        <v>2016</v>
      </c>
      <c r="B247" s="31" t="s">
        <v>412</v>
      </c>
      <c r="C247" s="65">
        <v>5</v>
      </c>
    </row>
    <row r="248" spans="1:3" x14ac:dyDescent="0.45">
      <c r="A248" s="31">
        <v>2016</v>
      </c>
      <c r="B248" s="31" t="s">
        <v>414</v>
      </c>
      <c r="C248" s="65">
        <v>64</v>
      </c>
    </row>
    <row r="249" spans="1:3" x14ac:dyDescent="0.45">
      <c r="A249" s="31">
        <v>2016</v>
      </c>
      <c r="B249" s="31" t="s">
        <v>416</v>
      </c>
      <c r="C249" s="65">
        <v>45</v>
      </c>
    </row>
    <row r="250" spans="1:3" x14ac:dyDescent="0.45">
      <c r="A250" s="31">
        <v>2016</v>
      </c>
      <c r="B250" s="31" t="s">
        <v>419</v>
      </c>
      <c r="C250" s="65">
        <v>14</v>
      </c>
    </row>
    <row r="251" spans="1:3" x14ac:dyDescent="0.45">
      <c r="A251" s="31">
        <v>2016</v>
      </c>
      <c r="B251" s="31" t="s">
        <v>421</v>
      </c>
      <c r="C251" s="65">
        <v>27</v>
      </c>
    </row>
    <row r="252" spans="1:3" x14ac:dyDescent="0.45">
      <c r="A252" s="31">
        <v>2016</v>
      </c>
      <c r="B252" s="31" t="s">
        <v>811</v>
      </c>
      <c r="C252" s="65">
        <v>12</v>
      </c>
    </row>
    <row r="253" spans="1:3" x14ac:dyDescent="0.45">
      <c r="A253" s="31">
        <v>2016</v>
      </c>
      <c r="B253" s="31" t="s">
        <v>424</v>
      </c>
      <c r="C253" s="65">
        <v>62</v>
      </c>
    </row>
    <row r="254" spans="1:3" x14ac:dyDescent="0.45">
      <c r="A254" s="31">
        <v>2016</v>
      </c>
      <c r="B254" s="31" t="s">
        <v>426</v>
      </c>
      <c r="C254" s="65">
        <v>46</v>
      </c>
    </row>
    <row r="255" spans="1:3" x14ac:dyDescent="0.45">
      <c r="A255" s="31">
        <v>2016</v>
      </c>
      <c r="B255" s="31" t="s">
        <v>427</v>
      </c>
      <c r="C255" s="65">
        <v>61</v>
      </c>
    </row>
    <row r="256" spans="1:3" x14ac:dyDescent="0.45">
      <c r="A256" s="31">
        <v>2016</v>
      </c>
      <c r="B256" s="31" t="s">
        <v>428</v>
      </c>
      <c r="C256" s="65">
        <v>19</v>
      </c>
    </row>
    <row r="257" spans="1:3" x14ac:dyDescent="0.45">
      <c r="A257" s="31">
        <v>2016</v>
      </c>
      <c r="B257" s="31" t="s">
        <v>429</v>
      </c>
      <c r="C257" s="65">
        <v>75</v>
      </c>
    </row>
    <row r="258" spans="1:3" x14ac:dyDescent="0.45">
      <c r="A258" s="31">
        <v>2016</v>
      </c>
      <c r="B258" s="31" t="s">
        <v>433</v>
      </c>
      <c r="C258" s="65">
        <v>37</v>
      </c>
    </row>
    <row r="259" spans="1:3" x14ac:dyDescent="0.45">
      <c r="A259" s="31">
        <v>2016</v>
      </c>
      <c r="B259" s="31" t="s">
        <v>434</v>
      </c>
      <c r="C259" s="65">
        <v>30</v>
      </c>
    </row>
    <row r="260" spans="1:3" x14ac:dyDescent="0.45">
      <c r="A260" s="31">
        <v>2016</v>
      </c>
      <c r="B260" s="31" t="s">
        <v>436</v>
      </c>
      <c r="C260" s="65">
        <v>29</v>
      </c>
    </row>
    <row r="261" spans="1:3" x14ac:dyDescent="0.45">
      <c r="A261" s="31">
        <v>2016</v>
      </c>
      <c r="B261" s="31" t="s">
        <v>440</v>
      </c>
      <c r="C261" s="65">
        <v>32</v>
      </c>
    </row>
    <row r="262" spans="1:3" x14ac:dyDescent="0.45">
      <c r="A262" s="31">
        <v>2016</v>
      </c>
      <c r="B262" s="31" t="s">
        <v>33</v>
      </c>
      <c r="C262" s="65">
        <v>36</v>
      </c>
    </row>
    <row r="263" spans="1:3" x14ac:dyDescent="0.45">
      <c r="A263" s="31">
        <v>2016</v>
      </c>
      <c r="B263" s="31" t="s">
        <v>97</v>
      </c>
      <c r="C263" s="65">
        <v>70</v>
      </c>
    </row>
    <row r="264" spans="1:3" x14ac:dyDescent="0.45">
      <c r="A264" s="31">
        <v>2016</v>
      </c>
      <c r="B264" s="31" t="s">
        <v>443</v>
      </c>
      <c r="C264" s="65">
        <v>22</v>
      </c>
    </row>
    <row r="265" spans="1:3" x14ac:dyDescent="0.45">
      <c r="A265" s="31">
        <v>2016</v>
      </c>
      <c r="B265" s="31" t="s">
        <v>446</v>
      </c>
      <c r="C265" s="65">
        <v>39</v>
      </c>
    </row>
    <row r="266" spans="1:3" x14ac:dyDescent="0.45">
      <c r="A266" s="31">
        <v>2016</v>
      </c>
      <c r="B266" s="31" t="s">
        <v>448</v>
      </c>
      <c r="C266" s="65">
        <v>56</v>
      </c>
    </row>
    <row r="267" spans="1:3" x14ac:dyDescent="0.45">
      <c r="A267" s="31">
        <v>2016</v>
      </c>
      <c r="B267" s="31" t="s">
        <v>454</v>
      </c>
      <c r="C267" s="65">
        <v>63</v>
      </c>
    </row>
    <row r="268" spans="1:3" x14ac:dyDescent="0.45">
      <c r="A268" s="31">
        <v>2016</v>
      </c>
      <c r="B268" s="31" t="s">
        <v>456</v>
      </c>
      <c r="C268" s="65">
        <v>76</v>
      </c>
    </row>
    <row r="269" spans="1:3" x14ac:dyDescent="0.45">
      <c r="A269" s="31">
        <v>2016</v>
      </c>
      <c r="B269" s="31" t="s">
        <v>464</v>
      </c>
      <c r="C269" s="65">
        <v>44</v>
      </c>
    </row>
    <row r="270" spans="1:3" x14ac:dyDescent="0.45">
      <c r="A270" s="31">
        <v>2016</v>
      </c>
      <c r="B270" s="31" t="s">
        <v>85</v>
      </c>
      <c r="C270" s="65">
        <v>55</v>
      </c>
    </row>
    <row r="271" spans="1:3" x14ac:dyDescent="0.45">
      <c r="A271" s="31">
        <v>2016</v>
      </c>
      <c r="B271" s="31" t="s">
        <v>471</v>
      </c>
      <c r="C271" s="65">
        <v>38</v>
      </c>
    </row>
    <row r="272" spans="1:3" x14ac:dyDescent="0.45">
      <c r="A272" s="31">
        <v>2016</v>
      </c>
      <c r="B272" s="31" t="s">
        <v>474</v>
      </c>
      <c r="C272" s="65">
        <v>10</v>
      </c>
    </row>
    <row r="273" spans="1:3" x14ac:dyDescent="0.45">
      <c r="A273" s="31">
        <v>2016</v>
      </c>
      <c r="B273" s="31" t="s">
        <v>475</v>
      </c>
      <c r="C273" s="65">
        <v>54</v>
      </c>
    </row>
    <row r="274" spans="1:3" x14ac:dyDescent="0.45">
      <c r="A274" s="31">
        <v>2016</v>
      </c>
      <c r="B274" s="31" t="s">
        <v>478</v>
      </c>
      <c r="C274" s="65">
        <v>65</v>
      </c>
    </row>
    <row r="275" spans="1:3" x14ac:dyDescent="0.45">
      <c r="A275" s="31">
        <v>2016</v>
      </c>
      <c r="B275" s="31" t="s">
        <v>14</v>
      </c>
      <c r="C275" s="65">
        <v>3</v>
      </c>
    </row>
    <row r="276" spans="1:3" x14ac:dyDescent="0.45">
      <c r="A276" s="31">
        <v>2016</v>
      </c>
      <c r="B276" s="31" t="s">
        <v>480</v>
      </c>
      <c r="C276" s="65">
        <v>2</v>
      </c>
    </row>
    <row r="277" spans="1:3" x14ac:dyDescent="0.45">
      <c r="A277" s="31">
        <v>2016</v>
      </c>
      <c r="B277" s="31" t="s">
        <v>493</v>
      </c>
      <c r="C277" s="65">
        <v>40</v>
      </c>
    </row>
    <row r="278" spans="1:3" x14ac:dyDescent="0.45">
      <c r="A278" s="31">
        <v>2016</v>
      </c>
      <c r="B278" s="31" t="s">
        <v>498</v>
      </c>
      <c r="C278" s="65">
        <v>80</v>
      </c>
    </row>
    <row r="279" spans="1:3" x14ac:dyDescent="0.45">
      <c r="A279" s="31">
        <v>2016</v>
      </c>
      <c r="B279" s="31" t="s">
        <v>47</v>
      </c>
      <c r="C279" s="65">
        <v>17</v>
      </c>
    </row>
    <row r="280" spans="1:3" x14ac:dyDescent="0.45">
      <c r="A280" s="31">
        <v>2016</v>
      </c>
      <c r="B280" s="31" t="s">
        <v>499</v>
      </c>
      <c r="C280" s="65">
        <v>21</v>
      </c>
    </row>
    <row r="281" spans="1:3" x14ac:dyDescent="0.45">
      <c r="A281" s="31">
        <v>2016</v>
      </c>
      <c r="B281" s="31" t="s">
        <v>72</v>
      </c>
      <c r="C281" s="65">
        <v>43</v>
      </c>
    </row>
    <row r="282" spans="1:3" x14ac:dyDescent="0.45">
      <c r="A282" s="31">
        <v>2016</v>
      </c>
      <c r="B282" s="31" t="s">
        <v>500</v>
      </c>
      <c r="C282" s="65">
        <v>72</v>
      </c>
    </row>
    <row r="283" spans="1:3" x14ac:dyDescent="0.45">
      <c r="A283" s="31">
        <v>2016</v>
      </c>
      <c r="B283" s="31" t="s">
        <v>501</v>
      </c>
      <c r="C283" s="65">
        <v>66</v>
      </c>
    </row>
    <row r="284" spans="1:3" x14ac:dyDescent="0.45">
      <c r="A284" s="31">
        <v>2016</v>
      </c>
      <c r="B284" s="31" t="s">
        <v>504</v>
      </c>
      <c r="C284" s="65">
        <v>59</v>
      </c>
    </row>
    <row r="285" spans="1:3" x14ac:dyDescent="0.45">
      <c r="A285" s="31">
        <v>2016</v>
      </c>
      <c r="B285" s="31" t="s">
        <v>505</v>
      </c>
      <c r="C285" s="65">
        <v>77</v>
      </c>
    </row>
    <row r="286" spans="1:3" x14ac:dyDescent="0.45">
      <c r="A286" s="31">
        <v>2016</v>
      </c>
      <c r="B286" s="31" t="s">
        <v>508</v>
      </c>
      <c r="C286" s="65">
        <v>49</v>
      </c>
    </row>
    <row r="287" spans="1:3" x14ac:dyDescent="0.45">
      <c r="A287" s="31">
        <v>2016</v>
      </c>
      <c r="B287" s="31" t="s">
        <v>513</v>
      </c>
      <c r="C287" s="65">
        <v>50</v>
      </c>
    </row>
    <row r="288" spans="1:3" x14ac:dyDescent="0.45">
      <c r="A288" s="31">
        <v>2016</v>
      </c>
      <c r="B288" s="31" t="s">
        <v>518</v>
      </c>
      <c r="C288" s="65">
        <v>58</v>
      </c>
    </row>
    <row r="289" spans="1:3" x14ac:dyDescent="0.45">
      <c r="A289" s="31">
        <v>2016</v>
      </c>
      <c r="B289" s="31" t="s">
        <v>523</v>
      </c>
      <c r="C289" s="65">
        <v>13</v>
      </c>
    </row>
    <row r="290" spans="1:3" x14ac:dyDescent="0.45">
      <c r="A290" s="31">
        <v>2017</v>
      </c>
      <c r="B290" s="179" t="s">
        <v>309</v>
      </c>
      <c r="C290" s="65">
        <v>38</v>
      </c>
    </row>
    <row r="291" spans="1:3" x14ac:dyDescent="0.45">
      <c r="A291" s="31">
        <v>2017</v>
      </c>
      <c r="B291" s="179" t="s">
        <v>311</v>
      </c>
      <c r="C291" s="65">
        <v>64</v>
      </c>
    </row>
    <row r="292" spans="1:3" x14ac:dyDescent="0.45">
      <c r="A292" s="31">
        <v>2017</v>
      </c>
      <c r="B292" s="179" t="s">
        <v>312</v>
      </c>
      <c r="C292" s="65">
        <v>62</v>
      </c>
    </row>
    <row r="293" spans="1:3" x14ac:dyDescent="0.45">
      <c r="A293" s="31">
        <v>2017</v>
      </c>
      <c r="B293" s="179" t="s">
        <v>314</v>
      </c>
      <c r="C293" s="65">
        <v>40</v>
      </c>
    </row>
    <row r="294" spans="1:3" x14ac:dyDescent="0.45">
      <c r="A294" s="31">
        <v>2017</v>
      </c>
      <c r="B294" s="179" t="s">
        <v>318</v>
      </c>
      <c r="C294" s="65">
        <v>22</v>
      </c>
    </row>
    <row r="295" spans="1:3" x14ac:dyDescent="0.45">
      <c r="A295" s="31">
        <v>2017</v>
      </c>
      <c r="B295" s="179" t="s">
        <v>321</v>
      </c>
      <c r="C295" s="65">
        <v>48</v>
      </c>
    </row>
    <row r="296" spans="1:3" x14ac:dyDescent="0.45">
      <c r="A296" s="31">
        <v>2017</v>
      </c>
      <c r="B296" s="179" t="s">
        <v>23</v>
      </c>
      <c r="C296" s="65">
        <v>3</v>
      </c>
    </row>
    <row r="297" spans="1:3" x14ac:dyDescent="0.45">
      <c r="A297" s="31">
        <v>2017</v>
      </c>
      <c r="B297" s="179" t="s">
        <v>325</v>
      </c>
      <c r="C297" s="65">
        <v>78</v>
      </c>
    </row>
    <row r="298" spans="1:3" x14ac:dyDescent="0.45">
      <c r="A298" s="31">
        <v>2017</v>
      </c>
      <c r="B298" s="179" t="s">
        <v>329</v>
      </c>
      <c r="C298" s="65">
        <v>90</v>
      </c>
    </row>
    <row r="299" spans="1:3" x14ac:dyDescent="0.45">
      <c r="A299" s="31">
        <v>2017</v>
      </c>
      <c r="B299" s="179" t="s">
        <v>332</v>
      </c>
      <c r="C299" s="65">
        <v>85</v>
      </c>
    </row>
    <row r="300" spans="1:3" x14ac:dyDescent="0.45">
      <c r="A300" s="31">
        <v>2017</v>
      </c>
      <c r="B300" s="179" t="s">
        <v>334</v>
      </c>
      <c r="C300" s="65">
        <v>39</v>
      </c>
    </row>
    <row r="301" spans="1:3" x14ac:dyDescent="0.45">
      <c r="A301" s="31">
        <v>2017</v>
      </c>
      <c r="B301" s="179" t="s">
        <v>335</v>
      </c>
      <c r="C301" s="65">
        <v>24</v>
      </c>
    </row>
    <row r="302" spans="1:3" x14ac:dyDescent="0.45">
      <c r="A302" s="31">
        <v>2017</v>
      </c>
      <c r="B302" s="179" t="s">
        <v>336</v>
      </c>
      <c r="C302" s="65">
        <v>50</v>
      </c>
    </row>
    <row r="303" spans="1:3" x14ac:dyDescent="0.45">
      <c r="A303" s="31">
        <v>2017</v>
      </c>
      <c r="B303" s="179" t="s">
        <v>338</v>
      </c>
      <c r="C303" s="65">
        <v>53</v>
      </c>
    </row>
    <row r="304" spans="1:3" x14ac:dyDescent="0.45">
      <c r="A304" s="31">
        <v>2017</v>
      </c>
      <c r="B304" s="179" t="s">
        <v>341</v>
      </c>
      <c r="C304" s="65">
        <v>61</v>
      </c>
    </row>
    <row r="305" spans="1:3" x14ac:dyDescent="0.45">
      <c r="A305" s="31">
        <v>2017</v>
      </c>
      <c r="B305" s="179" t="s">
        <v>349</v>
      </c>
      <c r="C305" s="65">
        <v>11</v>
      </c>
    </row>
    <row r="306" spans="1:3" x14ac:dyDescent="0.45">
      <c r="A306" s="31">
        <v>2017</v>
      </c>
      <c r="B306" s="179" t="s">
        <v>57</v>
      </c>
      <c r="C306" s="65">
        <v>30</v>
      </c>
    </row>
    <row r="307" spans="1:3" x14ac:dyDescent="0.45">
      <c r="A307" s="31">
        <v>2017</v>
      </c>
      <c r="B307" s="179" t="s">
        <v>351</v>
      </c>
      <c r="C307" s="65">
        <v>84</v>
      </c>
    </row>
    <row r="308" spans="1:3" x14ac:dyDescent="0.45">
      <c r="A308" s="31">
        <v>2017</v>
      </c>
      <c r="B308" s="179" t="s">
        <v>352</v>
      </c>
      <c r="C308" s="65">
        <v>26</v>
      </c>
    </row>
    <row r="309" spans="1:3" x14ac:dyDescent="0.45">
      <c r="A309" s="31">
        <v>2017</v>
      </c>
      <c r="B309" s="179" t="s">
        <v>353</v>
      </c>
      <c r="C309" s="65">
        <v>20</v>
      </c>
    </row>
    <row r="310" spans="1:3" x14ac:dyDescent="0.45">
      <c r="A310" s="31">
        <v>2017</v>
      </c>
      <c r="B310" s="179" t="s">
        <v>357</v>
      </c>
      <c r="C310" s="65">
        <v>71</v>
      </c>
    </row>
    <row r="311" spans="1:3" x14ac:dyDescent="0.45">
      <c r="A311" s="31">
        <v>2017</v>
      </c>
      <c r="B311" s="179" t="s">
        <v>358</v>
      </c>
      <c r="C311" s="65">
        <v>82</v>
      </c>
    </row>
    <row r="312" spans="1:3" x14ac:dyDescent="0.45">
      <c r="A312" s="31">
        <v>2017</v>
      </c>
      <c r="B312" s="179" t="s">
        <v>360</v>
      </c>
      <c r="C312" s="65">
        <v>31</v>
      </c>
    </row>
    <row r="313" spans="1:3" x14ac:dyDescent="0.45">
      <c r="A313" s="31">
        <v>2017</v>
      </c>
      <c r="B313" s="179" t="s">
        <v>362</v>
      </c>
      <c r="C313" s="65">
        <v>15</v>
      </c>
    </row>
    <row r="314" spans="1:3" x14ac:dyDescent="0.45">
      <c r="A314" s="31">
        <v>2017</v>
      </c>
      <c r="B314" s="179" t="s">
        <v>365</v>
      </c>
      <c r="C314" s="65">
        <v>32</v>
      </c>
    </row>
    <row r="315" spans="1:3" x14ac:dyDescent="0.45">
      <c r="A315" s="31">
        <v>2017</v>
      </c>
      <c r="B315" s="179" t="s">
        <v>367</v>
      </c>
      <c r="C315" s="65">
        <v>88</v>
      </c>
    </row>
    <row r="316" spans="1:3" x14ac:dyDescent="0.45">
      <c r="A316" s="31">
        <v>2017</v>
      </c>
      <c r="B316" s="179" t="s">
        <v>368</v>
      </c>
      <c r="C316" s="65">
        <v>59</v>
      </c>
    </row>
    <row r="317" spans="1:3" x14ac:dyDescent="0.45">
      <c r="A317" s="31">
        <v>2017</v>
      </c>
      <c r="B317" s="179" t="s">
        <v>668</v>
      </c>
      <c r="C317" s="65">
        <v>4</v>
      </c>
    </row>
    <row r="318" spans="1:3" x14ac:dyDescent="0.45">
      <c r="A318" s="31">
        <v>2017</v>
      </c>
      <c r="B318" s="179" t="s">
        <v>372</v>
      </c>
      <c r="C318" s="65">
        <v>83</v>
      </c>
    </row>
    <row r="319" spans="1:3" x14ac:dyDescent="0.45">
      <c r="A319" s="31">
        <v>2017</v>
      </c>
      <c r="B319" s="179" t="s">
        <v>373</v>
      </c>
      <c r="C319" s="65">
        <v>18</v>
      </c>
    </row>
    <row r="320" spans="1:3" x14ac:dyDescent="0.45">
      <c r="A320" s="31">
        <v>2017</v>
      </c>
      <c r="B320" s="179" t="s">
        <v>48</v>
      </c>
      <c r="C320" s="65">
        <v>70</v>
      </c>
    </row>
    <row r="321" spans="1:3" x14ac:dyDescent="0.45">
      <c r="A321" s="31">
        <v>2017</v>
      </c>
      <c r="B321" s="179" t="s">
        <v>1128</v>
      </c>
      <c r="C321" s="65">
        <v>58</v>
      </c>
    </row>
    <row r="322" spans="1:3" x14ac:dyDescent="0.45">
      <c r="A322" s="31">
        <v>2017</v>
      </c>
      <c r="B322" s="179" t="s">
        <v>377</v>
      </c>
      <c r="C322" s="65">
        <v>16</v>
      </c>
    </row>
    <row r="323" spans="1:3" x14ac:dyDescent="0.45">
      <c r="A323" s="31">
        <v>2017</v>
      </c>
      <c r="B323" s="179" t="s">
        <v>75</v>
      </c>
      <c r="C323" s="65">
        <v>51</v>
      </c>
    </row>
    <row r="324" spans="1:3" x14ac:dyDescent="0.45">
      <c r="A324" s="31">
        <v>2017</v>
      </c>
      <c r="B324" s="179" t="s">
        <v>54</v>
      </c>
      <c r="C324" s="65">
        <v>23</v>
      </c>
    </row>
    <row r="325" spans="1:3" x14ac:dyDescent="0.45">
      <c r="A325" s="31">
        <v>2017</v>
      </c>
      <c r="B325" s="179" t="s">
        <v>400</v>
      </c>
      <c r="C325" s="65">
        <v>65</v>
      </c>
    </row>
    <row r="326" spans="1:3" x14ac:dyDescent="0.45">
      <c r="A326" s="31">
        <v>2017</v>
      </c>
      <c r="B326" s="179" t="s">
        <v>402</v>
      </c>
      <c r="C326" s="65">
        <v>12</v>
      </c>
    </row>
    <row r="327" spans="1:3" x14ac:dyDescent="0.45">
      <c r="A327" s="31">
        <v>2017</v>
      </c>
      <c r="B327" s="179" t="s">
        <v>405</v>
      </c>
      <c r="C327" s="65">
        <v>6</v>
      </c>
    </row>
    <row r="328" spans="1:3" x14ac:dyDescent="0.45">
      <c r="A328" s="31">
        <v>2017</v>
      </c>
      <c r="B328" s="179" t="s">
        <v>20</v>
      </c>
      <c r="C328" s="65">
        <v>1</v>
      </c>
    </row>
    <row r="329" spans="1:3" x14ac:dyDescent="0.45">
      <c r="A329" s="31">
        <v>2017</v>
      </c>
      <c r="B329" s="179" t="s">
        <v>407</v>
      </c>
      <c r="C329" s="65">
        <v>52</v>
      </c>
    </row>
    <row r="330" spans="1:3" x14ac:dyDescent="0.45">
      <c r="A330" s="31">
        <v>2017</v>
      </c>
      <c r="B330" s="179" t="s">
        <v>411</v>
      </c>
      <c r="C330" s="65">
        <v>57</v>
      </c>
    </row>
    <row r="331" spans="1:3" x14ac:dyDescent="0.45">
      <c r="A331" s="31">
        <v>2017</v>
      </c>
      <c r="B331" s="179" t="s">
        <v>412</v>
      </c>
      <c r="C331" s="65">
        <v>10</v>
      </c>
    </row>
    <row r="332" spans="1:3" x14ac:dyDescent="0.45">
      <c r="A332" s="31">
        <v>2017</v>
      </c>
      <c r="B332" s="179" t="s">
        <v>414</v>
      </c>
      <c r="C332" s="65">
        <v>80</v>
      </c>
    </row>
    <row r="333" spans="1:3" x14ac:dyDescent="0.45">
      <c r="A333" s="31">
        <v>2017</v>
      </c>
      <c r="B333" s="179" t="s">
        <v>416</v>
      </c>
      <c r="C333" s="65">
        <v>56</v>
      </c>
    </row>
    <row r="334" spans="1:3" x14ac:dyDescent="0.45">
      <c r="A334" s="31">
        <v>2017</v>
      </c>
      <c r="B334" s="179" t="s">
        <v>421</v>
      </c>
      <c r="C334" s="65">
        <v>34</v>
      </c>
    </row>
    <row r="335" spans="1:3" x14ac:dyDescent="0.45">
      <c r="A335" s="31">
        <v>2017</v>
      </c>
      <c r="B335" s="179" t="s">
        <v>422</v>
      </c>
      <c r="C335" s="65">
        <v>5</v>
      </c>
    </row>
    <row r="336" spans="1:3" x14ac:dyDescent="0.45">
      <c r="A336" s="31">
        <v>2017</v>
      </c>
      <c r="B336" s="179" t="s">
        <v>811</v>
      </c>
      <c r="C336" s="65">
        <v>14</v>
      </c>
    </row>
    <row r="337" spans="1:3" x14ac:dyDescent="0.45">
      <c r="A337" s="31">
        <v>2017</v>
      </c>
      <c r="B337" s="179" t="s">
        <v>424</v>
      </c>
      <c r="C337" s="65">
        <v>79</v>
      </c>
    </row>
    <row r="338" spans="1:3" x14ac:dyDescent="0.45">
      <c r="A338" s="31">
        <v>2017</v>
      </c>
      <c r="B338" s="179" t="s">
        <v>426</v>
      </c>
      <c r="C338" s="65">
        <v>37</v>
      </c>
    </row>
    <row r="339" spans="1:3" x14ac:dyDescent="0.45">
      <c r="A339" s="31">
        <v>2017</v>
      </c>
      <c r="B339" s="179" t="s">
        <v>430</v>
      </c>
      <c r="C339" s="65">
        <v>75</v>
      </c>
    </row>
    <row r="340" spans="1:3" x14ac:dyDescent="0.45">
      <c r="A340" s="31">
        <v>2017</v>
      </c>
      <c r="B340" s="179" t="s">
        <v>433</v>
      </c>
      <c r="C340" s="65">
        <v>33</v>
      </c>
    </row>
    <row r="341" spans="1:3" x14ac:dyDescent="0.45">
      <c r="A341" s="31">
        <v>2017</v>
      </c>
      <c r="B341" s="179" t="s">
        <v>434</v>
      </c>
      <c r="C341" s="65">
        <v>19</v>
      </c>
    </row>
    <row r="342" spans="1:3" x14ac:dyDescent="0.45">
      <c r="A342" s="31">
        <v>2017</v>
      </c>
      <c r="B342" s="179" t="s">
        <v>437</v>
      </c>
      <c r="C342" s="65">
        <v>86</v>
      </c>
    </row>
    <row r="343" spans="1:3" x14ac:dyDescent="0.45">
      <c r="A343" s="31">
        <v>2017</v>
      </c>
      <c r="B343" s="179" t="s">
        <v>33</v>
      </c>
      <c r="C343" s="65">
        <v>29</v>
      </c>
    </row>
    <row r="344" spans="1:3" x14ac:dyDescent="0.45">
      <c r="A344" s="31">
        <v>2017</v>
      </c>
      <c r="B344" s="179" t="s">
        <v>97</v>
      </c>
      <c r="C344" s="65">
        <v>76</v>
      </c>
    </row>
    <row r="345" spans="1:3" x14ac:dyDescent="0.45">
      <c r="A345" s="31">
        <v>2017</v>
      </c>
      <c r="B345" s="179" t="s">
        <v>443</v>
      </c>
      <c r="C345" s="65">
        <v>25</v>
      </c>
    </row>
    <row r="346" spans="1:3" x14ac:dyDescent="0.45">
      <c r="A346" s="31">
        <v>2017</v>
      </c>
      <c r="B346" s="179" t="s">
        <v>446</v>
      </c>
      <c r="C346" s="65">
        <v>36</v>
      </c>
    </row>
    <row r="347" spans="1:3" x14ac:dyDescent="0.45">
      <c r="A347" s="31">
        <v>2017</v>
      </c>
      <c r="B347" s="179" t="s">
        <v>447</v>
      </c>
      <c r="C347" s="65">
        <v>7</v>
      </c>
    </row>
    <row r="348" spans="1:3" x14ac:dyDescent="0.45">
      <c r="A348" s="31">
        <v>2017</v>
      </c>
      <c r="B348" s="179" t="s">
        <v>448</v>
      </c>
      <c r="C348" s="65">
        <v>54</v>
      </c>
    </row>
    <row r="349" spans="1:3" x14ac:dyDescent="0.45">
      <c r="A349" s="31">
        <v>2017</v>
      </c>
      <c r="B349" s="179" t="s">
        <v>459</v>
      </c>
      <c r="C349" s="65">
        <v>42</v>
      </c>
    </row>
    <row r="350" spans="1:3" x14ac:dyDescent="0.45">
      <c r="A350" s="31">
        <v>2017</v>
      </c>
      <c r="B350" s="179" t="s">
        <v>461</v>
      </c>
      <c r="C350" s="65">
        <v>60</v>
      </c>
    </row>
    <row r="351" spans="1:3" x14ac:dyDescent="0.45">
      <c r="A351" s="31">
        <v>2017</v>
      </c>
      <c r="B351" s="179" t="s">
        <v>462</v>
      </c>
      <c r="C351" s="65">
        <v>87</v>
      </c>
    </row>
    <row r="352" spans="1:3" x14ac:dyDescent="0.45">
      <c r="A352" s="31">
        <v>2017</v>
      </c>
      <c r="B352" s="179" t="s">
        <v>464</v>
      </c>
      <c r="C352" s="65">
        <v>73</v>
      </c>
    </row>
    <row r="353" spans="1:3" x14ac:dyDescent="0.45">
      <c r="A353" s="31">
        <v>2017</v>
      </c>
      <c r="B353" s="179" t="s">
        <v>465</v>
      </c>
      <c r="C353" s="65">
        <v>72</v>
      </c>
    </row>
    <row r="354" spans="1:3" x14ac:dyDescent="0.45">
      <c r="A354" s="31">
        <v>2017</v>
      </c>
      <c r="B354" s="179" t="s">
        <v>469</v>
      </c>
      <c r="C354" s="65">
        <v>69</v>
      </c>
    </row>
    <row r="355" spans="1:3" x14ac:dyDescent="0.45">
      <c r="A355" s="31">
        <v>2017</v>
      </c>
      <c r="B355" s="179" t="s">
        <v>85</v>
      </c>
      <c r="C355" s="65">
        <v>55</v>
      </c>
    </row>
    <row r="356" spans="1:3" x14ac:dyDescent="0.45">
      <c r="A356" s="31">
        <v>2017</v>
      </c>
      <c r="B356" s="179" t="s">
        <v>470</v>
      </c>
      <c r="C356" s="65">
        <v>28</v>
      </c>
    </row>
    <row r="357" spans="1:3" x14ac:dyDescent="0.45">
      <c r="A357" s="31">
        <v>2017</v>
      </c>
      <c r="B357" s="179" t="s">
        <v>471</v>
      </c>
      <c r="C357" s="65">
        <v>43</v>
      </c>
    </row>
    <row r="358" spans="1:3" x14ac:dyDescent="0.45">
      <c r="A358" s="31">
        <v>2017</v>
      </c>
      <c r="B358" s="179" t="s">
        <v>474</v>
      </c>
      <c r="C358" s="65">
        <v>21</v>
      </c>
    </row>
    <row r="359" spans="1:3" x14ac:dyDescent="0.45">
      <c r="A359" s="31">
        <v>2017</v>
      </c>
      <c r="B359" s="179" t="s">
        <v>475</v>
      </c>
      <c r="C359" s="65">
        <v>46</v>
      </c>
    </row>
    <row r="360" spans="1:3" x14ac:dyDescent="0.45">
      <c r="A360" s="31">
        <v>2017</v>
      </c>
      <c r="B360" s="179" t="s">
        <v>478</v>
      </c>
      <c r="C360" s="65">
        <v>74</v>
      </c>
    </row>
    <row r="361" spans="1:3" x14ac:dyDescent="0.45">
      <c r="A361" s="31">
        <v>2017</v>
      </c>
      <c r="B361" s="179" t="s">
        <v>14</v>
      </c>
      <c r="C361" s="65">
        <v>2</v>
      </c>
    </row>
    <row r="362" spans="1:3" x14ac:dyDescent="0.45">
      <c r="A362" s="31">
        <v>2017</v>
      </c>
      <c r="B362" s="179" t="s">
        <v>479</v>
      </c>
      <c r="C362" s="65">
        <v>13</v>
      </c>
    </row>
    <row r="363" spans="1:3" x14ac:dyDescent="0.45">
      <c r="A363" s="31">
        <v>2017</v>
      </c>
      <c r="B363" s="179" t="s">
        <v>485</v>
      </c>
      <c r="C363" s="65">
        <v>77</v>
      </c>
    </row>
    <row r="364" spans="1:3" x14ac:dyDescent="0.45">
      <c r="A364" s="31">
        <v>2017</v>
      </c>
      <c r="B364" s="179" t="s">
        <v>486</v>
      </c>
      <c r="C364" s="65">
        <v>17</v>
      </c>
    </row>
    <row r="365" spans="1:3" x14ac:dyDescent="0.45">
      <c r="A365" s="31">
        <v>2017</v>
      </c>
      <c r="B365" s="179" t="s">
        <v>493</v>
      </c>
      <c r="C365" s="65">
        <v>41</v>
      </c>
    </row>
    <row r="366" spans="1:3" x14ac:dyDescent="0.45">
      <c r="A366" s="31">
        <v>2017</v>
      </c>
      <c r="B366" s="179" t="s">
        <v>495</v>
      </c>
      <c r="C366" s="65">
        <v>67</v>
      </c>
    </row>
    <row r="367" spans="1:3" x14ac:dyDescent="0.45">
      <c r="A367" s="31">
        <v>2017</v>
      </c>
      <c r="B367" s="179" t="s">
        <v>498</v>
      </c>
      <c r="C367" s="65">
        <v>81</v>
      </c>
    </row>
    <row r="368" spans="1:3" x14ac:dyDescent="0.45">
      <c r="A368" s="31">
        <v>2017</v>
      </c>
      <c r="B368" s="179" t="s">
        <v>47</v>
      </c>
      <c r="C368" s="65">
        <v>27</v>
      </c>
    </row>
    <row r="369" spans="1:3" x14ac:dyDescent="0.45">
      <c r="A369" s="31">
        <v>2017</v>
      </c>
      <c r="B369" s="179" t="s">
        <v>72</v>
      </c>
      <c r="C369" s="65">
        <v>44</v>
      </c>
    </row>
    <row r="370" spans="1:3" x14ac:dyDescent="0.45">
      <c r="A370" s="31">
        <v>2017</v>
      </c>
      <c r="B370" s="179" t="s">
        <v>26</v>
      </c>
      <c r="C370" s="65">
        <v>9</v>
      </c>
    </row>
    <row r="371" spans="1:3" x14ac:dyDescent="0.45">
      <c r="A371" s="31">
        <v>2017</v>
      </c>
      <c r="B371" s="179" t="s">
        <v>500</v>
      </c>
      <c r="C371" s="65">
        <v>63</v>
      </c>
    </row>
    <row r="372" spans="1:3" x14ac:dyDescent="0.45">
      <c r="A372" s="31">
        <v>2017</v>
      </c>
      <c r="B372" s="179" t="s">
        <v>501</v>
      </c>
      <c r="C372" s="65">
        <v>35</v>
      </c>
    </row>
    <row r="373" spans="1:3" x14ac:dyDescent="0.45">
      <c r="A373" s="31">
        <v>2017</v>
      </c>
      <c r="B373" s="179" t="s">
        <v>504</v>
      </c>
      <c r="C373" s="65">
        <v>68</v>
      </c>
    </row>
    <row r="374" spans="1:3" x14ac:dyDescent="0.45">
      <c r="A374" s="31">
        <v>2017</v>
      </c>
      <c r="B374" s="179" t="s">
        <v>508</v>
      </c>
      <c r="C374" s="65">
        <v>45</v>
      </c>
    </row>
    <row r="375" spans="1:3" x14ac:dyDescent="0.45">
      <c r="A375" s="31">
        <v>2017</v>
      </c>
      <c r="B375" s="179" t="s">
        <v>79</v>
      </c>
      <c r="C375" s="65">
        <v>47</v>
      </c>
    </row>
    <row r="376" spans="1:3" x14ac:dyDescent="0.45">
      <c r="A376" s="31">
        <v>2017</v>
      </c>
      <c r="B376" s="179" t="s">
        <v>518</v>
      </c>
      <c r="C376" s="65">
        <v>49</v>
      </c>
    </row>
    <row r="377" spans="1:3" x14ac:dyDescent="0.45">
      <c r="A377" s="31">
        <v>2017</v>
      </c>
      <c r="B377" s="179" t="s">
        <v>523</v>
      </c>
      <c r="C377" s="65">
        <v>8</v>
      </c>
    </row>
    <row r="378" spans="1:3" x14ac:dyDescent="0.45">
      <c r="A378" s="31">
        <v>2017</v>
      </c>
      <c r="B378" s="179" t="s">
        <v>524</v>
      </c>
      <c r="C378" s="65">
        <v>66</v>
      </c>
    </row>
    <row r="379" spans="1:3" x14ac:dyDescent="0.45">
      <c r="A379" s="31">
        <v>2017</v>
      </c>
      <c r="B379" s="179" t="s">
        <v>528</v>
      </c>
      <c r="C379" s="65">
        <v>89</v>
      </c>
    </row>
    <row r="380" spans="1:3" x14ac:dyDescent="0.45">
      <c r="A380" s="31">
        <v>2018</v>
      </c>
      <c r="B380" s="31" t="s">
        <v>309</v>
      </c>
      <c r="C380" s="65">
        <v>31</v>
      </c>
    </row>
    <row r="381" spans="1:3" x14ac:dyDescent="0.45">
      <c r="A381" s="31">
        <v>2018</v>
      </c>
      <c r="B381" s="31" t="s">
        <v>311</v>
      </c>
      <c r="C381" s="65">
        <v>62</v>
      </c>
    </row>
    <row r="382" spans="1:3" x14ac:dyDescent="0.45">
      <c r="A382" s="31">
        <v>2018</v>
      </c>
      <c r="B382" s="31" t="s">
        <v>312</v>
      </c>
      <c r="C382" s="65">
        <v>60</v>
      </c>
    </row>
    <row r="383" spans="1:3" x14ac:dyDescent="0.45">
      <c r="A383" s="31">
        <v>2018</v>
      </c>
      <c r="B383" s="31" t="s">
        <v>314</v>
      </c>
      <c r="C383" s="65">
        <v>36</v>
      </c>
    </row>
    <row r="384" spans="1:3" x14ac:dyDescent="0.45">
      <c r="A384" s="31">
        <v>2018</v>
      </c>
      <c r="B384" s="31" t="s">
        <v>315</v>
      </c>
      <c r="C384" s="65">
        <v>66</v>
      </c>
    </row>
    <row r="385" spans="1:3" x14ac:dyDescent="0.45">
      <c r="A385" s="31">
        <v>2018</v>
      </c>
      <c r="B385" s="31" t="s">
        <v>318</v>
      </c>
      <c r="C385" s="65">
        <v>24</v>
      </c>
    </row>
    <row r="386" spans="1:3" x14ac:dyDescent="0.45">
      <c r="A386" s="31">
        <v>2018</v>
      </c>
      <c r="B386" s="31" t="s">
        <v>321</v>
      </c>
      <c r="C386" s="65">
        <v>61</v>
      </c>
    </row>
    <row r="387" spans="1:3" x14ac:dyDescent="0.45">
      <c r="A387" s="31">
        <v>2018</v>
      </c>
      <c r="B387" s="31" t="s">
        <v>23</v>
      </c>
      <c r="C387" s="65">
        <v>2</v>
      </c>
    </row>
    <row r="388" spans="1:3" x14ac:dyDescent="0.45">
      <c r="A388" s="31">
        <v>2018</v>
      </c>
      <c r="B388" s="31" t="s">
        <v>582</v>
      </c>
      <c r="C388" s="65">
        <v>13</v>
      </c>
    </row>
    <row r="389" spans="1:3" x14ac:dyDescent="0.45">
      <c r="A389" s="31">
        <v>2018</v>
      </c>
      <c r="B389" s="31" t="s">
        <v>325</v>
      </c>
      <c r="C389" s="65">
        <v>70</v>
      </c>
    </row>
    <row r="390" spans="1:3" x14ac:dyDescent="0.45">
      <c r="A390" s="31">
        <v>2018</v>
      </c>
      <c r="B390" s="31" t="s">
        <v>326</v>
      </c>
      <c r="C390" s="65">
        <v>71</v>
      </c>
    </row>
    <row r="391" spans="1:3" x14ac:dyDescent="0.45">
      <c r="A391" s="31">
        <v>2018</v>
      </c>
      <c r="B391" s="31" t="s">
        <v>334</v>
      </c>
      <c r="C391" s="65">
        <v>34</v>
      </c>
    </row>
    <row r="392" spans="1:3" x14ac:dyDescent="0.45">
      <c r="A392" s="31">
        <v>2018</v>
      </c>
      <c r="B392" s="31" t="s">
        <v>335</v>
      </c>
      <c r="C392" s="65">
        <v>32</v>
      </c>
    </row>
    <row r="393" spans="1:3" x14ac:dyDescent="0.45">
      <c r="A393" s="31">
        <v>2018</v>
      </c>
      <c r="B393" s="31" t="s">
        <v>336</v>
      </c>
      <c r="C393" s="65">
        <v>56</v>
      </c>
    </row>
    <row r="394" spans="1:3" x14ac:dyDescent="0.45">
      <c r="A394" s="31">
        <v>2018</v>
      </c>
      <c r="B394" s="31" t="s">
        <v>338</v>
      </c>
      <c r="C394" s="65">
        <v>47</v>
      </c>
    </row>
    <row r="395" spans="1:3" x14ac:dyDescent="0.45">
      <c r="A395" s="31">
        <v>2018</v>
      </c>
      <c r="B395" s="31" t="s">
        <v>349</v>
      </c>
      <c r="C395" s="65">
        <v>7</v>
      </c>
    </row>
    <row r="396" spans="1:3" x14ac:dyDescent="0.45">
      <c r="A396" s="31">
        <v>2018</v>
      </c>
      <c r="B396" s="31" t="s">
        <v>57</v>
      </c>
      <c r="C396" s="65">
        <v>30</v>
      </c>
    </row>
    <row r="397" spans="1:3" x14ac:dyDescent="0.45">
      <c r="A397" s="31">
        <v>2018</v>
      </c>
      <c r="B397" s="31" t="s">
        <v>61</v>
      </c>
      <c r="C397" s="65">
        <v>53</v>
      </c>
    </row>
    <row r="398" spans="1:3" x14ac:dyDescent="0.45">
      <c r="A398" s="31">
        <v>2018</v>
      </c>
      <c r="B398" s="31" t="s">
        <v>351</v>
      </c>
      <c r="C398" s="65">
        <v>93</v>
      </c>
    </row>
    <row r="399" spans="1:3" x14ac:dyDescent="0.45">
      <c r="A399" s="31">
        <v>2018</v>
      </c>
      <c r="B399" s="31" t="s">
        <v>352</v>
      </c>
      <c r="C399" s="65">
        <v>38</v>
      </c>
    </row>
    <row r="400" spans="1:3" x14ac:dyDescent="0.45">
      <c r="A400" s="31">
        <v>2018</v>
      </c>
      <c r="B400" s="31" t="s">
        <v>353</v>
      </c>
      <c r="C400" s="65">
        <v>18</v>
      </c>
    </row>
    <row r="401" spans="1:3" x14ac:dyDescent="0.45">
      <c r="A401" s="31">
        <v>2018</v>
      </c>
      <c r="B401" s="31" t="s">
        <v>357</v>
      </c>
      <c r="C401" s="65">
        <v>64</v>
      </c>
    </row>
    <row r="402" spans="1:3" x14ac:dyDescent="0.45">
      <c r="A402" s="31">
        <v>2018</v>
      </c>
      <c r="B402" s="31" t="s">
        <v>1129</v>
      </c>
      <c r="C402" s="65">
        <v>58</v>
      </c>
    </row>
    <row r="403" spans="1:3" x14ac:dyDescent="0.45">
      <c r="A403" s="31">
        <v>2018</v>
      </c>
      <c r="B403" s="31" t="s">
        <v>360</v>
      </c>
      <c r="C403" s="65">
        <v>39</v>
      </c>
    </row>
    <row r="404" spans="1:3" x14ac:dyDescent="0.45">
      <c r="A404" s="31">
        <v>2018</v>
      </c>
      <c r="B404" s="31" t="s">
        <v>362</v>
      </c>
      <c r="C404" s="65">
        <v>11</v>
      </c>
    </row>
    <row r="405" spans="1:3" x14ac:dyDescent="0.45">
      <c r="A405" s="31">
        <v>2018</v>
      </c>
      <c r="B405" s="31" t="s">
        <v>364</v>
      </c>
      <c r="C405" s="65">
        <v>82</v>
      </c>
    </row>
    <row r="406" spans="1:3" x14ac:dyDescent="0.45">
      <c r="A406" s="31">
        <v>2018</v>
      </c>
      <c r="B406" s="31" t="s">
        <v>365</v>
      </c>
      <c r="C406" s="65">
        <v>37</v>
      </c>
    </row>
    <row r="407" spans="1:3" x14ac:dyDescent="0.45">
      <c r="A407" s="31">
        <v>2018</v>
      </c>
      <c r="B407" s="31" t="s">
        <v>368</v>
      </c>
      <c r="C407" s="65">
        <v>35</v>
      </c>
    </row>
    <row r="408" spans="1:3" x14ac:dyDescent="0.45">
      <c r="A408" s="31">
        <v>2018</v>
      </c>
      <c r="B408" s="31" t="s">
        <v>668</v>
      </c>
      <c r="C408" s="65">
        <v>4</v>
      </c>
    </row>
    <row r="409" spans="1:3" x14ac:dyDescent="0.45">
      <c r="A409" s="31">
        <v>2018</v>
      </c>
      <c r="B409" s="31" t="s">
        <v>373</v>
      </c>
      <c r="C409" s="65">
        <v>28</v>
      </c>
    </row>
    <row r="410" spans="1:3" x14ac:dyDescent="0.45">
      <c r="A410" s="31">
        <v>2018</v>
      </c>
      <c r="B410" s="31" t="s">
        <v>374</v>
      </c>
      <c r="C410" s="65">
        <v>79</v>
      </c>
    </row>
    <row r="411" spans="1:3" x14ac:dyDescent="0.45">
      <c r="A411" s="31">
        <v>2018</v>
      </c>
      <c r="B411" s="31" t="s">
        <v>62</v>
      </c>
      <c r="C411" s="65">
        <v>22</v>
      </c>
    </row>
    <row r="412" spans="1:3" x14ac:dyDescent="0.45">
      <c r="A412" s="31">
        <v>2018</v>
      </c>
      <c r="B412" s="31" t="s">
        <v>48</v>
      </c>
      <c r="C412" s="65">
        <v>51</v>
      </c>
    </row>
    <row r="413" spans="1:3" x14ac:dyDescent="0.45">
      <c r="A413" s="31">
        <v>2018</v>
      </c>
      <c r="B413" s="31" t="s">
        <v>376</v>
      </c>
      <c r="C413" s="65">
        <v>88</v>
      </c>
    </row>
    <row r="414" spans="1:3" x14ac:dyDescent="0.45">
      <c r="A414" s="31">
        <v>2018</v>
      </c>
      <c r="B414" s="31" t="s">
        <v>75</v>
      </c>
      <c r="C414" s="65">
        <v>50</v>
      </c>
    </row>
    <row r="415" spans="1:3" x14ac:dyDescent="0.45">
      <c r="A415" s="31">
        <v>2018</v>
      </c>
      <c r="B415" s="31" t="s">
        <v>108</v>
      </c>
      <c r="C415" s="65">
        <v>54</v>
      </c>
    </row>
    <row r="416" spans="1:3" x14ac:dyDescent="0.45">
      <c r="A416" s="31">
        <v>2018</v>
      </c>
      <c r="B416" s="31" t="s">
        <v>386</v>
      </c>
      <c r="C416" s="65">
        <v>16</v>
      </c>
    </row>
    <row r="417" spans="1:3" x14ac:dyDescent="0.45">
      <c r="A417" s="31">
        <v>2018</v>
      </c>
      <c r="B417" s="31" t="s">
        <v>54</v>
      </c>
      <c r="C417" s="65">
        <v>19</v>
      </c>
    </row>
    <row r="418" spans="1:3" x14ac:dyDescent="0.45">
      <c r="A418" s="31">
        <v>2018</v>
      </c>
      <c r="B418" s="31" t="s">
        <v>400</v>
      </c>
      <c r="C418" s="65">
        <v>92</v>
      </c>
    </row>
    <row r="419" spans="1:3" x14ac:dyDescent="0.45">
      <c r="A419" s="31">
        <v>2018</v>
      </c>
      <c r="B419" s="31" t="s">
        <v>401</v>
      </c>
      <c r="C419" s="65">
        <v>76</v>
      </c>
    </row>
    <row r="420" spans="1:3" x14ac:dyDescent="0.45">
      <c r="A420" s="31">
        <v>2018</v>
      </c>
      <c r="B420" s="31" t="s">
        <v>402</v>
      </c>
      <c r="C420" s="65">
        <v>10</v>
      </c>
    </row>
    <row r="421" spans="1:3" x14ac:dyDescent="0.45">
      <c r="A421" s="31">
        <v>2018</v>
      </c>
      <c r="B421" s="31" t="s">
        <v>403</v>
      </c>
      <c r="C421" s="65">
        <v>81</v>
      </c>
    </row>
    <row r="422" spans="1:3" x14ac:dyDescent="0.45">
      <c r="A422" s="31">
        <v>2018</v>
      </c>
      <c r="B422" s="31" t="s">
        <v>405</v>
      </c>
      <c r="C422" s="65">
        <v>14</v>
      </c>
    </row>
    <row r="423" spans="1:3" x14ac:dyDescent="0.45">
      <c r="A423" s="31">
        <v>2018</v>
      </c>
      <c r="B423" s="31" t="s">
        <v>28</v>
      </c>
      <c r="C423" s="65">
        <v>59</v>
      </c>
    </row>
    <row r="424" spans="1:3" x14ac:dyDescent="0.45">
      <c r="A424" s="31">
        <v>2018</v>
      </c>
      <c r="B424" s="31" t="s">
        <v>20</v>
      </c>
      <c r="C424" s="65">
        <v>1</v>
      </c>
    </row>
    <row r="425" spans="1:3" x14ac:dyDescent="0.45">
      <c r="A425" s="31">
        <v>2018</v>
      </c>
      <c r="B425" s="31" t="s">
        <v>407</v>
      </c>
      <c r="C425" s="65">
        <v>48</v>
      </c>
    </row>
    <row r="426" spans="1:3" x14ac:dyDescent="0.45">
      <c r="A426" s="31">
        <v>2018</v>
      </c>
      <c r="B426" s="31" t="s">
        <v>412</v>
      </c>
      <c r="C426" s="65">
        <v>9</v>
      </c>
    </row>
    <row r="427" spans="1:3" x14ac:dyDescent="0.45">
      <c r="A427" s="31">
        <v>2018</v>
      </c>
      <c r="B427" s="31" t="s">
        <v>422</v>
      </c>
      <c r="C427" s="65">
        <v>8</v>
      </c>
    </row>
    <row r="428" spans="1:3" x14ac:dyDescent="0.45">
      <c r="A428" s="31">
        <v>2018</v>
      </c>
      <c r="B428" s="31" t="s">
        <v>811</v>
      </c>
      <c r="C428" s="65">
        <v>15</v>
      </c>
    </row>
    <row r="429" spans="1:3" x14ac:dyDescent="0.45">
      <c r="A429" s="31">
        <v>2018</v>
      </c>
      <c r="B429" s="31" t="s">
        <v>424</v>
      </c>
      <c r="C429" s="65">
        <v>87</v>
      </c>
    </row>
    <row r="430" spans="1:3" x14ac:dyDescent="0.45">
      <c r="A430" s="31">
        <v>2018</v>
      </c>
      <c r="B430" s="31" t="s">
        <v>426</v>
      </c>
      <c r="C430" s="65">
        <v>43</v>
      </c>
    </row>
    <row r="431" spans="1:3" x14ac:dyDescent="0.45">
      <c r="A431" s="31">
        <v>2018</v>
      </c>
      <c r="B431" s="31" t="s">
        <v>430</v>
      </c>
      <c r="C431" s="65">
        <v>75</v>
      </c>
    </row>
    <row r="432" spans="1:3" x14ac:dyDescent="0.45">
      <c r="A432" s="31">
        <v>2018</v>
      </c>
      <c r="B432" s="31" t="s">
        <v>433</v>
      </c>
      <c r="C432" s="65">
        <v>29</v>
      </c>
    </row>
    <row r="433" spans="1:3" x14ac:dyDescent="0.45">
      <c r="A433" s="31">
        <v>2018</v>
      </c>
      <c r="B433" s="31" t="s">
        <v>434</v>
      </c>
      <c r="C433" s="65">
        <v>25</v>
      </c>
    </row>
    <row r="434" spans="1:3" x14ac:dyDescent="0.45">
      <c r="A434" s="31">
        <v>2018</v>
      </c>
      <c r="B434" s="31" t="s">
        <v>435</v>
      </c>
      <c r="C434" s="65">
        <v>84</v>
      </c>
    </row>
    <row r="435" spans="1:3" x14ac:dyDescent="0.45">
      <c r="A435" s="31">
        <v>2018</v>
      </c>
      <c r="B435" s="31" t="s">
        <v>442</v>
      </c>
      <c r="C435" s="65">
        <v>91</v>
      </c>
    </row>
    <row r="436" spans="1:3" x14ac:dyDescent="0.45">
      <c r="A436" s="31">
        <v>2018</v>
      </c>
      <c r="B436" s="31" t="s">
        <v>33</v>
      </c>
      <c r="C436" s="65">
        <v>27</v>
      </c>
    </row>
    <row r="437" spans="1:3" x14ac:dyDescent="0.45">
      <c r="A437" s="31">
        <v>2018</v>
      </c>
      <c r="B437" s="31" t="s">
        <v>97</v>
      </c>
      <c r="C437" s="65">
        <v>78</v>
      </c>
    </row>
    <row r="438" spans="1:3" x14ac:dyDescent="0.45">
      <c r="A438" s="31">
        <v>2018</v>
      </c>
      <c r="B438" s="31" t="s">
        <v>443</v>
      </c>
      <c r="C438" s="65">
        <v>12</v>
      </c>
    </row>
    <row r="439" spans="1:3" x14ac:dyDescent="0.45">
      <c r="A439" s="31">
        <v>2018</v>
      </c>
      <c r="B439" s="31" t="s">
        <v>445</v>
      </c>
      <c r="C439" s="65">
        <v>94</v>
      </c>
    </row>
    <row r="440" spans="1:3" x14ac:dyDescent="0.45">
      <c r="A440" s="31">
        <v>2018</v>
      </c>
      <c r="B440" s="31" t="s">
        <v>446</v>
      </c>
      <c r="C440" s="65">
        <v>33</v>
      </c>
    </row>
    <row r="441" spans="1:3" x14ac:dyDescent="0.45">
      <c r="A441" s="31">
        <v>2018</v>
      </c>
      <c r="B441" s="31" t="s">
        <v>448</v>
      </c>
      <c r="C441" s="65">
        <v>69</v>
      </c>
    </row>
    <row r="442" spans="1:3" x14ac:dyDescent="0.45">
      <c r="A442" s="31">
        <v>2018</v>
      </c>
      <c r="B442" s="31" t="s">
        <v>867</v>
      </c>
      <c r="C442" s="65">
        <v>83</v>
      </c>
    </row>
    <row r="443" spans="1:3" x14ac:dyDescent="0.45">
      <c r="A443" s="31">
        <v>2018</v>
      </c>
      <c r="B443" s="31" t="s">
        <v>37</v>
      </c>
      <c r="C443" s="65">
        <v>23</v>
      </c>
    </row>
    <row r="444" spans="1:3" x14ac:dyDescent="0.45">
      <c r="A444" s="31">
        <v>2018</v>
      </c>
      <c r="B444" s="31" t="s">
        <v>457</v>
      </c>
      <c r="C444" s="65">
        <v>67</v>
      </c>
    </row>
    <row r="445" spans="1:3" x14ac:dyDescent="0.45">
      <c r="A445" s="31">
        <v>2018</v>
      </c>
      <c r="B445" s="31" t="s">
        <v>461</v>
      </c>
      <c r="C445" s="65">
        <v>52</v>
      </c>
    </row>
    <row r="446" spans="1:3" x14ac:dyDescent="0.45">
      <c r="A446" s="31">
        <v>2018</v>
      </c>
      <c r="B446" s="31" t="s">
        <v>464</v>
      </c>
      <c r="C446" s="65">
        <v>95</v>
      </c>
    </row>
    <row r="447" spans="1:3" x14ac:dyDescent="0.45">
      <c r="A447" s="31">
        <v>2018</v>
      </c>
      <c r="B447" s="31" t="s">
        <v>465</v>
      </c>
      <c r="C447" s="65">
        <v>63</v>
      </c>
    </row>
    <row r="448" spans="1:3" x14ac:dyDescent="0.45">
      <c r="A448" s="31">
        <v>2018</v>
      </c>
      <c r="B448" s="31" t="s">
        <v>85</v>
      </c>
      <c r="C448" s="65">
        <v>55</v>
      </c>
    </row>
    <row r="449" spans="1:3" x14ac:dyDescent="0.45">
      <c r="A449" s="31">
        <v>2018</v>
      </c>
      <c r="B449" s="31" t="s">
        <v>470</v>
      </c>
      <c r="C449" s="65">
        <v>26</v>
      </c>
    </row>
    <row r="450" spans="1:3" x14ac:dyDescent="0.45">
      <c r="A450" s="31">
        <v>2018</v>
      </c>
      <c r="B450" s="31" t="s">
        <v>471</v>
      </c>
      <c r="C450" s="65">
        <v>57</v>
      </c>
    </row>
    <row r="451" spans="1:3" x14ac:dyDescent="0.45">
      <c r="A451" s="31">
        <v>2018</v>
      </c>
      <c r="B451" s="31" t="s">
        <v>472</v>
      </c>
      <c r="C451" s="65">
        <v>68</v>
      </c>
    </row>
    <row r="452" spans="1:3" x14ac:dyDescent="0.45">
      <c r="A452" s="31">
        <v>2018</v>
      </c>
      <c r="B452" s="31" t="s">
        <v>473</v>
      </c>
      <c r="C452" s="65">
        <v>85</v>
      </c>
    </row>
    <row r="453" spans="1:3" x14ac:dyDescent="0.45">
      <c r="A453" s="31">
        <v>2018</v>
      </c>
      <c r="B453" s="31" t="s">
        <v>474</v>
      </c>
      <c r="C453" s="65">
        <v>21</v>
      </c>
    </row>
    <row r="454" spans="1:3" x14ac:dyDescent="0.45">
      <c r="A454" s="31">
        <v>2018</v>
      </c>
      <c r="B454" s="31" t="s">
        <v>475</v>
      </c>
      <c r="C454" s="65">
        <v>41</v>
      </c>
    </row>
    <row r="455" spans="1:3" x14ac:dyDescent="0.45">
      <c r="A455" s="31">
        <v>2018</v>
      </c>
      <c r="B455" s="31" t="s">
        <v>478</v>
      </c>
      <c r="C455" s="65">
        <v>72</v>
      </c>
    </row>
    <row r="456" spans="1:3" x14ac:dyDescent="0.45">
      <c r="A456" s="31">
        <v>2018</v>
      </c>
      <c r="B456" s="31" t="s">
        <v>14</v>
      </c>
      <c r="C456" s="65">
        <v>3</v>
      </c>
    </row>
    <row r="457" spans="1:3" x14ac:dyDescent="0.45">
      <c r="A457" s="31">
        <v>2018</v>
      </c>
      <c r="B457" s="31" t="s">
        <v>485</v>
      </c>
      <c r="C457" s="65">
        <v>80</v>
      </c>
    </row>
    <row r="458" spans="1:3" x14ac:dyDescent="0.45">
      <c r="A458" s="31">
        <v>2018</v>
      </c>
      <c r="B458" s="31" t="s">
        <v>486</v>
      </c>
      <c r="C458" s="65">
        <v>5</v>
      </c>
    </row>
    <row r="459" spans="1:3" x14ac:dyDescent="0.45">
      <c r="A459" s="31">
        <v>2018</v>
      </c>
      <c r="B459" s="31" t="s">
        <v>487</v>
      </c>
      <c r="C459" s="65">
        <v>86</v>
      </c>
    </row>
    <row r="460" spans="1:3" x14ac:dyDescent="0.45">
      <c r="A460" s="31">
        <v>2018</v>
      </c>
      <c r="B460" s="31" t="s">
        <v>488</v>
      </c>
      <c r="C460" s="65">
        <v>65</v>
      </c>
    </row>
    <row r="461" spans="1:3" x14ac:dyDescent="0.45">
      <c r="A461" s="31">
        <v>2018</v>
      </c>
      <c r="B461" s="31" t="s">
        <v>493</v>
      </c>
      <c r="C461" s="65">
        <v>40</v>
      </c>
    </row>
    <row r="462" spans="1:3" x14ac:dyDescent="0.45">
      <c r="A462" s="31">
        <v>2018</v>
      </c>
      <c r="B462" s="31" t="s">
        <v>498</v>
      </c>
      <c r="C462" s="65">
        <v>73</v>
      </c>
    </row>
    <row r="463" spans="1:3" x14ac:dyDescent="0.45">
      <c r="A463" s="31">
        <v>2018</v>
      </c>
      <c r="B463" s="31" t="s">
        <v>47</v>
      </c>
      <c r="C463" s="65">
        <v>20</v>
      </c>
    </row>
    <row r="464" spans="1:3" x14ac:dyDescent="0.45">
      <c r="A464" s="31">
        <v>2018</v>
      </c>
      <c r="B464" s="31" t="s">
        <v>72</v>
      </c>
      <c r="C464" s="65">
        <v>42</v>
      </c>
    </row>
    <row r="465" spans="1:3" x14ac:dyDescent="0.45">
      <c r="A465" s="31">
        <v>2018</v>
      </c>
      <c r="B465" s="31" t="s">
        <v>26</v>
      </c>
      <c r="C465" s="65">
        <v>6</v>
      </c>
    </row>
    <row r="466" spans="1:3" x14ac:dyDescent="0.45">
      <c r="A466" s="31">
        <v>2018</v>
      </c>
      <c r="B466" s="31" t="s">
        <v>500</v>
      </c>
      <c r="C466" s="65">
        <v>74</v>
      </c>
    </row>
    <row r="467" spans="1:3" x14ac:dyDescent="0.45">
      <c r="A467" s="31">
        <v>2018</v>
      </c>
      <c r="B467" s="31" t="s">
        <v>501</v>
      </c>
      <c r="C467" s="65">
        <v>17</v>
      </c>
    </row>
    <row r="468" spans="1:3" x14ac:dyDescent="0.45">
      <c r="A468" s="31">
        <v>2018</v>
      </c>
      <c r="B468" s="31" t="s">
        <v>508</v>
      </c>
      <c r="C468" s="65">
        <v>49</v>
      </c>
    </row>
    <row r="469" spans="1:3" x14ac:dyDescent="0.45">
      <c r="A469" s="31">
        <v>2018</v>
      </c>
      <c r="B469" s="31" t="s">
        <v>509</v>
      </c>
      <c r="C469" s="65">
        <v>77</v>
      </c>
    </row>
    <row r="470" spans="1:3" x14ac:dyDescent="0.45">
      <c r="A470" s="31">
        <v>2018</v>
      </c>
      <c r="B470" s="31" t="s">
        <v>510</v>
      </c>
      <c r="C470" s="65">
        <v>89</v>
      </c>
    </row>
    <row r="471" spans="1:3" x14ac:dyDescent="0.45">
      <c r="A471" s="31">
        <v>2018</v>
      </c>
      <c r="B471" s="31" t="s">
        <v>79</v>
      </c>
      <c r="C471" s="65">
        <v>45</v>
      </c>
    </row>
    <row r="472" spans="1:3" x14ac:dyDescent="0.45">
      <c r="A472" s="31">
        <v>2018</v>
      </c>
      <c r="B472" s="31" t="s">
        <v>518</v>
      </c>
      <c r="C472" s="65">
        <v>44</v>
      </c>
    </row>
    <row r="473" spans="1:3" x14ac:dyDescent="0.45">
      <c r="A473" s="31">
        <v>2018</v>
      </c>
      <c r="B473" s="31" t="s">
        <v>519</v>
      </c>
      <c r="C473" s="65">
        <v>90</v>
      </c>
    </row>
    <row r="474" spans="1:3" x14ac:dyDescent="0.45">
      <c r="A474" s="31">
        <v>2018</v>
      </c>
      <c r="B474" s="31" t="s">
        <v>520</v>
      </c>
      <c r="C474" s="65">
        <v>46</v>
      </c>
    </row>
    <row r="475" spans="1:3" x14ac:dyDescent="0.45">
      <c r="A475" s="31" t="s">
        <v>1130</v>
      </c>
      <c r="B475" s="31" t="s">
        <v>309</v>
      </c>
      <c r="C475" s="65">
        <v>30</v>
      </c>
    </row>
    <row r="476" spans="1:3" x14ac:dyDescent="0.45">
      <c r="A476" s="31" t="s">
        <v>1130</v>
      </c>
      <c r="B476" s="31" t="s">
        <v>27</v>
      </c>
      <c r="C476" s="65">
        <v>85</v>
      </c>
    </row>
    <row r="477" spans="1:3" x14ac:dyDescent="0.45">
      <c r="A477" s="31" t="s">
        <v>1130</v>
      </c>
      <c r="B477" s="31" t="s">
        <v>311</v>
      </c>
      <c r="C477" s="65">
        <v>65</v>
      </c>
    </row>
    <row r="478" spans="1:3" x14ac:dyDescent="0.45">
      <c r="A478" s="31" t="s">
        <v>1130</v>
      </c>
      <c r="B478" s="31" t="s">
        <v>312</v>
      </c>
      <c r="C478" s="65">
        <v>56</v>
      </c>
    </row>
    <row r="479" spans="1:3" x14ac:dyDescent="0.45">
      <c r="A479" s="31" t="s">
        <v>1130</v>
      </c>
      <c r="B479" s="31" t="s">
        <v>314</v>
      </c>
      <c r="C479" s="65">
        <v>32</v>
      </c>
    </row>
    <row r="480" spans="1:3" x14ac:dyDescent="0.45">
      <c r="A480" s="31" t="s">
        <v>1130</v>
      </c>
      <c r="B480" s="31" t="s">
        <v>315</v>
      </c>
      <c r="C480" s="65">
        <v>66</v>
      </c>
    </row>
    <row r="481" spans="1:3" x14ac:dyDescent="0.45">
      <c r="A481" s="31" t="s">
        <v>1130</v>
      </c>
      <c r="B481" s="31" t="s">
        <v>318</v>
      </c>
      <c r="C481" s="65">
        <v>19</v>
      </c>
    </row>
    <row r="482" spans="1:3" x14ac:dyDescent="0.45">
      <c r="A482" s="31" t="s">
        <v>1130</v>
      </c>
      <c r="B482" s="31" t="s">
        <v>321</v>
      </c>
      <c r="C482" s="65">
        <v>63</v>
      </c>
    </row>
    <row r="483" spans="1:3" x14ac:dyDescent="0.45">
      <c r="A483" s="31" t="s">
        <v>1130</v>
      </c>
      <c r="B483" s="31" t="s">
        <v>23</v>
      </c>
      <c r="C483" s="65">
        <v>1</v>
      </c>
    </row>
    <row r="484" spans="1:3" x14ac:dyDescent="0.45">
      <c r="A484" s="31" t="s">
        <v>1130</v>
      </c>
      <c r="B484" s="31" t="s">
        <v>582</v>
      </c>
      <c r="C484" s="65">
        <v>10</v>
      </c>
    </row>
    <row r="485" spans="1:3" x14ac:dyDescent="0.45">
      <c r="A485" s="31" t="s">
        <v>1130</v>
      </c>
      <c r="B485" s="31" t="s">
        <v>325</v>
      </c>
      <c r="C485" s="65">
        <v>70</v>
      </c>
    </row>
    <row r="486" spans="1:3" x14ac:dyDescent="0.45">
      <c r="A486" s="31" t="s">
        <v>1130</v>
      </c>
      <c r="B486" s="31" t="s">
        <v>326</v>
      </c>
      <c r="C486" s="65">
        <v>67</v>
      </c>
    </row>
    <row r="487" spans="1:3" x14ac:dyDescent="0.45">
      <c r="A487" s="31" t="s">
        <v>1130</v>
      </c>
      <c r="B487" s="31" t="s">
        <v>334</v>
      </c>
      <c r="C487" s="65">
        <v>36</v>
      </c>
    </row>
    <row r="488" spans="1:3" x14ac:dyDescent="0.45">
      <c r="A488" s="31" t="s">
        <v>1130</v>
      </c>
      <c r="B488" s="31" t="s">
        <v>335</v>
      </c>
      <c r="C488" s="65">
        <v>28</v>
      </c>
    </row>
    <row r="489" spans="1:3" x14ac:dyDescent="0.45">
      <c r="A489" s="31" t="s">
        <v>1130</v>
      </c>
      <c r="B489" s="31" t="s">
        <v>336</v>
      </c>
      <c r="C489" s="65">
        <v>58</v>
      </c>
    </row>
    <row r="490" spans="1:3" x14ac:dyDescent="0.45">
      <c r="A490" s="31" t="s">
        <v>1130</v>
      </c>
      <c r="B490" s="31" t="s">
        <v>338</v>
      </c>
      <c r="C490" s="65">
        <v>44</v>
      </c>
    </row>
    <row r="491" spans="1:3" x14ac:dyDescent="0.45">
      <c r="A491" s="31" t="s">
        <v>1130</v>
      </c>
      <c r="B491" s="179" t="s">
        <v>349</v>
      </c>
      <c r="C491" s="65">
        <v>7</v>
      </c>
    </row>
    <row r="492" spans="1:3" x14ac:dyDescent="0.45">
      <c r="A492" s="31" t="s">
        <v>1130</v>
      </c>
      <c r="B492" s="31" t="s">
        <v>57</v>
      </c>
      <c r="C492" s="65">
        <v>26</v>
      </c>
    </row>
    <row r="493" spans="1:3" x14ac:dyDescent="0.45">
      <c r="A493" s="31" t="s">
        <v>1130</v>
      </c>
      <c r="B493" s="31" t="s">
        <v>61</v>
      </c>
      <c r="C493" s="65">
        <v>50</v>
      </c>
    </row>
    <row r="494" spans="1:3" x14ac:dyDescent="0.45">
      <c r="A494" s="31" t="s">
        <v>1130</v>
      </c>
      <c r="B494" s="288" t="s">
        <v>351</v>
      </c>
      <c r="C494" s="65">
        <v>93</v>
      </c>
    </row>
    <row r="495" spans="1:3" x14ac:dyDescent="0.45">
      <c r="A495" s="31" t="s">
        <v>1130</v>
      </c>
      <c r="B495" s="31" t="s">
        <v>352</v>
      </c>
      <c r="C495" s="65">
        <v>35</v>
      </c>
    </row>
    <row r="496" spans="1:3" x14ac:dyDescent="0.45">
      <c r="A496" s="31" t="s">
        <v>1130</v>
      </c>
      <c r="B496" s="179" t="s">
        <v>353</v>
      </c>
      <c r="C496" s="65">
        <v>18</v>
      </c>
    </row>
    <row r="497" spans="1:3" x14ac:dyDescent="0.45">
      <c r="A497" s="31" t="s">
        <v>1130</v>
      </c>
      <c r="B497" s="31" t="s">
        <v>357</v>
      </c>
      <c r="C497" s="65">
        <v>62</v>
      </c>
    </row>
    <row r="498" spans="1:3" x14ac:dyDescent="0.45">
      <c r="A498" s="31" t="s">
        <v>1130</v>
      </c>
      <c r="B498" s="31" t="s">
        <v>1129</v>
      </c>
      <c r="C498" s="65">
        <v>60</v>
      </c>
    </row>
    <row r="499" spans="1:3" x14ac:dyDescent="0.45">
      <c r="A499" s="31" t="s">
        <v>1130</v>
      </c>
      <c r="B499" s="31" t="s">
        <v>360</v>
      </c>
      <c r="C499" s="65">
        <v>38</v>
      </c>
    </row>
    <row r="500" spans="1:3" x14ac:dyDescent="0.45">
      <c r="A500" s="31" t="s">
        <v>1130</v>
      </c>
      <c r="B500" s="31" t="s">
        <v>361</v>
      </c>
      <c r="C500" s="65">
        <v>100</v>
      </c>
    </row>
    <row r="501" spans="1:3" x14ac:dyDescent="0.45">
      <c r="A501" s="31" t="s">
        <v>1130</v>
      </c>
      <c r="B501" s="31" t="s">
        <v>362</v>
      </c>
      <c r="C501" s="65">
        <v>11</v>
      </c>
    </row>
    <row r="502" spans="1:3" x14ac:dyDescent="0.45">
      <c r="A502" s="31" t="s">
        <v>1130</v>
      </c>
      <c r="B502" s="31" t="s">
        <v>364</v>
      </c>
      <c r="C502" s="65">
        <v>84</v>
      </c>
    </row>
    <row r="503" spans="1:3" x14ac:dyDescent="0.45">
      <c r="A503" s="31" t="s">
        <v>1130</v>
      </c>
      <c r="B503" s="31" t="s">
        <v>368</v>
      </c>
      <c r="C503" s="65">
        <v>34</v>
      </c>
    </row>
    <row r="504" spans="1:3" x14ac:dyDescent="0.45">
      <c r="A504" s="31" t="s">
        <v>1130</v>
      </c>
      <c r="B504" s="31" t="s">
        <v>668</v>
      </c>
      <c r="C504" s="65">
        <v>3</v>
      </c>
    </row>
    <row r="505" spans="1:3" x14ac:dyDescent="0.45">
      <c r="A505" s="31" t="s">
        <v>1130</v>
      </c>
      <c r="B505" s="31" t="s">
        <v>373</v>
      </c>
      <c r="C505" s="65">
        <v>29</v>
      </c>
    </row>
    <row r="506" spans="1:3" x14ac:dyDescent="0.45">
      <c r="A506" s="31" t="s">
        <v>1130</v>
      </c>
      <c r="B506" s="31" t="s">
        <v>374</v>
      </c>
      <c r="C506" s="65">
        <v>82</v>
      </c>
    </row>
    <row r="507" spans="1:3" x14ac:dyDescent="0.45">
      <c r="A507" s="31" t="s">
        <v>1130</v>
      </c>
      <c r="B507" s="31" t="s">
        <v>62</v>
      </c>
      <c r="C507" s="65">
        <v>20</v>
      </c>
    </row>
    <row r="508" spans="1:3" x14ac:dyDescent="0.45">
      <c r="A508" s="31" t="s">
        <v>1130</v>
      </c>
      <c r="B508" s="31" t="s">
        <v>48</v>
      </c>
      <c r="C508" s="65">
        <v>51</v>
      </c>
    </row>
    <row r="509" spans="1:3" x14ac:dyDescent="0.45">
      <c r="A509" s="31" t="s">
        <v>1130</v>
      </c>
      <c r="B509" s="31" t="s">
        <v>376</v>
      </c>
      <c r="C509" s="65">
        <v>88</v>
      </c>
    </row>
    <row r="510" spans="1:3" x14ac:dyDescent="0.45">
      <c r="A510" s="31" t="s">
        <v>1130</v>
      </c>
      <c r="B510" s="31" t="s">
        <v>75</v>
      </c>
      <c r="C510" s="65">
        <v>53</v>
      </c>
    </row>
    <row r="511" spans="1:3" x14ac:dyDescent="0.45">
      <c r="A511" s="31" t="s">
        <v>1130</v>
      </c>
      <c r="B511" s="31" t="s">
        <v>704</v>
      </c>
      <c r="C511" s="65">
        <v>43</v>
      </c>
    </row>
    <row r="512" spans="1:3" x14ac:dyDescent="0.45">
      <c r="A512" s="31" t="s">
        <v>1130</v>
      </c>
      <c r="B512" s="31" t="s">
        <v>108</v>
      </c>
      <c r="C512" s="65">
        <v>49</v>
      </c>
    </row>
    <row r="513" spans="1:3" x14ac:dyDescent="0.45">
      <c r="A513" s="31" t="s">
        <v>1130</v>
      </c>
      <c r="B513" s="31" t="s">
        <v>382</v>
      </c>
      <c r="C513" s="65">
        <v>99</v>
      </c>
    </row>
    <row r="514" spans="1:3" x14ac:dyDescent="0.45">
      <c r="A514" s="31" t="s">
        <v>1130</v>
      </c>
      <c r="B514" s="31" t="s">
        <v>1127</v>
      </c>
      <c r="C514" s="65">
        <v>61</v>
      </c>
    </row>
    <row r="515" spans="1:3" x14ac:dyDescent="0.45">
      <c r="A515" s="31" t="s">
        <v>1130</v>
      </c>
      <c r="B515" s="31" t="s">
        <v>386</v>
      </c>
      <c r="C515" s="65">
        <v>15</v>
      </c>
    </row>
    <row r="516" spans="1:3" x14ac:dyDescent="0.45">
      <c r="A516" s="31" t="s">
        <v>1130</v>
      </c>
      <c r="B516" s="31" t="s">
        <v>54</v>
      </c>
      <c r="C516" s="65">
        <v>16</v>
      </c>
    </row>
    <row r="517" spans="1:3" x14ac:dyDescent="0.45">
      <c r="A517" s="31" t="s">
        <v>1130</v>
      </c>
      <c r="B517" s="31" t="s">
        <v>399</v>
      </c>
      <c r="C517" s="65">
        <v>97</v>
      </c>
    </row>
    <row r="518" spans="1:3" x14ac:dyDescent="0.45">
      <c r="A518" s="31" t="s">
        <v>1130</v>
      </c>
      <c r="B518" s="31" t="s">
        <v>400</v>
      </c>
      <c r="C518" s="65">
        <v>96</v>
      </c>
    </row>
    <row r="519" spans="1:3" x14ac:dyDescent="0.45">
      <c r="A519" s="31" t="s">
        <v>1130</v>
      </c>
      <c r="B519" s="31" t="s">
        <v>402</v>
      </c>
      <c r="C519" s="65">
        <v>9</v>
      </c>
    </row>
    <row r="520" spans="1:3" x14ac:dyDescent="0.45">
      <c r="A520" s="31" t="s">
        <v>1130</v>
      </c>
      <c r="B520" s="31" t="s">
        <v>403</v>
      </c>
      <c r="C520" s="65">
        <v>81</v>
      </c>
    </row>
    <row r="521" spans="1:3" x14ac:dyDescent="0.45">
      <c r="A521" s="31" t="s">
        <v>1130</v>
      </c>
      <c r="B521" s="31" t="s">
        <v>1131</v>
      </c>
      <c r="C521" s="65">
        <v>55</v>
      </c>
    </row>
    <row r="522" spans="1:3" x14ac:dyDescent="0.45">
      <c r="A522" s="31" t="s">
        <v>1130</v>
      </c>
      <c r="B522" s="31" t="s">
        <v>20</v>
      </c>
      <c r="C522" s="65">
        <v>2</v>
      </c>
    </row>
    <row r="523" spans="1:3" x14ac:dyDescent="0.45">
      <c r="A523" s="31" t="s">
        <v>1130</v>
      </c>
      <c r="B523" s="31" t="s">
        <v>407</v>
      </c>
      <c r="C523" s="65">
        <v>45</v>
      </c>
    </row>
    <row r="524" spans="1:3" x14ac:dyDescent="0.45">
      <c r="A524" s="31" t="s">
        <v>1130</v>
      </c>
      <c r="B524" s="31" t="s">
        <v>410</v>
      </c>
      <c r="C524" s="65">
        <v>31</v>
      </c>
    </row>
    <row r="525" spans="1:3" x14ac:dyDescent="0.45">
      <c r="A525" s="31" t="s">
        <v>1130</v>
      </c>
      <c r="B525" s="31" t="s">
        <v>412</v>
      </c>
      <c r="C525" s="65">
        <v>8</v>
      </c>
    </row>
    <row r="526" spans="1:3" x14ac:dyDescent="0.45">
      <c r="A526" s="31" t="s">
        <v>1130</v>
      </c>
      <c r="B526" s="31" t="s">
        <v>811</v>
      </c>
      <c r="C526" s="65">
        <v>13</v>
      </c>
    </row>
    <row r="527" spans="1:3" x14ac:dyDescent="0.45">
      <c r="A527" s="31" t="s">
        <v>1130</v>
      </c>
      <c r="B527" s="31" t="s">
        <v>424</v>
      </c>
      <c r="C527" s="65">
        <v>87</v>
      </c>
    </row>
    <row r="528" spans="1:3" x14ac:dyDescent="0.45">
      <c r="A528" s="31" t="s">
        <v>1130</v>
      </c>
      <c r="B528" s="31" t="s">
        <v>425</v>
      </c>
      <c r="C528" s="65">
        <v>25</v>
      </c>
    </row>
    <row r="529" spans="1:3" x14ac:dyDescent="0.45">
      <c r="A529" s="31" t="s">
        <v>1130</v>
      </c>
      <c r="B529" s="31" t="s">
        <v>426</v>
      </c>
      <c r="C529" s="65">
        <v>39</v>
      </c>
    </row>
    <row r="530" spans="1:3" x14ac:dyDescent="0.45">
      <c r="A530" s="31" t="s">
        <v>1130</v>
      </c>
      <c r="B530" s="31" t="s">
        <v>430</v>
      </c>
      <c r="C530" s="65">
        <v>78</v>
      </c>
    </row>
    <row r="531" spans="1:3" x14ac:dyDescent="0.45">
      <c r="A531" s="31" t="s">
        <v>1130</v>
      </c>
      <c r="B531" s="31" t="s">
        <v>433</v>
      </c>
      <c r="C531" s="65">
        <v>27</v>
      </c>
    </row>
    <row r="532" spans="1:3" x14ac:dyDescent="0.45">
      <c r="A532" s="31" t="s">
        <v>1130</v>
      </c>
      <c r="B532" s="31" t="s">
        <v>434</v>
      </c>
      <c r="C532" s="65">
        <v>22</v>
      </c>
    </row>
    <row r="533" spans="1:3" x14ac:dyDescent="0.45">
      <c r="A533" s="31" t="s">
        <v>1130</v>
      </c>
      <c r="B533" s="31" t="s">
        <v>435</v>
      </c>
      <c r="C533" s="65">
        <v>83</v>
      </c>
    </row>
    <row r="534" spans="1:3" x14ac:dyDescent="0.45">
      <c r="A534" s="31" t="s">
        <v>1130</v>
      </c>
      <c r="B534" s="31" t="s">
        <v>442</v>
      </c>
      <c r="C534" s="65">
        <v>94</v>
      </c>
    </row>
    <row r="535" spans="1:3" x14ac:dyDescent="0.45">
      <c r="A535" s="31" t="s">
        <v>1130</v>
      </c>
      <c r="B535" s="31" t="s">
        <v>33</v>
      </c>
      <c r="C535" s="65">
        <v>23</v>
      </c>
    </row>
    <row r="536" spans="1:3" x14ac:dyDescent="0.45">
      <c r="A536" s="31" t="s">
        <v>1130</v>
      </c>
      <c r="B536" s="31" t="s">
        <v>97</v>
      </c>
      <c r="C536" s="65">
        <v>77</v>
      </c>
    </row>
    <row r="537" spans="1:3" x14ac:dyDescent="0.45">
      <c r="A537" s="31" t="s">
        <v>1130</v>
      </c>
      <c r="B537" s="31" t="s">
        <v>443</v>
      </c>
      <c r="C537" s="65">
        <v>12</v>
      </c>
    </row>
    <row r="538" spans="1:3" x14ac:dyDescent="0.45">
      <c r="A538" s="31" t="s">
        <v>1130</v>
      </c>
      <c r="B538" s="31" t="s">
        <v>445</v>
      </c>
      <c r="C538" s="65">
        <v>95</v>
      </c>
    </row>
    <row r="539" spans="1:3" x14ac:dyDescent="0.45">
      <c r="A539" s="31" t="s">
        <v>1130</v>
      </c>
      <c r="B539" s="31" t="s">
        <v>446</v>
      </c>
      <c r="C539" s="65">
        <v>33</v>
      </c>
    </row>
    <row r="540" spans="1:3" x14ac:dyDescent="0.45">
      <c r="A540" s="31" t="s">
        <v>1130</v>
      </c>
      <c r="B540" s="31" t="s">
        <v>448</v>
      </c>
      <c r="C540" s="65">
        <v>69</v>
      </c>
    </row>
    <row r="541" spans="1:3" x14ac:dyDescent="0.45">
      <c r="A541" s="31" t="s">
        <v>1130</v>
      </c>
      <c r="B541" s="31" t="s">
        <v>867</v>
      </c>
      <c r="C541" s="65">
        <v>79</v>
      </c>
    </row>
    <row r="542" spans="1:3" x14ac:dyDescent="0.45">
      <c r="A542" s="31" t="s">
        <v>1130</v>
      </c>
      <c r="B542" s="31" t="s">
        <v>451</v>
      </c>
      <c r="C542" s="65">
        <v>91</v>
      </c>
    </row>
    <row r="543" spans="1:3" x14ac:dyDescent="0.45">
      <c r="A543" s="31" t="s">
        <v>1130</v>
      </c>
      <c r="B543" s="31" t="s">
        <v>452</v>
      </c>
      <c r="C543" s="65">
        <v>98</v>
      </c>
    </row>
    <row r="544" spans="1:3" x14ac:dyDescent="0.45">
      <c r="A544" s="31" t="s">
        <v>1130</v>
      </c>
      <c r="B544" s="31" t="s">
        <v>37</v>
      </c>
      <c r="C544" s="65">
        <v>21</v>
      </c>
    </row>
    <row r="545" spans="1:3" x14ac:dyDescent="0.45">
      <c r="A545" s="31" t="s">
        <v>1130</v>
      </c>
      <c r="B545" s="31" t="s">
        <v>457</v>
      </c>
      <c r="C545" s="65">
        <v>68</v>
      </c>
    </row>
    <row r="546" spans="1:3" x14ac:dyDescent="0.45">
      <c r="A546" s="31" t="s">
        <v>1130</v>
      </c>
      <c r="B546" s="31" t="s">
        <v>461</v>
      </c>
      <c r="C546" s="65">
        <v>54</v>
      </c>
    </row>
    <row r="547" spans="1:3" x14ac:dyDescent="0.45">
      <c r="A547" s="31" t="s">
        <v>1130</v>
      </c>
      <c r="B547" s="31" t="s">
        <v>464</v>
      </c>
      <c r="C547" s="65">
        <v>92</v>
      </c>
    </row>
    <row r="548" spans="1:3" x14ac:dyDescent="0.45">
      <c r="A548" s="31" t="s">
        <v>1130</v>
      </c>
      <c r="B548" s="31" t="s">
        <v>466</v>
      </c>
      <c r="C548" s="65">
        <v>73</v>
      </c>
    </row>
    <row r="549" spans="1:3" x14ac:dyDescent="0.45">
      <c r="A549" s="31" t="s">
        <v>1130</v>
      </c>
      <c r="B549" s="31" t="s">
        <v>85</v>
      </c>
      <c r="C549" s="65">
        <v>59</v>
      </c>
    </row>
    <row r="550" spans="1:3" x14ac:dyDescent="0.45">
      <c r="A550" s="31" t="s">
        <v>1130</v>
      </c>
      <c r="B550" s="31" t="s">
        <v>471</v>
      </c>
      <c r="C550" s="65">
        <v>57</v>
      </c>
    </row>
    <row r="551" spans="1:3" x14ac:dyDescent="0.45">
      <c r="A551" s="31" t="s">
        <v>1130</v>
      </c>
      <c r="B551" s="31" t="s">
        <v>472</v>
      </c>
      <c r="C551" s="65">
        <v>71</v>
      </c>
    </row>
    <row r="552" spans="1:3" x14ac:dyDescent="0.45">
      <c r="A552" s="31" t="s">
        <v>1130</v>
      </c>
      <c r="B552" s="31" t="s">
        <v>473</v>
      </c>
      <c r="C552" s="65">
        <v>90</v>
      </c>
    </row>
    <row r="553" spans="1:3" x14ac:dyDescent="0.45">
      <c r="A553" s="31" t="s">
        <v>1130</v>
      </c>
      <c r="B553" s="31" t="s">
        <v>474</v>
      </c>
      <c r="C553" s="65">
        <v>24</v>
      </c>
    </row>
    <row r="554" spans="1:3" x14ac:dyDescent="0.45">
      <c r="A554" s="31" t="s">
        <v>1130</v>
      </c>
      <c r="B554" s="31" t="s">
        <v>475</v>
      </c>
      <c r="C554" s="65">
        <v>42</v>
      </c>
    </row>
    <row r="555" spans="1:3" x14ac:dyDescent="0.45">
      <c r="A555" s="31" t="s">
        <v>1130</v>
      </c>
      <c r="B555" s="31" t="s">
        <v>478</v>
      </c>
      <c r="C555" s="65">
        <v>72</v>
      </c>
    </row>
    <row r="556" spans="1:3" x14ac:dyDescent="0.45">
      <c r="A556" s="31" t="s">
        <v>1130</v>
      </c>
      <c r="B556" s="31" t="s">
        <v>14</v>
      </c>
      <c r="C556" s="65">
        <v>4</v>
      </c>
    </row>
    <row r="557" spans="1:3" x14ac:dyDescent="0.45">
      <c r="A557" s="31" t="s">
        <v>1130</v>
      </c>
      <c r="B557" s="31" t="s">
        <v>485</v>
      </c>
      <c r="C557" s="65">
        <v>80</v>
      </c>
    </row>
    <row r="558" spans="1:3" x14ac:dyDescent="0.45">
      <c r="A558" s="31" t="s">
        <v>1130</v>
      </c>
      <c r="B558" s="31" t="s">
        <v>486</v>
      </c>
      <c r="C558" s="65">
        <v>5</v>
      </c>
    </row>
    <row r="559" spans="1:3" x14ac:dyDescent="0.45">
      <c r="A559" s="31" t="s">
        <v>1130</v>
      </c>
      <c r="B559" s="31" t="s">
        <v>487</v>
      </c>
      <c r="C559" s="65">
        <v>86</v>
      </c>
    </row>
    <row r="560" spans="1:3" x14ac:dyDescent="0.45">
      <c r="A560" s="31" t="s">
        <v>1130</v>
      </c>
      <c r="B560" s="31" t="s">
        <v>30</v>
      </c>
      <c r="C560" s="65">
        <v>37</v>
      </c>
    </row>
    <row r="561" spans="1:3" x14ac:dyDescent="0.45">
      <c r="A561" s="31" t="s">
        <v>1130</v>
      </c>
      <c r="B561" s="31" t="s">
        <v>488</v>
      </c>
      <c r="C561" s="65">
        <v>64</v>
      </c>
    </row>
    <row r="562" spans="1:3" x14ac:dyDescent="0.45">
      <c r="A562" s="31" t="s">
        <v>1130</v>
      </c>
      <c r="B562" s="31" t="s">
        <v>493</v>
      </c>
      <c r="C562" s="65">
        <v>41</v>
      </c>
    </row>
    <row r="563" spans="1:3" x14ac:dyDescent="0.45">
      <c r="A563" s="31" t="s">
        <v>1130</v>
      </c>
      <c r="B563" s="31" t="s">
        <v>498</v>
      </c>
      <c r="C563" s="65">
        <v>74</v>
      </c>
    </row>
    <row r="564" spans="1:3" x14ac:dyDescent="0.45">
      <c r="A564" s="31" t="s">
        <v>1130</v>
      </c>
      <c r="B564" s="31" t="s">
        <v>47</v>
      </c>
      <c r="C564" s="65">
        <v>17</v>
      </c>
    </row>
    <row r="565" spans="1:3" x14ac:dyDescent="0.45">
      <c r="A565" s="31" t="s">
        <v>1130</v>
      </c>
      <c r="B565" s="31" t="s">
        <v>72</v>
      </c>
      <c r="C565" s="65">
        <v>40</v>
      </c>
    </row>
    <row r="566" spans="1:3" x14ac:dyDescent="0.45">
      <c r="A566" s="31" t="s">
        <v>1130</v>
      </c>
      <c r="B566" s="31" t="s">
        <v>26</v>
      </c>
      <c r="C566" s="65">
        <v>6</v>
      </c>
    </row>
    <row r="567" spans="1:3" x14ac:dyDescent="0.45">
      <c r="A567" s="31" t="s">
        <v>1130</v>
      </c>
      <c r="B567" s="31" t="s">
        <v>500</v>
      </c>
      <c r="C567" s="65">
        <v>76</v>
      </c>
    </row>
    <row r="568" spans="1:3" x14ac:dyDescent="0.45">
      <c r="A568" s="31" t="s">
        <v>1130</v>
      </c>
      <c r="B568" s="31" t="s">
        <v>501</v>
      </c>
      <c r="C568" s="65">
        <v>14</v>
      </c>
    </row>
    <row r="569" spans="1:3" x14ac:dyDescent="0.45">
      <c r="A569" s="31" t="s">
        <v>1130</v>
      </c>
      <c r="B569" s="31" t="s">
        <v>508</v>
      </c>
      <c r="C569" s="65">
        <v>52</v>
      </c>
    </row>
    <row r="570" spans="1:3" x14ac:dyDescent="0.45">
      <c r="A570" s="31" t="s">
        <v>1130</v>
      </c>
      <c r="B570" s="31" t="s">
        <v>509</v>
      </c>
      <c r="C570" s="65">
        <v>75</v>
      </c>
    </row>
    <row r="571" spans="1:3" x14ac:dyDescent="0.45">
      <c r="A571" s="31" t="s">
        <v>1130</v>
      </c>
      <c r="B571" s="31" t="s">
        <v>79</v>
      </c>
      <c r="C571" s="65">
        <v>46</v>
      </c>
    </row>
    <row r="572" spans="1:3" x14ac:dyDescent="0.45">
      <c r="A572" s="31" t="s">
        <v>1130</v>
      </c>
      <c r="B572" s="31" t="s">
        <v>518</v>
      </c>
      <c r="C572" s="65">
        <v>48</v>
      </c>
    </row>
    <row r="573" spans="1:3" x14ac:dyDescent="0.45">
      <c r="A573" s="31" t="s">
        <v>1130</v>
      </c>
      <c r="B573" s="31" t="s">
        <v>520</v>
      </c>
      <c r="C573" s="65">
        <v>47</v>
      </c>
    </row>
    <row r="574" spans="1:3" x14ac:dyDescent="0.45">
      <c r="A574" s="31" t="s">
        <v>1130</v>
      </c>
      <c r="B574" s="31" t="s">
        <v>521</v>
      </c>
      <c r="C574" s="65">
        <v>89</v>
      </c>
    </row>
    <row r="575" spans="1:3" x14ac:dyDescent="0.45">
      <c r="A575" s="31" t="s">
        <v>1132</v>
      </c>
      <c r="B575" s="179" t="s">
        <v>309</v>
      </c>
      <c r="C575" s="65">
        <v>30</v>
      </c>
    </row>
    <row r="576" spans="1:3" x14ac:dyDescent="0.45">
      <c r="A576" s="31" t="s">
        <v>1132</v>
      </c>
      <c r="B576" s="179" t="s">
        <v>27</v>
      </c>
      <c r="C576" s="65">
        <v>72</v>
      </c>
    </row>
    <row r="577" spans="1:3" x14ac:dyDescent="0.45">
      <c r="A577" s="31" t="s">
        <v>1132</v>
      </c>
      <c r="B577" s="31" t="s">
        <v>311</v>
      </c>
      <c r="C577" s="65">
        <v>64</v>
      </c>
    </row>
    <row r="578" spans="1:3" x14ac:dyDescent="0.45">
      <c r="A578" s="31" t="s">
        <v>1132</v>
      </c>
      <c r="B578" s="179" t="s">
        <v>312</v>
      </c>
      <c r="C578" s="65">
        <v>35</v>
      </c>
    </row>
    <row r="579" spans="1:3" x14ac:dyDescent="0.45">
      <c r="A579" s="31" t="s">
        <v>1132</v>
      </c>
      <c r="B579" s="31" t="s">
        <v>314</v>
      </c>
      <c r="C579" s="65">
        <v>28</v>
      </c>
    </row>
    <row r="580" spans="1:3" x14ac:dyDescent="0.45">
      <c r="A580" s="31" t="s">
        <v>1132</v>
      </c>
      <c r="B580" s="179" t="s">
        <v>315</v>
      </c>
      <c r="C580" s="65">
        <v>60</v>
      </c>
    </row>
    <row r="581" spans="1:3" x14ac:dyDescent="0.45">
      <c r="A581" s="31" t="s">
        <v>1132</v>
      </c>
      <c r="B581" s="179" t="s">
        <v>318</v>
      </c>
      <c r="C581" s="65">
        <v>19</v>
      </c>
    </row>
    <row r="582" spans="1:3" x14ac:dyDescent="0.45">
      <c r="A582" s="31" t="s">
        <v>1132</v>
      </c>
      <c r="B582" s="179" t="s">
        <v>321</v>
      </c>
      <c r="C582" s="65">
        <v>67</v>
      </c>
    </row>
    <row r="583" spans="1:3" x14ac:dyDescent="0.45">
      <c r="A583" s="31" t="s">
        <v>1132</v>
      </c>
      <c r="B583" s="31" t="s">
        <v>23</v>
      </c>
      <c r="C583" s="65">
        <v>2</v>
      </c>
    </row>
    <row r="584" spans="1:3" x14ac:dyDescent="0.45">
      <c r="A584" s="31" t="s">
        <v>1132</v>
      </c>
      <c r="B584" s="179" t="s">
        <v>582</v>
      </c>
      <c r="C584" s="65">
        <v>10</v>
      </c>
    </row>
    <row r="585" spans="1:3" x14ac:dyDescent="0.45">
      <c r="A585" s="31" t="s">
        <v>1132</v>
      </c>
      <c r="B585" s="179" t="s">
        <v>325</v>
      </c>
      <c r="C585" s="65">
        <v>69</v>
      </c>
    </row>
    <row r="586" spans="1:3" x14ac:dyDescent="0.45">
      <c r="A586" s="31" t="s">
        <v>1132</v>
      </c>
      <c r="B586" s="179" t="s">
        <v>326</v>
      </c>
      <c r="C586" s="65">
        <v>59</v>
      </c>
    </row>
    <row r="587" spans="1:3" x14ac:dyDescent="0.45">
      <c r="A587" s="31" t="s">
        <v>1132</v>
      </c>
      <c r="B587" s="289" t="s">
        <v>334</v>
      </c>
      <c r="C587" s="65">
        <v>38</v>
      </c>
    </row>
    <row r="588" spans="1:3" x14ac:dyDescent="0.45">
      <c r="A588" s="31" t="s">
        <v>1132</v>
      </c>
      <c r="B588" s="179" t="s">
        <v>335</v>
      </c>
      <c r="C588" s="65">
        <v>32</v>
      </c>
    </row>
    <row r="589" spans="1:3" x14ac:dyDescent="0.45">
      <c r="A589" s="31" t="s">
        <v>1132</v>
      </c>
      <c r="B589" s="31" t="s">
        <v>336</v>
      </c>
      <c r="C589" s="65">
        <v>61</v>
      </c>
    </row>
    <row r="590" spans="1:3" x14ac:dyDescent="0.45">
      <c r="A590" s="31" t="s">
        <v>1132</v>
      </c>
      <c r="B590" s="179" t="s">
        <v>338</v>
      </c>
      <c r="C590" s="65">
        <v>43</v>
      </c>
    </row>
    <row r="591" spans="1:3" x14ac:dyDescent="0.45">
      <c r="A591" s="31" t="s">
        <v>1132</v>
      </c>
      <c r="B591" s="179" t="s">
        <v>349</v>
      </c>
      <c r="C591" s="65">
        <v>7</v>
      </c>
    </row>
    <row r="592" spans="1:3" x14ac:dyDescent="0.45">
      <c r="A592" s="31" t="s">
        <v>1132</v>
      </c>
      <c r="B592" s="179" t="s">
        <v>57</v>
      </c>
      <c r="C592" s="65">
        <v>22</v>
      </c>
    </row>
    <row r="593" spans="1:3" x14ac:dyDescent="0.45">
      <c r="A593" s="31" t="s">
        <v>1132</v>
      </c>
      <c r="B593" s="179" t="s">
        <v>61</v>
      </c>
      <c r="C593" s="65">
        <v>42</v>
      </c>
    </row>
    <row r="594" spans="1:3" x14ac:dyDescent="0.45">
      <c r="A594" s="31" t="s">
        <v>1132</v>
      </c>
      <c r="B594" s="179" t="s">
        <v>353</v>
      </c>
      <c r="C594" s="65">
        <v>26</v>
      </c>
    </row>
    <row r="595" spans="1:3" x14ac:dyDescent="0.45">
      <c r="A595" s="31" t="s">
        <v>1132</v>
      </c>
      <c r="B595" s="179" t="s">
        <v>357</v>
      </c>
      <c r="C595" s="65">
        <v>54</v>
      </c>
    </row>
    <row r="596" spans="1:3" x14ac:dyDescent="0.45">
      <c r="A596" s="31" t="s">
        <v>1132</v>
      </c>
      <c r="B596" s="289" t="s">
        <v>1129</v>
      </c>
      <c r="C596" s="65">
        <v>62</v>
      </c>
    </row>
    <row r="597" spans="1:3" x14ac:dyDescent="0.45">
      <c r="A597" s="31" t="s">
        <v>1132</v>
      </c>
      <c r="B597" s="179" t="s">
        <v>360</v>
      </c>
      <c r="C597" s="65">
        <v>33</v>
      </c>
    </row>
    <row r="598" spans="1:3" x14ac:dyDescent="0.45">
      <c r="A598" s="31" t="s">
        <v>1132</v>
      </c>
      <c r="B598" s="179" t="s">
        <v>361</v>
      </c>
      <c r="C598" s="65">
        <v>83</v>
      </c>
    </row>
    <row r="599" spans="1:3" x14ac:dyDescent="0.45">
      <c r="A599" s="31" t="s">
        <v>1132</v>
      </c>
      <c r="B599" s="179" t="s">
        <v>362</v>
      </c>
      <c r="C599" s="65">
        <v>11</v>
      </c>
    </row>
    <row r="600" spans="1:3" x14ac:dyDescent="0.45">
      <c r="A600" s="31" t="s">
        <v>1132</v>
      </c>
      <c r="B600" s="290" t="s">
        <v>364</v>
      </c>
      <c r="C600" s="65">
        <v>81</v>
      </c>
    </row>
    <row r="601" spans="1:3" x14ac:dyDescent="0.45">
      <c r="A601" s="31" t="s">
        <v>1132</v>
      </c>
      <c r="B601" s="31" t="s">
        <v>368</v>
      </c>
      <c r="C601" s="65">
        <v>37</v>
      </c>
    </row>
    <row r="602" spans="1:3" x14ac:dyDescent="0.45">
      <c r="A602" s="31" t="s">
        <v>1132</v>
      </c>
      <c r="B602" s="31" t="s">
        <v>668</v>
      </c>
      <c r="C602" s="65">
        <v>4</v>
      </c>
    </row>
    <row r="603" spans="1:3" x14ac:dyDescent="0.45">
      <c r="A603" s="31" t="s">
        <v>1132</v>
      </c>
      <c r="B603" s="179" t="s">
        <v>373</v>
      </c>
      <c r="C603" s="65">
        <v>31</v>
      </c>
    </row>
    <row r="604" spans="1:3" x14ac:dyDescent="0.45">
      <c r="A604" s="31" t="s">
        <v>1132</v>
      </c>
      <c r="B604" s="179" t="s">
        <v>62</v>
      </c>
      <c r="C604" s="65">
        <v>20</v>
      </c>
    </row>
    <row r="605" spans="1:3" x14ac:dyDescent="0.45">
      <c r="A605" s="31" t="s">
        <v>1132</v>
      </c>
      <c r="B605" s="179" t="s">
        <v>48</v>
      </c>
      <c r="C605" s="65">
        <v>48</v>
      </c>
    </row>
    <row r="606" spans="1:3" x14ac:dyDescent="0.45">
      <c r="A606" s="31" t="s">
        <v>1132</v>
      </c>
      <c r="B606" s="289" t="s">
        <v>376</v>
      </c>
      <c r="C606" s="65">
        <v>85</v>
      </c>
    </row>
    <row r="607" spans="1:3" x14ac:dyDescent="0.45">
      <c r="A607" s="31" t="s">
        <v>1132</v>
      </c>
      <c r="B607" s="31" t="s">
        <v>75</v>
      </c>
      <c r="C607" s="65">
        <v>51</v>
      </c>
    </row>
    <row r="608" spans="1:3" x14ac:dyDescent="0.45">
      <c r="A608" s="31" t="s">
        <v>1132</v>
      </c>
      <c r="B608" s="31" t="s">
        <v>704</v>
      </c>
      <c r="C608" s="65">
        <v>39</v>
      </c>
    </row>
    <row r="609" spans="1:3" x14ac:dyDescent="0.45">
      <c r="A609" s="31" t="s">
        <v>1132</v>
      </c>
      <c r="B609" s="179" t="s">
        <v>108</v>
      </c>
      <c r="C609" s="65">
        <v>41</v>
      </c>
    </row>
    <row r="610" spans="1:3" x14ac:dyDescent="0.45">
      <c r="A610" s="31" t="s">
        <v>1132</v>
      </c>
      <c r="B610" s="179" t="s">
        <v>382</v>
      </c>
      <c r="C610" s="65">
        <v>90</v>
      </c>
    </row>
    <row r="611" spans="1:3" x14ac:dyDescent="0.45">
      <c r="A611" s="31" t="s">
        <v>1132</v>
      </c>
      <c r="B611" s="179" t="s">
        <v>1127</v>
      </c>
      <c r="C611" s="65">
        <v>47</v>
      </c>
    </row>
    <row r="612" spans="1:3" x14ac:dyDescent="0.45">
      <c r="A612" s="31" t="s">
        <v>1132</v>
      </c>
      <c r="B612" s="179" t="s">
        <v>386</v>
      </c>
      <c r="C612" s="65">
        <v>12</v>
      </c>
    </row>
    <row r="613" spans="1:3" x14ac:dyDescent="0.45">
      <c r="A613" s="31" t="s">
        <v>1132</v>
      </c>
      <c r="B613" s="179" t="s">
        <v>392</v>
      </c>
      <c r="C613" s="65">
        <v>89</v>
      </c>
    </row>
    <row r="614" spans="1:3" x14ac:dyDescent="0.45">
      <c r="A614" s="31" t="s">
        <v>1132</v>
      </c>
      <c r="B614" s="31" t="s">
        <v>54</v>
      </c>
      <c r="C614" s="65">
        <v>15</v>
      </c>
    </row>
    <row r="615" spans="1:3" x14ac:dyDescent="0.45">
      <c r="A615" s="31" t="s">
        <v>1132</v>
      </c>
      <c r="B615" s="179" t="s">
        <v>399</v>
      </c>
      <c r="C615" s="65">
        <v>84</v>
      </c>
    </row>
    <row r="616" spans="1:3" x14ac:dyDescent="0.45">
      <c r="A616" s="31" t="s">
        <v>1132</v>
      </c>
      <c r="B616" s="31" t="s">
        <v>402</v>
      </c>
      <c r="C616" s="65">
        <v>14</v>
      </c>
    </row>
    <row r="617" spans="1:3" x14ac:dyDescent="0.45">
      <c r="A617" s="31" t="s">
        <v>1132</v>
      </c>
      <c r="B617" s="179" t="s">
        <v>1131</v>
      </c>
      <c r="C617" s="65">
        <v>36</v>
      </c>
    </row>
    <row r="618" spans="1:3" x14ac:dyDescent="0.45">
      <c r="A618" s="31" t="s">
        <v>1132</v>
      </c>
      <c r="B618" s="31" t="s">
        <v>20</v>
      </c>
      <c r="C618" s="65">
        <v>1</v>
      </c>
    </row>
    <row r="619" spans="1:3" x14ac:dyDescent="0.45">
      <c r="A619" s="31" t="s">
        <v>1132</v>
      </c>
      <c r="B619" s="31" t="s">
        <v>407</v>
      </c>
      <c r="C619" s="65">
        <v>49</v>
      </c>
    </row>
    <row r="620" spans="1:3" x14ac:dyDescent="0.45">
      <c r="A620" s="31" t="s">
        <v>1132</v>
      </c>
      <c r="B620" s="179" t="s">
        <v>410</v>
      </c>
      <c r="C620" s="65">
        <v>24</v>
      </c>
    </row>
    <row r="621" spans="1:3" x14ac:dyDescent="0.45">
      <c r="A621" s="31" t="s">
        <v>1132</v>
      </c>
      <c r="B621" s="179" t="s">
        <v>412</v>
      </c>
      <c r="C621" s="65">
        <v>8</v>
      </c>
    </row>
    <row r="622" spans="1:3" x14ac:dyDescent="0.45">
      <c r="A622" s="31" t="s">
        <v>1132</v>
      </c>
      <c r="B622" s="179" t="s">
        <v>811</v>
      </c>
      <c r="C622" s="65">
        <v>6</v>
      </c>
    </row>
    <row r="623" spans="1:3" x14ac:dyDescent="0.45">
      <c r="A623" s="31" t="s">
        <v>1132</v>
      </c>
      <c r="B623" s="31" t="s">
        <v>424</v>
      </c>
      <c r="C623" s="65">
        <v>76</v>
      </c>
    </row>
    <row r="624" spans="1:3" x14ac:dyDescent="0.45">
      <c r="A624" s="31" t="s">
        <v>1132</v>
      </c>
      <c r="B624" s="179" t="s">
        <v>425</v>
      </c>
      <c r="C624" s="65">
        <v>17</v>
      </c>
    </row>
    <row r="625" spans="1:3" x14ac:dyDescent="0.45">
      <c r="A625" s="31" t="s">
        <v>1132</v>
      </c>
      <c r="B625" s="31" t="s">
        <v>426</v>
      </c>
      <c r="C625" s="65">
        <v>40</v>
      </c>
    </row>
    <row r="626" spans="1:3" x14ac:dyDescent="0.45">
      <c r="A626" s="31" t="s">
        <v>1132</v>
      </c>
      <c r="B626" s="31" t="s">
        <v>433</v>
      </c>
      <c r="C626" s="65">
        <v>27</v>
      </c>
    </row>
    <row r="627" spans="1:3" x14ac:dyDescent="0.45">
      <c r="A627" s="31" t="s">
        <v>1132</v>
      </c>
      <c r="B627" s="289" t="s">
        <v>434</v>
      </c>
      <c r="C627" s="65">
        <v>25</v>
      </c>
    </row>
    <row r="628" spans="1:3" x14ac:dyDescent="0.45">
      <c r="A628" s="31" t="s">
        <v>1132</v>
      </c>
      <c r="B628" s="290" t="s">
        <v>435</v>
      </c>
      <c r="C628" s="65">
        <v>78</v>
      </c>
    </row>
    <row r="629" spans="1:3" x14ac:dyDescent="0.45">
      <c r="A629" s="31" t="s">
        <v>1132</v>
      </c>
      <c r="B629" s="179" t="s">
        <v>33</v>
      </c>
      <c r="C629" s="65">
        <v>23</v>
      </c>
    </row>
    <row r="630" spans="1:3" x14ac:dyDescent="0.45">
      <c r="A630" s="31" t="s">
        <v>1132</v>
      </c>
      <c r="B630" s="179" t="s">
        <v>97</v>
      </c>
      <c r="C630" s="65">
        <v>80</v>
      </c>
    </row>
    <row r="631" spans="1:3" x14ac:dyDescent="0.45">
      <c r="A631" s="31" t="s">
        <v>1132</v>
      </c>
      <c r="B631" s="31" t="s">
        <v>443</v>
      </c>
      <c r="C631" s="65">
        <v>16</v>
      </c>
    </row>
    <row r="632" spans="1:3" x14ac:dyDescent="0.45">
      <c r="A632" s="31" t="s">
        <v>1132</v>
      </c>
      <c r="B632" s="179" t="s">
        <v>446</v>
      </c>
      <c r="C632" s="65">
        <v>34</v>
      </c>
    </row>
    <row r="633" spans="1:3" x14ac:dyDescent="0.45">
      <c r="A633" s="31" t="s">
        <v>1132</v>
      </c>
      <c r="B633" s="179" t="s">
        <v>448</v>
      </c>
      <c r="C633" s="65">
        <v>70</v>
      </c>
    </row>
    <row r="634" spans="1:3" x14ac:dyDescent="0.45">
      <c r="A634" s="31" t="s">
        <v>1132</v>
      </c>
      <c r="B634" s="179" t="s">
        <v>867</v>
      </c>
      <c r="C634" s="65">
        <v>71</v>
      </c>
    </row>
    <row r="635" spans="1:3" x14ac:dyDescent="0.45">
      <c r="A635" s="31" t="s">
        <v>1132</v>
      </c>
      <c r="B635" s="179" t="s">
        <v>451</v>
      </c>
      <c r="C635" s="65">
        <v>77</v>
      </c>
    </row>
    <row r="636" spans="1:3" x14ac:dyDescent="0.45">
      <c r="A636" s="31" t="s">
        <v>1132</v>
      </c>
      <c r="B636" s="31" t="s">
        <v>452</v>
      </c>
      <c r="C636" s="65">
        <v>87</v>
      </c>
    </row>
    <row r="637" spans="1:3" x14ac:dyDescent="0.45">
      <c r="A637" s="31" t="s">
        <v>1132</v>
      </c>
      <c r="B637" s="179" t="s">
        <v>37</v>
      </c>
      <c r="C637" s="65">
        <v>21</v>
      </c>
    </row>
    <row r="638" spans="1:3" x14ac:dyDescent="0.45">
      <c r="A638" s="31" t="s">
        <v>1132</v>
      </c>
      <c r="B638" s="31" t="s">
        <v>457</v>
      </c>
      <c r="C638" s="65">
        <v>63</v>
      </c>
    </row>
    <row r="639" spans="1:3" x14ac:dyDescent="0.45">
      <c r="A639" s="31" t="s">
        <v>1132</v>
      </c>
      <c r="B639" s="179" t="s">
        <v>461</v>
      </c>
      <c r="C639" s="65">
        <v>58</v>
      </c>
    </row>
    <row r="640" spans="1:3" x14ac:dyDescent="0.45">
      <c r="A640" s="31" t="s">
        <v>1132</v>
      </c>
      <c r="B640" s="179" t="s">
        <v>464</v>
      </c>
      <c r="C640" s="65">
        <v>82</v>
      </c>
    </row>
    <row r="641" spans="1:3" x14ac:dyDescent="0.45">
      <c r="A641" s="31" t="s">
        <v>1132</v>
      </c>
      <c r="B641" s="179" t="s">
        <v>466</v>
      </c>
      <c r="C641" s="65">
        <v>65</v>
      </c>
    </row>
    <row r="642" spans="1:3" x14ac:dyDescent="0.45">
      <c r="A642" s="31" t="s">
        <v>1132</v>
      </c>
      <c r="B642" s="179" t="s">
        <v>85</v>
      </c>
      <c r="C642" s="65">
        <v>57</v>
      </c>
    </row>
    <row r="643" spans="1:3" x14ac:dyDescent="0.45">
      <c r="A643" s="31" t="s">
        <v>1132</v>
      </c>
      <c r="B643" s="179" t="s">
        <v>471</v>
      </c>
      <c r="C643" s="65">
        <v>53</v>
      </c>
    </row>
    <row r="644" spans="1:3" x14ac:dyDescent="0.45">
      <c r="A644" s="31" t="s">
        <v>1132</v>
      </c>
      <c r="B644" s="289" t="s">
        <v>472</v>
      </c>
      <c r="C644" s="65">
        <v>74</v>
      </c>
    </row>
    <row r="645" spans="1:3" x14ac:dyDescent="0.45">
      <c r="A645" s="31" t="s">
        <v>1132</v>
      </c>
      <c r="B645" s="31" t="s">
        <v>104</v>
      </c>
      <c r="C645" s="65">
        <v>88</v>
      </c>
    </row>
    <row r="646" spans="1:3" x14ac:dyDescent="0.45">
      <c r="A646" s="31" t="s">
        <v>1132</v>
      </c>
      <c r="B646" s="179" t="s">
        <v>475</v>
      </c>
      <c r="C646" s="65">
        <v>46</v>
      </c>
    </row>
    <row r="647" spans="1:3" x14ac:dyDescent="0.45">
      <c r="A647" s="31" t="s">
        <v>1132</v>
      </c>
      <c r="B647" s="31" t="s">
        <v>478</v>
      </c>
      <c r="C647" s="65">
        <v>73</v>
      </c>
    </row>
    <row r="648" spans="1:3" x14ac:dyDescent="0.45">
      <c r="A648" s="31" t="s">
        <v>1132</v>
      </c>
      <c r="B648" s="31" t="s">
        <v>14</v>
      </c>
      <c r="C648" s="65">
        <v>3</v>
      </c>
    </row>
    <row r="649" spans="1:3" x14ac:dyDescent="0.45">
      <c r="A649" s="31" t="s">
        <v>1132</v>
      </c>
      <c r="B649" s="179" t="s">
        <v>486</v>
      </c>
      <c r="C649" s="65">
        <v>9</v>
      </c>
    </row>
    <row r="650" spans="1:3" x14ac:dyDescent="0.45">
      <c r="A650" s="31" t="s">
        <v>1132</v>
      </c>
      <c r="B650" s="31" t="s">
        <v>487</v>
      </c>
      <c r="C650" s="65">
        <v>86</v>
      </c>
    </row>
    <row r="651" spans="1:3" x14ac:dyDescent="0.45">
      <c r="A651" s="31" t="s">
        <v>1132</v>
      </c>
      <c r="B651" s="179" t="s">
        <v>30</v>
      </c>
      <c r="C651" s="65">
        <v>29</v>
      </c>
    </row>
    <row r="652" spans="1:3" x14ac:dyDescent="0.45">
      <c r="A652" s="31" t="s">
        <v>1132</v>
      </c>
      <c r="B652" s="290" t="s">
        <v>488</v>
      </c>
      <c r="C652" s="65">
        <v>68</v>
      </c>
    </row>
    <row r="653" spans="1:3" x14ac:dyDescent="0.45">
      <c r="A653" s="31" t="s">
        <v>1132</v>
      </c>
      <c r="B653" s="179" t="s">
        <v>493</v>
      </c>
      <c r="C653" s="65">
        <v>45</v>
      </c>
    </row>
    <row r="654" spans="1:3" x14ac:dyDescent="0.45">
      <c r="A654" s="31" t="s">
        <v>1132</v>
      </c>
      <c r="B654" s="179" t="s">
        <v>498</v>
      </c>
      <c r="C654" s="65">
        <v>66</v>
      </c>
    </row>
    <row r="655" spans="1:3" x14ac:dyDescent="0.45">
      <c r="A655" s="31" t="s">
        <v>1132</v>
      </c>
      <c r="B655" s="179" t="s">
        <v>47</v>
      </c>
      <c r="C655" s="65">
        <v>18</v>
      </c>
    </row>
    <row r="656" spans="1:3" x14ac:dyDescent="0.45">
      <c r="A656" s="31" t="s">
        <v>1132</v>
      </c>
      <c r="B656" s="179" t="s">
        <v>72</v>
      </c>
      <c r="C656" s="65">
        <v>44</v>
      </c>
    </row>
    <row r="657" spans="1:3" x14ac:dyDescent="0.45">
      <c r="A657" s="31" t="s">
        <v>1132</v>
      </c>
      <c r="B657" s="179" t="s">
        <v>26</v>
      </c>
      <c r="C657" s="65">
        <v>5</v>
      </c>
    </row>
    <row r="658" spans="1:3" x14ac:dyDescent="0.45">
      <c r="A658" s="31" t="s">
        <v>1132</v>
      </c>
      <c r="B658" s="31" t="s">
        <v>500</v>
      </c>
      <c r="C658" s="65">
        <v>75</v>
      </c>
    </row>
    <row r="659" spans="1:3" x14ac:dyDescent="0.45">
      <c r="A659" s="31" t="s">
        <v>1132</v>
      </c>
      <c r="B659" s="31" t="s">
        <v>501</v>
      </c>
      <c r="C659" s="65">
        <v>13</v>
      </c>
    </row>
    <row r="660" spans="1:3" x14ac:dyDescent="0.45">
      <c r="A660" s="31" t="s">
        <v>1132</v>
      </c>
      <c r="B660" s="179" t="s">
        <v>508</v>
      </c>
      <c r="C660" s="65">
        <v>56</v>
      </c>
    </row>
    <row r="661" spans="1:3" x14ac:dyDescent="0.45">
      <c r="A661" s="31" t="s">
        <v>1132</v>
      </c>
      <c r="B661" s="179" t="s">
        <v>509</v>
      </c>
      <c r="C661" s="65">
        <v>79</v>
      </c>
    </row>
    <row r="662" spans="1:3" x14ac:dyDescent="0.45">
      <c r="A662" s="31" t="s">
        <v>1132</v>
      </c>
      <c r="B662" s="31" t="s">
        <v>79</v>
      </c>
      <c r="C662" s="65">
        <v>50</v>
      </c>
    </row>
    <row r="663" spans="1:3" x14ac:dyDescent="0.45">
      <c r="A663" s="31" t="s">
        <v>1132</v>
      </c>
      <c r="B663" s="179" t="s">
        <v>518</v>
      </c>
      <c r="C663" s="65">
        <v>55</v>
      </c>
    </row>
    <row r="664" spans="1:3" x14ac:dyDescent="0.45">
      <c r="A664" s="31" t="s">
        <v>1132</v>
      </c>
      <c r="B664" s="31" t="s">
        <v>520</v>
      </c>
      <c r="C664" s="65">
        <v>52</v>
      </c>
    </row>
    <row r="665" spans="1:3" x14ac:dyDescent="0.45">
      <c r="A665" s="31" t="s">
        <v>1133</v>
      </c>
      <c r="B665" s="179" t="s">
        <v>309</v>
      </c>
      <c r="C665" s="65">
        <v>24</v>
      </c>
    </row>
    <row r="666" spans="1:3" x14ac:dyDescent="0.45">
      <c r="A666" s="31" t="s">
        <v>1133</v>
      </c>
      <c r="B666" s="179" t="s">
        <v>27</v>
      </c>
      <c r="C666" s="65">
        <v>66</v>
      </c>
    </row>
    <row r="667" spans="1:3" x14ac:dyDescent="0.45">
      <c r="A667" s="31" t="s">
        <v>1133</v>
      </c>
      <c r="B667" s="179" t="s">
        <v>311</v>
      </c>
      <c r="C667" s="65">
        <v>67</v>
      </c>
    </row>
    <row r="668" spans="1:3" x14ac:dyDescent="0.45">
      <c r="A668" s="31" t="s">
        <v>1133</v>
      </c>
      <c r="B668" s="179" t="s">
        <v>312</v>
      </c>
      <c r="C668" s="65">
        <v>30</v>
      </c>
    </row>
    <row r="669" spans="1:3" x14ac:dyDescent="0.45">
      <c r="A669" s="31" t="s">
        <v>1133</v>
      </c>
      <c r="B669" s="31" t="s">
        <v>314</v>
      </c>
      <c r="C669" s="65">
        <v>27</v>
      </c>
    </row>
    <row r="670" spans="1:3" x14ac:dyDescent="0.45">
      <c r="A670" s="31" t="s">
        <v>1133</v>
      </c>
      <c r="B670" s="179" t="s">
        <v>315</v>
      </c>
      <c r="C670" s="65">
        <v>54</v>
      </c>
    </row>
    <row r="671" spans="1:3" x14ac:dyDescent="0.45">
      <c r="A671" s="31" t="s">
        <v>1133</v>
      </c>
      <c r="B671" s="179" t="s">
        <v>318</v>
      </c>
      <c r="C671" s="65">
        <v>21</v>
      </c>
    </row>
    <row r="672" spans="1:3" x14ac:dyDescent="0.45">
      <c r="A672" s="31" t="s">
        <v>1133</v>
      </c>
      <c r="B672" s="179" t="s">
        <v>321</v>
      </c>
      <c r="C672" s="65">
        <v>68</v>
      </c>
    </row>
    <row r="673" spans="1:3" x14ac:dyDescent="0.45">
      <c r="A673" s="31" t="s">
        <v>1133</v>
      </c>
      <c r="B673" s="31" t="s">
        <v>23</v>
      </c>
      <c r="C673" s="65">
        <v>2</v>
      </c>
    </row>
    <row r="674" spans="1:3" x14ac:dyDescent="0.45">
      <c r="A674" s="31" t="s">
        <v>1133</v>
      </c>
      <c r="B674" s="31" t="s">
        <v>582</v>
      </c>
      <c r="C674" s="65">
        <v>15</v>
      </c>
    </row>
    <row r="675" spans="1:3" x14ac:dyDescent="0.45">
      <c r="A675" s="31" t="s">
        <v>1133</v>
      </c>
      <c r="B675" s="31" t="s">
        <v>325</v>
      </c>
      <c r="C675" s="65">
        <v>63</v>
      </c>
    </row>
    <row r="676" spans="1:3" x14ac:dyDescent="0.45">
      <c r="A676" s="31" t="s">
        <v>1133</v>
      </c>
      <c r="B676" s="179" t="s">
        <v>326</v>
      </c>
      <c r="C676" s="65">
        <v>53</v>
      </c>
    </row>
    <row r="677" spans="1:3" x14ac:dyDescent="0.45">
      <c r="A677" s="31" t="s">
        <v>1133</v>
      </c>
      <c r="B677" s="179" t="s">
        <v>335</v>
      </c>
      <c r="C677" s="65">
        <v>33</v>
      </c>
    </row>
    <row r="678" spans="1:3" x14ac:dyDescent="0.45">
      <c r="A678" s="31" t="s">
        <v>1133</v>
      </c>
      <c r="B678" s="179" t="s">
        <v>336</v>
      </c>
      <c r="C678" s="65">
        <v>57</v>
      </c>
    </row>
    <row r="679" spans="1:3" x14ac:dyDescent="0.45">
      <c r="A679" s="31" t="s">
        <v>1133</v>
      </c>
      <c r="B679" s="31" t="s">
        <v>338</v>
      </c>
      <c r="C679" s="65">
        <v>40</v>
      </c>
    </row>
    <row r="680" spans="1:3" x14ac:dyDescent="0.45">
      <c r="A680" s="31" t="s">
        <v>1133</v>
      </c>
      <c r="B680" s="179" t="s">
        <v>349</v>
      </c>
      <c r="C680" s="65">
        <v>5</v>
      </c>
    </row>
    <row r="681" spans="1:3" x14ac:dyDescent="0.45">
      <c r="A681" s="31" t="s">
        <v>1133</v>
      </c>
      <c r="B681" s="31" t="s">
        <v>57</v>
      </c>
      <c r="C681" s="65">
        <v>25</v>
      </c>
    </row>
    <row r="682" spans="1:3" x14ac:dyDescent="0.45">
      <c r="A682" s="31" t="s">
        <v>1133</v>
      </c>
      <c r="B682" s="31" t="s">
        <v>61</v>
      </c>
      <c r="C682" s="65">
        <v>39</v>
      </c>
    </row>
    <row r="683" spans="1:3" x14ac:dyDescent="0.45">
      <c r="A683" s="31" t="s">
        <v>1133</v>
      </c>
      <c r="B683" s="179" t="s">
        <v>353</v>
      </c>
      <c r="C683" s="65">
        <v>31</v>
      </c>
    </row>
    <row r="684" spans="1:3" x14ac:dyDescent="0.45">
      <c r="A684" s="31" t="s">
        <v>1133</v>
      </c>
      <c r="B684" s="179" t="s">
        <v>357</v>
      </c>
      <c r="C684" s="65">
        <v>47</v>
      </c>
    </row>
    <row r="685" spans="1:3" x14ac:dyDescent="0.45">
      <c r="A685" s="31" t="s">
        <v>1133</v>
      </c>
      <c r="B685" s="179" t="s">
        <v>360</v>
      </c>
      <c r="C685" s="65">
        <v>34</v>
      </c>
    </row>
    <row r="686" spans="1:3" x14ac:dyDescent="0.45">
      <c r="A686" s="31" t="s">
        <v>1133</v>
      </c>
      <c r="B686" s="179" t="s">
        <v>361</v>
      </c>
      <c r="C686" s="65">
        <v>71</v>
      </c>
    </row>
    <row r="687" spans="1:3" x14ac:dyDescent="0.45">
      <c r="A687" s="31" t="s">
        <v>1133</v>
      </c>
      <c r="B687" s="179" t="s">
        <v>362</v>
      </c>
      <c r="C687" s="65">
        <v>6</v>
      </c>
    </row>
    <row r="688" spans="1:3" x14ac:dyDescent="0.45">
      <c r="A688" s="31" t="s">
        <v>1133</v>
      </c>
      <c r="B688" s="31" t="s">
        <v>368</v>
      </c>
      <c r="C688" s="65">
        <v>37</v>
      </c>
    </row>
    <row r="689" spans="1:3" x14ac:dyDescent="0.45">
      <c r="A689" s="31" t="s">
        <v>1133</v>
      </c>
      <c r="B689" s="31" t="s">
        <v>668</v>
      </c>
      <c r="C689" s="65">
        <v>4</v>
      </c>
    </row>
    <row r="690" spans="1:3" x14ac:dyDescent="0.45">
      <c r="A690" s="31" t="s">
        <v>1133</v>
      </c>
      <c r="B690" s="291" t="s">
        <v>373</v>
      </c>
      <c r="C690" s="65">
        <v>32</v>
      </c>
    </row>
    <row r="691" spans="1:3" x14ac:dyDescent="0.45">
      <c r="A691" s="31" t="s">
        <v>1133</v>
      </c>
      <c r="B691" s="179" t="s">
        <v>62</v>
      </c>
      <c r="C691" s="65">
        <v>22</v>
      </c>
    </row>
    <row r="692" spans="1:3" x14ac:dyDescent="0.45">
      <c r="A692" s="31" t="s">
        <v>1133</v>
      </c>
      <c r="B692" s="179" t="s">
        <v>48</v>
      </c>
      <c r="C692" s="65">
        <v>41</v>
      </c>
    </row>
    <row r="693" spans="1:3" x14ac:dyDescent="0.45">
      <c r="A693" s="31" t="s">
        <v>1133</v>
      </c>
      <c r="B693" s="179" t="s">
        <v>75</v>
      </c>
      <c r="C693" s="65">
        <v>55</v>
      </c>
    </row>
    <row r="694" spans="1:3" x14ac:dyDescent="0.45">
      <c r="A694" s="31" t="s">
        <v>1133</v>
      </c>
      <c r="B694" s="179" t="s">
        <v>704</v>
      </c>
      <c r="C694" s="65">
        <v>35</v>
      </c>
    </row>
    <row r="695" spans="1:3" x14ac:dyDescent="0.45">
      <c r="A695" s="31" t="s">
        <v>1133</v>
      </c>
      <c r="B695" s="179" t="s">
        <v>108</v>
      </c>
      <c r="C695" s="65">
        <v>36</v>
      </c>
    </row>
    <row r="696" spans="1:3" x14ac:dyDescent="0.45">
      <c r="A696" s="31" t="s">
        <v>1133</v>
      </c>
      <c r="B696" s="179" t="s">
        <v>382</v>
      </c>
      <c r="C696" s="65">
        <v>84</v>
      </c>
    </row>
    <row r="697" spans="1:3" x14ac:dyDescent="0.45">
      <c r="A697" s="31" t="s">
        <v>1133</v>
      </c>
      <c r="B697" s="291" t="s">
        <v>1127</v>
      </c>
      <c r="C697" s="65">
        <v>50</v>
      </c>
    </row>
    <row r="698" spans="1:3" x14ac:dyDescent="0.45">
      <c r="A698" s="31" t="s">
        <v>1133</v>
      </c>
      <c r="B698" s="179" t="s">
        <v>386</v>
      </c>
      <c r="C698" s="65">
        <v>9</v>
      </c>
    </row>
    <row r="699" spans="1:3" x14ac:dyDescent="0.45">
      <c r="A699" s="31" t="s">
        <v>1133</v>
      </c>
      <c r="B699" s="179" t="s">
        <v>392</v>
      </c>
      <c r="C699" s="65">
        <v>78</v>
      </c>
    </row>
    <row r="700" spans="1:3" x14ac:dyDescent="0.45">
      <c r="A700" s="31" t="s">
        <v>1133</v>
      </c>
      <c r="B700" s="31" t="s">
        <v>54</v>
      </c>
      <c r="C700" s="65">
        <v>16</v>
      </c>
    </row>
    <row r="701" spans="1:3" x14ac:dyDescent="0.45">
      <c r="A701" s="31" t="s">
        <v>1133</v>
      </c>
      <c r="B701" s="179" t="s">
        <v>399</v>
      </c>
      <c r="C701" s="65">
        <v>79</v>
      </c>
    </row>
    <row r="702" spans="1:3" x14ac:dyDescent="0.45">
      <c r="A702" s="31" t="s">
        <v>1133</v>
      </c>
      <c r="B702" s="179" t="s">
        <v>402</v>
      </c>
      <c r="C702" s="65">
        <v>11</v>
      </c>
    </row>
    <row r="703" spans="1:3" x14ac:dyDescent="0.45">
      <c r="A703" s="31" t="s">
        <v>1133</v>
      </c>
      <c r="B703" s="179" t="s">
        <v>1131</v>
      </c>
      <c r="C703" s="65">
        <v>29</v>
      </c>
    </row>
    <row r="704" spans="1:3" x14ac:dyDescent="0.45">
      <c r="A704" s="31" t="s">
        <v>1133</v>
      </c>
      <c r="B704" s="31" t="s">
        <v>20</v>
      </c>
      <c r="C704" s="65">
        <v>1</v>
      </c>
    </row>
    <row r="705" spans="1:3" x14ac:dyDescent="0.45">
      <c r="A705" s="31" t="s">
        <v>1133</v>
      </c>
      <c r="B705" s="31" t="s">
        <v>407</v>
      </c>
      <c r="C705" s="65">
        <v>49</v>
      </c>
    </row>
    <row r="706" spans="1:3" x14ac:dyDescent="0.45">
      <c r="A706" s="31" t="s">
        <v>1133</v>
      </c>
      <c r="B706" s="179" t="s">
        <v>408</v>
      </c>
      <c r="C706" s="65">
        <v>69</v>
      </c>
    </row>
    <row r="707" spans="1:3" x14ac:dyDescent="0.45">
      <c r="A707" s="31" t="s">
        <v>1133</v>
      </c>
      <c r="B707" s="179" t="s">
        <v>410</v>
      </c>
      <c r="C707" s="65">
        <v>18</v>
      </c>
    </row>
    <row r="708" spans="1:3" x14ac:dyDescent="0.45">
      <c r="A708" s="31" t="s">
        <v>1133</v>
      </c>
      <c r="B708" s="31" t="s">
        <v>412</v>
      </c>
      <c r="C708" s="65">
        <v>14</v>
      </c>
    </row>
    <row r="709" spans="1:3" x14ac:dyDescent="0.45">
      <c r="A709" s="31" t="s">
        <v>1133</v>
      </c>
      <c r="B709" s="179" t="s">
        <v>56</v>
      </c>
      <c r="C709" s="65">
        <v>77</v>
      </c>
    </row>
    <row r="710" spans="1:3" x14ac:dyDescent="0.45">
      <c r="A710" s="31" t="s">
        <v>1133</v>
      </c>
      <c r="B710" s="179" t="s">
        <v>811</v>
      </c>
      <c r="C710" s="65">
        <v>10</v>
      </c>
    </row>
    <row r="711" spans="1:3" x14ac:dyDescent="0.45">
      <c r="A711" s="31" t="s">
        <v>1133</v>
      </c>
      <c r="B711" s="31" t="s">
        <v>424</v>
      </c>
      <c r="C711" s="65">
        <v>74</v>
      </c>
    </row>
    <row r="712" spans="1:3" x14ac:dyDescent="0.45">
      <c r="A712" s="31" t="s">
        <v>1133</v>
      </c>
      <c r="B712" s="179" t="s">
        <v>425</v>
      </c>
      <c r="C712" s="65">
        <v>12</v>
      </c>
    </row>
    <row r="713" spans="1:3" x14ac:dyDescent="0.45">
      <c r="A713" s="31" t="s">
        <v>1133</v>
      </c>
      <c r="B713" s="179" t="s">
        <v>426</v>
      </c>
      <c r="C713" s="65">
        <v>43</v>
      </c>
    </row>
    <row r="714" spans="1:3" x14ac:dyDescent="0.45">
      <c r="A714" s="31" t="s">
        <v>1133</v>
      </c>
      <c r="B714" s="31" t="s">
        <v>433</v>
      </c>
      <c r="C714" s="65">
        <v>28</v>
      </c>
    </row>
    <row r="715" spans="1:3" x14ac:dyDescent="0.45">
      <c r="A715" s="31" t="s">
        <v>1133</v>
      </c>
      <c r="B715" s="31" t="s">
        <v>33</v>
      </c>
      <c r="C715" s="65">
        <v>26</v>
      </c>
    </row>
    <row r="716" spans="1:3" x14ac:dyDescent="0.45">
      <c r="A716" s="31" t="s">
        <v>1133</v>
      </c>
      <c r="B716" s="31" t="s">
        <v>97</v>
      </c>
      <c r="C716" s="65">
        <v>75</v>
      </c>
    </row>
    <row r="717" spans="1:3" x14ac:dyDescent="0.45">
      <c r="A717" s="31" t="s">
        <v>1133</v>
      </c>
      <c r="B717" s="179" t="s">
        <v>443</v>
      </c>
      <c r="C717" s="65">
        <v>19</v>
      </c>
    </row>
    <row r="718" spans="1:3" x14ac:dyDescent="0.45">
      <c r="A718" s="31" t="s">
        <v>1133</v>
      </c>
      <c r="B718" s="31" t="s">
        <v>446</v>
      </c>
      <c r="C718" s="65">
        <v>38</v>
      </c>
    </row>
    <row r="719" spans="1:3" x14ac:dyDescent="0.45">
      <c r="A719" s="31" t="s">
        <v>1133</v>
      </c>
      <c r="B719" s="179" t="s">
        <v>448</v>
      </c>
      <c r="C719" s="65">
        <v>59</v>
      </c>
    </row>
    <row r="720" spans="1:3" x14ac:dyDescent="0.45">
      <c r="A720" s="31" t="s">
        <v>1133</v>
      </c>
      <c r="B720" s="179" t="s">
        <v>867</v>
      </c>
      <c r="C720" s="65">
        <v>65</v>
      </c>
    </row>
    <row r="721" spans="1:3" x14ac:dyDescent="0.45">
      <c r="A721" s="31" t="s">
        <v>1133</v>
      </c>
      <c r="B721" s="179" t="s">
        <v>451</v>
      </c>
      <c r="C721" s="65">
        <v>72</v>
      </c>
    </row>
    <row r="722" spans="1:3" x14ac:dyDescent="0.45">
      <c r="A722" s="31" t="s">
        <v>1133</v>
      </c>
      <c r="B722" s="179" t="s">
        <v>452</v>
      </c>
      <c r="C722" s="65">
        <v>81</v>
      </c>
    </row>
    <row r="723" spans="1:3" x14ac:dyDescent="0.45">
      <c r="A723" s="31" t="s">
        <v>1133</v>
      </c>
      <c r="B723" s="179" t="s">
        <v>37</v>
      </c>
      <c r="C723" s="65">
        <v>17</v>
      </c>
    </row>
    <row r="724" spans="1:3" x14ac:dyDescent="0.45">
      <c r="A724" s="31" t="s">
        <v>1133</v>
      </c>
      <c r="B724" s="31" t="s">
        <v>457</v>
      </c>
      <c r="C724" s="65">
        <v>61</v>
      </c>
    </row>
    <row r="725" spans="1:3" x14ac:dyDescent="0.45">
      <c r="A725" s="31" t="s">
        <v>1133</v>
      </c>
      <c r="B725" s="31" t="s">
        <v>461</v>
      </c>
      <c r="C725" s="65">
        <v>62</v>
      </c>
    </row>
    <row r="726" spans="1:3" x14ac:dyDescent="0.45">
      <c r="A726" s="31" t="s">
        <v>1133</v>
      </c>
      <c r="B726" s="31" t="s">
        <v>464</v>
      </c>
      <c r="C726" s="65">
        <v>76</v>
      </c>
    </row>
    <row r="727" spans="1:3" x14ac:dyDescent="0.45">
      <c r="A727" s="31" t="s">
        <v>1133</v>
      </c>
      <c r="B727" s="179" t="s">
        <v>466</v>
      </c>
      <c r="C727" s="65">
        <v>60</v>
      </c>
    </row>
    <row r="728" spans="1:3" x14ac:dyDescent="0.45">
      <c r="A728" s="31" t="s">
        <v>1133</v>
      </c>
      <c r="B728" s="179" t="s">
        <v>85</v>
      </c>
      <c r="C728" s="65">
        <v>58</v>
      </c>
    </row>
    <row r="729" spans="1:3" x14ac:dyDescent="0.45">
      <c r="A729" s="31" t="s">
        <v>1133</v>
      </c>
      <c r="B729" s="31" t="s">
        <v>471</v>
      </c>
      <c r="C729" s="65">
        <v>51</v>
      </c>
    </row>
    <row r="730" spans="1:3" x14ac:dyDescent="0.45">
      <c r="A730" s="31" t="s">
        <v>1133</v>
      </c>
      <c r="B730" s="179" t="s">
        <v>104</v>
      </c>
      <c r="C730" s="65">
        <v>82</v>
      </c>
    </row>
    <row r="731" spans="1:3" x14ac:dyDescent="0.45">
      <c r="A731" s="31" t="s">
        <v>1133</v>
      </c>
      <c r="B731" s="179" t="s">
        <v>475</v>
      </c>
      <c r="C731" s="65">
        <v>46</v>
      </c>
    </row>
    <row r="732" spans="1:3" x14ac:dyDescent="0.45">
      <c r="A732" s="31" t="s">
        <v>1133</v>
      </c>
      <c r="B732" s="179" t="s">
        <v>478</v>
      </c>
      <c r="C732" s="65">
        <v>70</v>
      </c>
    </row>
    <row r="733" spans="1:3" x14ac:dyDescent="0.45">
      <c r="A733" s="31" t="s">
        <v>1133</v>
      </c>
      <c r="B733" s="31" t="s">
        <v>14</v>
      </c>
      <c r="C733" s="65">
        <v>3</v>
      </c>
    </row>
    <row r="734" spans="1:3" x14ac:dyDescent="0.45">
      <c r="A734" s="31" t="s">
        <v>1133</v>
      </c>
      <c r="B734" s="291" t="s">
        <v>486</v>
      </c>
      <c r="C734" s="65">
        <v>8</v>
      </c>
    </row>
    <row r="735" spans="1:3" x14ac:dyDescent="0.45">
      <c r="A735" s="31" t="s">
        <v>1133</v>
      </c>
      <c r="B735" s="179" t="s">
        <v>487</v>
      </c>
      <c r="C735" s="65">
        <v>83</v>
      </c>
    </row>
    <row r="736" spans="1:3" x14ac:dyDescent="0.45">
      <c r="A736" s="31" t="s">
        <v>1133</v>
      </c>
      <c r="B736" s="179" t="s">
        <v>30</v>
      </c>
      <c r="C736" s="65">
        <v>23</v>
      </c>
    </row>
    <row r="737" spans="1:3" x14ac:dyDescent="0.45">
      <c r="A737" s="31" t="s">
        <v>1133</v>
      </c>
      <c r="B737" s="179" t="s">
        <v>493</v>
      </c>
      <c r="C737" s="65">
        <v>45</v>
      </c>
    </row>
    <row r="738" spans="1:3" x14ac:dyDescent="0.45">
      <c r="A738" s="31" t="s">
        <v>1133</v>
      </c>
      <c r="B738" s="31" t="s">
        <v>498</v>
      </c>
      <c r="C738" s="65">
        <v>64</v>
      </c>
    </row>
    <row r="739" spans="1:3" x14ac:dyDescent="0.45">
      <c r="A739" s="31" t="s">
        <v>1133</v>
      </c>
      <c r="B739" s="179" t="s">
        <v>47</v>
      </c>
      <c r="C739" s="65">
        <v>20</v>
      </c>
    </row>
    <row r="740" spans="1:3" x14ac:dyDescent="0.45">
      <c r="A740" s="31" t="s">
        <v>1133</v>
      </c>
      <c r="B740" s="179" t="s">
        <v>72</v>
      </c>
      <c r="C740" s="65">
        <v>44</v>
      </c>
    </row>
    <row r="741" spans="1:3" x14ac:dyDescent="0.45">
      <c r="A741" s="31" t="s">
        <v>1133</v>
      </c>
      <c r="B741" s="179" t="s">
        <v>26</v>
      </c>
      <c r="C741" s="65">
        <v>7</v>
      </c>
    </row>
    <row r="742" spans="1:3" x14ac:dyDescent="0.45">
      <c r="A742" s="31" t="s">
        <v>1133</v>
      </c>
      <c r="B742" s="31" t="s">
        <v>500</v>
      </c>
      <c r="C742" s="65">
        <v>73</v>
      </c>
    </row>
    <row r="743" spans="1:3" x14ac:dyDescent="0.45">
      <c r="A743" s="31" t="s">
        <v>1133</v>
      </c>
      <c r="B743" s="31" t="s">
        <v>501</v>
      </c>
      <c r="C743" s="65">
        <v>13</v>
      </c>
    </row>
    <row r="744" spans="1:3" x14ac:dyDescent="0.45">
      <c r="A744" s="31" t="s">
        <v>1133</v>
      </c>
      <c r="B744" s="179" t="s">
        <v>508</v>
      </c>
      <c r="C744" s="65">
        <v>48</v>
      </c>
    </row>
    <row r="745" spans="1:3" x14ac:dyDescent="0.45">
      <c r="A745" s="31" t="s">
        <v>1133</v>
      </c>
      <c r="B745" s="179" t="s">
        <v>509</v>
      </c>
      <c r="C745" s="65">
        <v>80</v>
      </c>
    </row>
    <row r="746" spans="1:3" x14ac:dyDescent="0.45">
      <c r="A746" s="31" t="s">
        <v>1133</v>
      </c>
      <c r="B746" s="179" t="s">
        <v>79</v>
      </c>
      <c r="C746" s="65">
        <v>42</v>
      </c>
    </row>
    <row r="747" spans="1:3" x14ac:dyDescent="0.45">
      <c r="A747" s="31" t="s">
        <v>1133</v>
      </c>
      <c r="B747" s="179" t="s">
        <v>518</v>
      </c>
      <c r="C747" s="65">
        <v>56</v>
      </c>
    </row>
    <row r="748" spans="1:3" x14ac:dyDescent="0.45">
      <c r="A748" s="31" t="s">
        <v>1133</v>
      </c>
      <c r="B748" s="31" t="s">
        <v>520</v>
      </c>
      <c r="C748" s="65">
        <v>52</v>
      </c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MJ587"/>
  <sheetViews>
    <sheetView showGridLines="0" showRowColHeaders="0" topLeftCell="A574" zoomScale="75" zoomScaleNormal="75" workbookViewId="0">
      <selection activeCell="T577" sqref="T577"/>
    </sheetView>
  </sheetViews>
  <sheetFormatPr defaultColWidth="8.86328125" defaultRowHeight="14.25" x14ac:dyDescent="0.45"/>
  <cols>
    <col min="1" max="4" width="5.1328125" style="31" customWidth="1"/>
    <col min="5" max="5" width="9" style="31" customWidth="1"/>
    <col min="6" max="6" width="4.86328125" style="31" customWidth="1"/>
    <col min="7" max="7" width="4.73046875" style="31" customWidth="1"/>
    <col min="8" max="8" width="2.796875" style="289" customWidth="1"/>
    <col min="9" max="11" width="2.796875" style="31" customWidth="1"/>
    <col min="12" max="12" width="3.19921875" style="31" customWidth="1"/>
    <col min="13" max="13" width="9" style="31" customWidth="1"/>
    <col min="14" max="14" width="4.86328125" style="31" customWidth="1"/>
    <col min="15" max="15" width="4.73046875" style="31" customWidth="1"/>
    <col min="16" max="16" width="2.796875" style="289" customWidth="1"/>
    <col min="17" max="19" width="2.796875" style="31" customWidth="1"/>
    <col min="20" max="20" width="3.19921875" style="31" customWidth="1"/>
    <col min="21" max="21" width="9" style="31" customWidth="1"/>
    <col min="22" max="22" width="4.86328125" style="31" customWidth="1"/>
    <col min="23" max="23" width="4.73046875" style="31" customWidth="1"/>
    <col min="24" max="24" width="2.796875" style="289" customWidth="1"/>
    <col min="25" max="27" width="2.796875" style="31" customWidth="1"/>
    <col min="28" max="28" width="3.19921875" style="31" customWidth="1"/>
    <col min="29" max="29" width="9" style="31" customWidth="1"/>
    <col min="30" max="30" width="4.86328125" style="31" customWidth="1"/>
    <col min="31" max="31" width="4.73046875" style="31" customWidth="1"/>
    <col min="32" max="32" width="2.796875" style="289" customWidth="1"/>
    <col min="33" max="35" width="2.796875" style="31" customWidth="1"/>
    <col min="36" max="36" width="3.19921875" style="31" customWidth="1"/>
    <col min="37" max="37" width="9" style="31" customWidth="1"/>
    <col min="38" max="38" width="4.86328125" style="31" customWidth="1"/>
    <col min="39" max="39" width="4.73046875" style="31" customWidth="1"/>
    <col min="40" max="40" width="2.796875" style="289" customWidth="1"/>
    <col min="41" max="43" width="2.796875" style="31" customWidth="1"/>
    <col min="44" max="44" width="3.19921875" style="31" customWidth="1"/>
    <col min="45" max="45" width="9" style="31" customWidth="1"/>
    <col min="46" max="46" width="4.86328125" style="31" customWidth="1"/>
    <col min="47" max="47" width="4.73046875" style="31" customWidth="1"/>
    <col min="48" max="48" width="2.796875" style="289" customWidth="1"/>
    <col min="49" max="51" width="2.796875" style="31" customWidth="1"/>
    <col min="52" max="52" width="3.19921875" style="31" customWidth="1"/>
    <col min="53" max="53" width="9" style="31" customWidth="1"/>
    <col min="54" max="54" width="4.86328125" style="31" customWidth="1"/>
    <col min="55" max="55" width="4.73046875" style="31" customWidth="1"/>
    <col min="56" max="56" width="2.796875" style="289" customWidth="1"/>
    <col min="57" max="59" width="2.796875" style="31" customWidth="1"/>
    <col min="60" max="60" width="3.19921875" style="31" customWidth="1"/>
    <col min="61" max="61" width="9" style="31" customWidth="1"/>
    <col min="62" max="62" width="4.86328125" style="31" customWidth="1"/>
    <col min="63" max="63" width="4.73046875" style="31" customWidth="1"/>
    <col min="64" max="64" width="2.796875" style="289" customWidth="1"/>
    <col min="65" max="67" width="2.796875" style="31" customWidth="1"/>
    <col min="68" max="68" width="3.19921875" style="31" customWidth="1"/>
    <col min="69" max="69" width="9" style="31" customWidth="1"/>
    <col min="70" max="70" width="4.86328125" style="31" customWidth="1"/>
    <col min="71" max="71" width="4.73046875" style="31" customWidth="1"/>
    <col min="72" max="75" width="2.796875" style="31" customWidth="1"/>
    <col min="76" max="76" width="3.19921875" style="31" customWidth="1"/>
    <col min="77" max="77" width="9" style="31" customWidth="1"/>
    <col min="78" max="78" width="4.86328125" style="31" customWidth="1"/>
    <col min="79" max="79" width="4.73046875" style="31" customWidth="1"/>
    <col min="80" max="83" width="2.796875" style="31" customWidth="1"/>
    <col min="84" max="84" width="3.19921875" style="31" customWidth="1"/>
    <col min="85" max="85" width="9" style="31" customWidth="1"/>
    <col min="86" max="86" width="4.86328125" style="31" customWidth="1"/>
    <col min="87" max="87" width="4.73046875" style="31" customWidth="1"/>
    <col min="88" max="91" width="2.796875" style="31" customWidth="1"/>
    <col min="92" max="92" width="3.19921875" style="31" customWidth="1"/>
    <col min="93" max="93" width="9" style="31" customWidth="1"/>
    <col min="94" max="94" width="4.86328125" style="31" customWidth="1"/>
    <col min="95" max="95" width="4.73046875" style="31" customWidth="1"/>
    <col min="96" max="96" width="5.796875" style="31" customWidth="1"/>
    <col min="97" max="97" width="2.796875" style="31" customWidth="1"/>
    <col min="98" max="98" width="4" style="31" customWidth="1"/>
    <col min="99" max="99" width="2.796875" style="31" customWidth="1"/>
    <col min="100" max="100" width="3.19921875" style="31" customWidth="1"/>
    <col min="101" max="101" width="9" style="31" customWidth="1"/>
    <col min="102" max="102" width="4.86328125" style="31" customWidth="1"/>
    <col min="103" max="103" width="4.73046875" style="31" customWidth="1"/>
    <col min="104" max="104" width="5.796875" style="31" customWidth="1"/>
    <col min="105" max="105" width="2.796875" style="31" customWidth="1"/>
    <col min="106" max="106" width="4" style="31" customWidth="1"/>
    <col min="107" max="107" width="2.796875" style="31" customWidth="1"/>
    <col min="108" max="108" width="3.19921875" style="31" customWidth="1"/>
    <col min="109" max="109" width="9" style="31" customWidth="1"/>
    <col min="110" max="110" width="4.86328125" style="31" customWidth="1"/>
    <col min="111" max="111" width="4.73046875" style="31" customWidth="1"/>
    <col min="112" max="112" width="5.796875" style="31" customWidth="1"/>
    <col min="113" max="113" width="2.796875" style="31" customWidth="1"/>
    <col min="114" max="114" width="4" style="31" customWidth="1"/>
    <col min="115" max="115" width="2.796875" style="31" customWidth="1"/>
    <col min="116" max="116" width="3.19921875" style="31" customWidth="1"/>
    <col min="117" max="117" width="9" style="31" customWidth="1"/>
    <col min="118" max="118" width="4.86328125" style="31" customWidth="1"/>
    <col min="119" max="119" width="4.73046875" style="31" customWidth="1"/>
    <col min="120" max="120" width="5.796875" style="31" customWidth="1"/>
    <col min="121" max="121" width="2.796875" style="31" customWidth="1"/>
    <col min="122" max="122" width="4" style="31" customWidth="1"/>
    <col min="123" max="123" width="2.796875" style="31" customWidth="1"/>
    <col min="124" max="124" width="3.19921875" style="31" customWidth="1"/>
    <col min="125" max="125" width="9" style="31" customWidth="1"/>
    <col min="126" max="126" width="4.86328125" style="31" customWidth="1"/>
    <col min="127" max="127" width="4.73046875" style="31" customWidth="1"/>
    <col min="128" max="128" width="5.796875" style="31" customWidth="1"/>
    <col min="129" max="129" width="2.796875" style="31" customWidth="1"/>
    <col min="130" max="130" width="4" style="31" customWidth="1"/>
    <col min="131" max="131" width="2.796875" style="31" customWidth="1"/>
    <col min="132" max="132" width="3.19921875" style="31" customWidth="1"/>
    <col min="133" max="1024" width="8.86328125" style="31"/>
  </cols>
  <sheetData>
    <row r="1" spans="1:131" x14ac:dyDescent="0.45">
      <c r="G1" s="67" t="s">
        <v>1134</v>
      </c>
      <c r="H1" s="289">
        <v>4</v>
      </c>
      <c r="I1" s="31" t="s">
        <v>1135</v>
      </c>
      <c r="J1" s="31">
        <v>9</v>
      </c>
      <c r="O1" s="67" t="str">
        <f>G1</f>
        <v>Linhas</v>
      </c>
      <c r="P1" s="289">
        <f>H1+9</f>
        <v>13</v>
      </c>
      <c r="Q1" s="31" t="str">
        <f>I1</f>
        <v>a</v>
      </c>
      <c r="R1" s="31">
        <f>J1+9</f>
        <v>18</v>
      </c>
      <c r="W1" s="67" t="str">
        <f>O1</f>
        <v>Linhas</v>
      </c>
      <c r="X1" s="289">
        <f>P1+9</f>
        <v>22</v>
      </c>
      <c r="Y1" s="31" t="str">
        <f>Q1</f>
        <v>a</v>
      </c>
      <c r="Z1" s="31">
        <f>R1+9</f>
        <v>27</v>
      </c>
      <c r="AE1" s="67" t="str">
        <f>W1</f>
        <v>Linhas</v>
      </c>
      <c r="AF1" s="289">
        <f>X1+9</f>
        <v>31</v>
      </c>
      <c r="AG1" s="31" t="str">
        <f>Y1</f>
        <v>a</v>
      </c>
      <c r="AH1" s="31">
        <f>Z1+9</f>
        <v>36</v>
      </c>
      <c r="AM1" s="67" t="str">
        <f>AE1</f>
        <v>Linhas</v>
      </c>
      <c r="AN1" s="289">
        <f>AF1+9</f>
        <v>40</v>
      </c>
      <c r="AO1" s="31" t="str">
        <f>AG1</f>
        <v>a</v>
      </c>
      <c r="AP1" s="31">
        <f>AH1+9</f>
        <v>45</v>
      </c>
      <c r="AU1" s="67" t="str">
        <f>AM1</f>
        <v>Linhas</v>
      </c>
      <c r="AV1" s="289">
        <f>AN1+9</f>
        <v>49</v>
      </c>
      <c r="AW1" s="31" t="str">
        <f>AO1</f>
        <v>a</v>
      </c>
      <c r="AX1" s="31">
        <f>AP1+9</f>
        <v>54</v>
      </c>
      <c r="BC1" s="67" t="str">
        <f>AU1</f>
        <v>Linhas</v>
      </c>
      <c r="BD1" s="289">
        <f>AV1+9</f>
        <v>58</v>
      </c>
      <c r="BE1" s="31" t="str">
        <f>AW1</f>
        <v>a</v>
      </c>
      <c r="BF1" s="31">
        <f>AX1+9</f>
        <v>63</v>
      </c>
      <c r="BK1" s="67" t="str">
        <f>BC1</f>
        <v>Linhas</v>
      </c>
      <c r="BL1" s="289">
        <f>BD1+9</f>
        <v>67</v>
      </c>
      <c r="BM1" s="31" t="str">
        <f>BE1</f>
        <v>a</v>
      </c>
      <c r="BN1" s="31">
        <f>BF1+9</f>
        <v>72</v>
      </c>
      <c r="BS1" s="67" t="str">
        <f>BK1</f>
        <v>Linhas</v>
      </c>
      <c r="BT1" s="31">
        <f>BL1+9</f>
        <v>76</v>
      </c>
      <c r="BU1" s="31" t="str">
        <f>BM1</f>
        <v>a</v>
      </c>
      <c r="BV1" s="31">
        <f>BN1+9</f>
        <v>81</v>
      </c>
      <c r="CA1" s="67" t="str">
        <f>BS1</f>
        <v>Linhas</v>
      </c>
      <c r="CB1" s="31">
        <f>BT1+9</f>
        <v>85</v>
      </c>
      <c r="CC1" s="31" t="str">
        <f>BU1</f>
        <v>a</v>
      </c>
      <c r="CD1" s="31">
        <f>BV1+9</f>
        <v>90</v>
      </c>
      <c r="CI1" s="67" t="str">
        <f>CA1</f>
        <v>Linhas</v>
      </c>
      <c r="CJ1" s="31">
        <f>CB1+9</f>
        <v>94</v>
      </c>
      <c r="CK1" s="31" t="str">
        <f>CC1</f>
        <v>a</v>
      </c>
      <c r="CL1" s="31">
        <f>CD1+9</f>
        <v>99</v>
      </c>
      <c r="CQ1" s="67" t="str">
        <f>CI1</f>
        <v>Linhas</v>
      </c>
      <c r="CR1" s="31">
        <f>CJ1+9</f>
        <v>103</v>
      </c>
      <c r="CS1" s="31" t="str">
        <f>CK1</f>
        <v>a</v>
      </c>
      <c r="CT1" s="31">
        <f>CL1+9</f>
        <v>108</v>
      </c>
      <c r="CY1" s="67" t="str">
        <f>CQ1</f>
        <v>Linhas</v>
      </c>
      <c r="CZ1" s="31">
        <f>CR1+9</f>
        <v>112</v>
      </c>
      <c r="DA1" s="31" t="str">
        <f>CS1</f>
        <v>a</v>
      </c>
      <c r="DB1" s="31">
        <f>CT1+9</f>
        <v>117</v>
      </c>
      <c r="DG1" s="67" t="str">
        <f>CY1</f>
        <v>Linhas</v>
      </c>
      <c r="DH1" s="31">
        <f>CZ1+9</f>
        <v>121</v>
      </c>
      <c r="DI1" s="31" t="str">
        <f>DA1</f>
        <v>a</v>
      </c>
      <c r="DJ1" s="31">
        <f>DB1+9</f>
        <v>126</v>
      </c>
      <c r="DO1" s="67" t="str">
        <f>DG1</f>
        <v>Linhas</v>
      </c>
      <c r="DP1" s="31">
        <f>DH1+9</f>
        <v>130</v>
      </c>
      <c r="DQ1" s="31" t="str">
        <f>DI1</f>
        <v>a</v>
      </c>
      <c r="DR1" s="31">
        <f>DJ1+9</f>
        <v>135</v>
      </c>
      <c r="DW1" s="67" t="str">
        <f>DO1</f>
        <v>Linhas</v>
      </c>
      <c r="DX1" s="31">
        <f>DP1+9</f>
        <v>139</v>
      </c>
      <c r="DY1" s="31" t="str">
        <f>DQ1</f>
        <v>a</v>
      </c>
      <c r="DZ1" s="31">
        <f>DR1+9</f>
        <v>144</v>
      </c>
    </row>
    <row r="2" spans="1:131" x14ac:dyDescent="0.45">
      <c r="E2" s="67" t="s">
        <v>13</v>
      </c>
      <c r="M2" s="67" t="s">
        <v>25</v>
      </c>
      <c r="U2" s="67" t="s">
        <v>32</v>
      </c>
      <c r="AC2" s="67" t="s">
        <v>39</v>
      </c>
      <c r="AK2" s="67" t="s">
        <v>46</v>
      </c>
      <c r="AS2" s="67" t="s">
        <v>53</v>
      </c>
      <c r="BA2" s="67" t="s">
        <v>60</v>
      </c>
      <c r="BI2" s="67" t="s">
        <v>67</v>
      </c>
      <c r="BQ2" s="67" t="s">
        <v>74</v>
      </c>
      <c r="BY2" s="67" t="s">
        <v>81</v>
      </c>
      <c r="CG2" s="67" t="s">
        <v>88</v>
      </c>
      <c r="CO2" s="67" t="s">
        <v>95</v>
      </c>
      <c r="CW2" s="67" t="s">
        <v>102</v>
      </c>
      <c r="DE2" s="67" t="s">
        <v>109</v>
      </c>
      <c r="DM2" s="67" t="s">
        <v>110</v>
      </c>
      <c r="DU2" s="67" t="s">
        <v>111</v>
      </c>
    </row>
    <row r="3" spans="1:131" x14ac:dyDescent="0.45">
      <c r="E3" s="292" t="s">
        <v>144</v>
      </c>
      <c r="F3" s="293">
        <v>1</v>
      </c>
      <c r="G3" s="293">
        <v>2</v>
      </c>
      <c r="H3" s="289">
        <v>3</v>
      </c>
      <c r="I3" s="293">
        <v>4</v>
      </c>
      <c r="J3" s="293">
        <v>5</v>
      </c>
      <c r="K3" s="293">
        <v>6</v>
      </c>
      <c r="M3" s="292" t="s">
        <v>144</v>
      </c>
      <c r="N3" s="293">
        <v>1</v>
      </c>
      <c r="O3" s="293">
        <v>2</v>
      </c>
      <c r="P3" s="289">
        <v>3</v>
      </c>
      <c r="Q3" s="293">
        <v>4</v>
      </c>
      <c r="R3" s="293">
        <v>5</v>
      </c>
      <c r="S3" s="293">
        <v>6</v>
      </c>
      <c r="U3" s="292" t="s">
        <v>144</v>
      </c>
      <c r="V3" s="293">
        <v>1</v>
      </c>
      <c r="W3" s="293">
        <v>2</v>
      </c>
      <c r="X3" s="289">
        <v>3</v>
      </c>
      <c r="Y3" s="293">
        <v>4</v>
      </c>
      <c r="Z3" s="293">
        <v>5</v>
      </c>
      <c r="AA3" s="293">
        <v>6</v>
      </c>
      <c r="AC3" s="292" t="s">
        <v>144</v>
      </c>
      <c r="AD3" s="293">
        <v>1</v>
      </c>
      <c r="AE3" s="293">
        <v>2</v>
      </c>
      <c r="AF3" s="289">
        <v>3</v>
      </c>
      <c r="AG3" s="293">
        <v>4</v>
      </c>
      <c r="AH3" s="293">
        <v>5</v>
      </c>
      <c r="AI3" s="293">
        <v>6</v>
      </c>
      <c r="AK3" s="292" t="s">
        <v>144</v>
      </c>
      <c r="AL3" s="293">
        <v>1</v>
      </c>
      <c r="AM3" s="293">
        <v>2</v>
      </c>
      <c r="AN3" s="289">
        <v>3</v>
      </c>
      <c r="AO3" s="293">
        <v>4</v>
      </c>
      <c r="AP3" s="293">
        <v>5</v>
      </c>
      <c r="AQ3" s="293">
        <v>6</v>
      </c>
      <c r="AS3" s="292" t="s">
        <v>144</v>
      </c>
      <c r="AT3" s="293">
        <v>1</v>
      </c>
      <c r="AU3" s="293">
        <v>2</v>
      </c>
      <c r="AV3" s="289">
        <v>3</v>
      </c>
      <c r="AW3" s="293">
        <v>4</v>
      </c>
      <c r="AX3" s="293">
        <v>5</v>
      </c>
      <c r="AY3" s="293">
        <v>6</v>
      </c>
      <c r="BA3" s="292" t="s">
        <v>144</v>
      </c>
      <c r="BB3" s="293">
        <v>1</v>
      </c>
      <c r="BC3" s="293">
        <v>2</v>
      </c>
      <c r="BD3" s="289">
        <v>3</v>
      </c>
      <c r="BE3" s="293">
        <v>4</v>
      </c>
      <c r="BF3" s="293">
        <v>5</v>
      </c>
      <c r="BG3" s="293">
        <v>6</v>
      </c>
      <c r="BI3" s="292" t="s">
        <v>144</v>
      </c>
      <c r="BJ3" s="293">
        <v>1</v>
      </c>
      <c r="BK3" s="293">
        <v>2</v>
      </c>
      <c r="BL3" s="289">
        <v>3</v>
      </c>
      <c r="BM3" s="293">
        <v>4</v>
      </c>
      <c r="BN3" s="293">
        <v>5</v>
      </c>
      <c r="BO3" s="293">
        <v>6</v>
      </c>
      <c r="BQ3" s="292" t="s">
        <v>144</v>
      </c>
      <c r="BR3" s="293">
        <v>1</v>
      </c>
      <c r="BS3" s="293">
        <v>2</v>
      </c>
      <c r="BT3" s="293">
        <v>3</v>
      </c>
      <c r="BU3" s="293">
        <v>4</v>
      </c>
      <c r="BV3" s="293">
        <v>5</v>
      </c>
      <c r="BW3" s="293">
        <v>6</v>
      </c>
      <c r="BY3" s="292" t="s">
        <v>144</v>
      </c>
      <c r="BZ3" s="293">
        <v>1</v>
      </c>
      <c r="CA3" s="293">
        <v>2</v>
      </c>
      <c r="CB3" s="293">
        <v>3</v>
      </c>
      <c r="CC3" s="293">
        <v>4</v>
      </c>
      <c r="CD3" s="293">
        <v>5</v>
      </c>
      <c r="CE3" s="293">
        <v>6</v>
      </c>
      <c r="CG3" s="292" t="s">
        <v>144</v>
      </c>
      <c r="CH3" s="293">
        <v>1</v>
      </c>
      <c r="CI3" s="293">
        <v>2</v>
      </c>
      <c r="CJ3" s="293">
        <v>3</v>
      </c>
      <c r="CK3" s="293">
        <v>4</v>
      </c>
      <c r="CL3" s="293">
        <v>5</v>
      </c>
      <c r="CM3" s="293">
        <v>6</v>
      </c>
      <c r="CO3" s="292" t="s">
        <v>144</v>
      </c>
      <c r="CP3" s="293">
        <v>1</v>
      </c>
      <c r="CQ3" s="293">
        <v>2</v>
      </c>
      <c r="CR3" s="293">
        <v>3</v>
      </c>
      <c r="CS3" s="293">
        <v>4</v>
      </c>
      <c r="CT3" s="293">
        <v>5</v>
      </c>
      <c r="CU3" s="293">
        <v>6</v>
      </c>
      <c r="CW3" s="292" t="s">
        <v>144</v>
      </c>
      <c r="CX3" s="293">
        <v>1</v>
      </c>
      <c r="CY3" s="293">
        <v>2</v>
      </c>
      <c r="CZ3" s="293">
        <v>3</v>
      </c>
      <c r="DA3" s="293">
        <v>4</v>
      </c>
      <c r="DB3" s="293">
        <v>5</v>
      </c>
      <c r="DC3" s="293">
        <v>6</v>
      </c>
      <c r="DE3" s="292" t="s">
        <v>144</v>
      </c>
      <c r="DF3" s="293">
        <v>1</v>
      </c>
      <c r="DG3" s="293">
        <v>2</v>
      </c>
      <c r="DH3" s="293">
        <v>3</v>
      </c>
      <c r="DI3" s="293">
        <v>4</v>
      </c>
      <c r="DJ3" s="293">
        <v>5</v>
      </c>
      <c r="DK3" s="293">
        <v>6</v>
      </c>
      <c r="DM3" s="292" t="s">
        <v>144</v>
      </c>
      <c r="DN3" s="293">
        <v>1</v>
      </c>
      <c r="DO3" s="293">
        <v>2</v>
      </c>
      <c r="DP3" s="293">
        <v>3</v>
      </c>
      <c r="DQ3" s="293">
        <v>4</v>
      </c>
      <c r="DR3" s="293">
        <v>5</v>
      </c>
      <c r="DS3" s="293">
        <v>6</v>
      </c>
      <c r="DU3" s="292" t="s">
        <v>144</v>
      </c>
      <c r="DV3" s="293">
        <v>1</v>
      </c>
      <c r="DW3" s="293">
        <v>2</v>
      </c>
      <c r="DX3" s="293">
        <v>3</v>
      </c>
      <c r="DY3" s="293">
        <v>4</v>
      </c>
      <c r="DZ3" s="293">
        <v>5</v>
      </c>
      <c r="EA3" s="293">
        <v>6</v>
      </c>
    </row>
    <row r="4" spans="1:131" x14ac:dyDescent="0.45">
      <c r="E4" s="293">
        <v>1</v>
      </c>
      <c r="F4" s="31">
        <f>'Result do Turno'!$FJ4</f>
        <v>0</v>
      </c>
      <c r="G4" s="31">
        <f>'Result do Turno'!$FK4</f>
        <v>2</v>
      </c>
      <c r="H4" s="289">
        <f>'Result do Turno'!$FL4</f>
        <v>3</v>
      </c>
      <c r="I4" s="31">
        <f>'Result do Turno'!$FM4</f>
        <v>1</v>
      </c>
      <c r="J4" s="31">
        <f>'Result do Turno'!$FN4</f>
        <v>5</v>
      </c>
      <c r="K4" s="31">
        <f>'Result do Turno'!$FO4</f>
        <v>1</v>
      </c>
      <c r="M4" s="293">
        <v>1</v>
      </c>
      <c r="N4" s="31">
        <f>'Result do Turno'!$FJ13</f>
        <v>0</v>
      </c>
      <c r="O4" s="31">
        <f>'Result do Turno'!$FK13</f>
        <v>2</v>
      </c>
      <c r="P4" s="289">
        <f>'Result do Turno'!$FL13</f>
        <v>1</v>
      </c>
      <c r="Q4" s="31">
        <f>'Result do Turno'!$FM13</f>
        <v>1</v>
      </c>
      <c r="R4" s="31">
        <f>'Result do Turno'!$FN13</f>
        <v>1</v>
      </c>
      <c r="S4" s="31">
        <f>'Result do Turno'!$FO13</f>
        <v>1</v>
      </c>
      <c r="U4" s="293">
        <v>1</v>
      </c>
      <c r="V4" s="31">
        <f>'Result do Turno'!$FJ22</f>
        <v>0</v>
      </c>
      <c r="W4" s="31">
        <f>'Result do Turno'!$FK22</f>
        <v>1</v>
      </c>
      <c r="X4" s="289">
        <f>'Result do Turno'!$FL22</f>
        <v>3</v>
      </c>
      <c r="Y4" s="31">
        <f>'Result do Turno'!$FM22</f>
        <v>4</v>
      </c>
      <c r="Z4" s="31">
        <f>'Result do Turno'!$FN22</f>
        <v>1</v>
      </c>
      <c r="AA4" s="31">
        <f>'Result do Turno'!$FO22</f>
        <v>6</v>
      </c>
      <c r="AC4" s="293">
        <v>1</v>
      </c>
      <c r="AD4" s="31">
        <f>'Result do Turno'!$FJ31</f>
        <v>0</v>
      </c>
      <c r="AE4" s="31">
        <f>'Result do Turno'!$FK31</f>
        <v>2</v>
      </c>
      <c r="AF4" s="289">
        <f>'Result do Turno'!$FL31</f>
        <v>3</v>
      </c>
      <c r="AG4" s="31">
        <f>'Result do Turno'!$FM31</f>
        <v>1</v>
      </c>
      <c r="AH4" s="31">
        <f>'Result do Turno'!$FN31</f>
        <v>1</v>
      </c>
      <c r="AI4" s="31">
        <f>'Result do Turno'!$FO31</f>
        <v>1</v>
      </c>
      <c r="AK4" s="293">
        <v>1</v>
      </c>
      <c r="AL4" s="31">
        <f>'Result do Turno'!$FJ40</f>
        <v>0</v>
      </c>
      <c r="AM4" s="31">
        <f>'Result do Turno'!$FK40</f>
        <v>2</v>
      </c>
      <c r="AN4" s="289">
        <f>'Result do Turno'!$FL40</f>
        <v>1</v>
      </c>
      <c r="AO4" s="31">
        <f>'Result do Turno'!$FM40</f>
        <v>4</v>
      </c>
      <c r="AP4" s="31">
        <f>'Result do Turno'!$FN40</f>
        <v>1</v>
      </c>
      <c r="AQ4" s="31">
        <f>'Result do Turno'!$FO40</f>
        <v>6</v>
      </c>
      <c r="AS4" s="293">
        <v>1</v>
      </c>
      <c r="AT4" s="31">
        <f>'Result do Turno'!$FJ49</f>
        <v>0</v>
      </c>
      <c r="AU4" s="31">
        <f>'Result do Turno'!$FK49</f>
        <v>1</v>
      </c>
      <c r="AV4" s="289">
        <f>'Result do Turno'!$FL49</f>
        <v>1</v>
      </c>
      <c r="AW4" s="31">
        <f>'Result do Turno'!$FM49</f>
        <v>4</v>
      </c>
      <c r="AX4" s="31">
        <f>'Result do Turno'!$FN49</f>
        <v>1</v>
      </c>
      <c r="AY4" s="31">
        <f>'Result do Turno'!$FO49</f>
        <v>1</v>
      </c>
      <c r="BA4" s="293">
        <v>1</v>
      </c>
      <c r="BB4" s="31">
        <f>'Result do Turno'!$FJ58</f>
        <v>0</v>
      </c>
      <c r="BC4" s="31">
        <f>'Result do Turno'!$FK58</f>
        <v>2</v>
      </c>
      <c r="BD4" s="289">
        <f>'Result do Turno'!$FL58</f>
        <v>3</v>
      </c>
      <c r="BE4" s="31">
        <f>'Result do Turno'!$FM58</f>
        <v>1</v>
      </c>
      <c r="BF4" s="31">
        <f>'Result do Turno'!$FN58</f>
        <v>5</v>
      </c>
      <c r="BG4" s="31">
        <f>'Result do Turno'!$FO58</f>
        <v>6</v>
      </c>
      <c r="BI4" s="293">
        <v>1</v>
      </c>
      <c r="BJ4" s="31">
        <f>'Result do Turno'!$FJ67</f>
        <v>0</v>
      </c>
      <c r="BK4" s="31">
        <f>'Result do Turno'!$FK67</f>
        <v>1</v>
      </c>
      <c r="BL4" s="289">
        <f>'Result do Turno'!$FL67</f>
        <v>1</v>
      </c>
      <c r="BM4" s="31">
        <f>'Result do Turno'!$FM67</f>
        <v>1</v>
      </c>
      <c r="BN4" s="31">
        <f>'Result do Turno'!$FN67</f>
        <v>5</v>
      </c>
      <c r="BO4" s="31">
        <f>'Result do Turno'!$FO67</f>
        <v>1</v>
      </c>
      <c r="BQ4" s="293">
        <v>1</v>
      </c>
      <c r="BR4" s="31">
        <f>'Result do Turno'!$FJ76</f>
        <v>0</v>
      </c>
      <c r="BS4" s="31">
        <f>'Result do Turno'!$FK76</f>
        <v>2</v>
      </c>
      <c r="BT4" s="31">
        <f>'Result do Turno'!$FL76</f>
        <v>3</v>
      </c>
      <c r="BU4" s="31">
        <f>'Result do Turno'!$FM76</f>
        <v>4</v>
      </c>
      <c r="BV4" s="31">
        <f>'Result do Turno'!$FN76</f>
        <v>1</v>
      </c>
      <c r="BW4" s="31">
        <f>'Result do Turno'!$FO76</f>
        <v>6</v>
      </c>
      <c r="BY4" s="293">
        <v>1</v>
      </c>
      <c r="BZ4" s="31">
        <f>'Result do Turno'!$FJ85</f>
        <v>0</v>
      </c>
      <c r="CA4" s="31">
        <f>'Result do Turno'!$FK85</f>
        <v>1</v>
      </c>
      <c r="CB4" s="31">
        <f>'Result do Turno'!$FL85</f>
        <v>3</v>
      </c>
      <c r="CC4" s="31">
        <f>'Result do Turno'!$FM85</f>
        <v>1</v>
      </c>
      <c r="CD4" s="31">
        <f>'Result do Turno'!$FN85</f>
        <v>1</v>
      </c>
      <c r="CE4" s="31">
        <f>'Result do Turno'!$FO85</f>
        <v>1</v>
      </c>
      <c r="CG4" s="293">
        <v>1</v>
      </c>
      <c r="CH4" s="31">
        <f>'Result do Turno'!$FJ94</f>
        <v>0</v>
      </c>
      <c r="CI4" s="31">
        <f>'Result do Turno'!$FK94</f>
        <v>2</v>
      </c>
      <c r="CJ4" s="31">
        <f>'Result do Turno'!$FL94</f>
        <v>3</v>
      </c>
      <c r="CK4" s="31">
        <f>'Result do Turno'!$FM94</f>
        <v>4</v>
      </c>
      <c r="CL4" s="31">
        <f>'Result do Turno'!$FN94</f>
        <v>5</v>
      </c>
      <c r="CM4" s="31">
        <f>'Result do Turno'!$FO94</f>
        <v>1</v>
      </c>
      <c r="CO4" s="293">
        <v>1</v>
      </c>
      <c r="CP4" s="31">
        <f>'Result do Turno'!$FJ103</f>
        <v>0</v>
      </c>
      <c r="CQ4" s="31">
        <f>'Result do Turno'!$FK103</f>
        <v>1</v>
      </c>
      <c r="CR4" s="31">
        <f>'Result do Turno'!$FL103</f>
        <v>1</v>
      </c>
      <c r="CS4" s="31">
        <f>'Result do Turno'!$FM103</f>
        <v>4</v>
      </c>
      <c r="CT4" s="31">
        <f>'Result do Turno'!$FN103</f>
        <v>1</v>
      </c>
      <c r="CU4" s="31">
        <f>'Result do Turno'!$FO103</f>
        <v>1</v>
      </c>
      <c r="CW4" s="293">
        <v>1</v>
      </c>
      <c r="CX4" s="31">
        <f>'Result do Turno'!$FJ112</f>
        <v>0</v>
      </c>
      <c r="CY4" s="31">
        <f>'Result do Turno'!$FK112</f>
        <v>1</v>
      </c>
      <c r="CZ4" s="31">
        <f>'Result do Turno'!$FL112</f>
        <v>3</v>
      </c>
      <c r="DA4" s="31">
        <f>'Result do Turno'!$FM112</f>
        <v>4</v>
      </c>
      <c r="DB4" s="31">
        <f>'Result do Turno'!$FN112</f>
        <v>5</v>
      </c>
      <c r="DC4" s="31">
        <f>'Result do Turno'!$FO112</f>
        <v>6</v>
      </c>
      <c r="DE4" s="293">
        <v>1</v>
      </c>
      <c r="DF4" s="31">
        <f>'Result do Turno'!$FJ121</f>
        <v>0</v>
      </c>
      <c r="DG4" s="31">
        <f>'Result do Turno'!$FK121</f>
        <v>0</v>
      </c>
      <c r="DH4" s="31">
        <f>'Result do Turno'!$FL121</f>
        <v>0</v>
      </c>
      <c r="DI4" s="31">
        <f>'Result do Turno'!$FM121</f>
        <v>0</v>
      </c>
      <c r="DJ4" s="31">
        <f>'Result do Turno'!$FN121</f>
        <v>0</v>
      </c>
      <c r="DK4" s="31">
        <f>'Result do Turno'!$FO121</f>
        <v>0</v>
      </c>
      <c r="DM4" s="293">
        <v>1</v>
      </c>
      <c r="DN4" s="31">
        <f>'Result do Turno'!$FJ130</f>
        <v>0</v>
      </c>
      <c r="DO4" s="31">
        <f>'Result do Turno'!$FK130</f>
        <v>0</v>
      </c>
      <c r="DP4" s="31">
        <f>'Result do Turno'!$FL130</f>
        <v>0</v>
      </c>
      <c r="DQ4" s="31">
        <f>'Result do Turno'!$FM130</f>
        <v>0</v>
      </c>
      <c r="DR4" s="31">
        <f>'Result do Turno'!$FN130</f>
        <v>0</v>
      </c>
      <c r="DS4" s="31">
        <f>'Result do Turno'!$FO130</f>
        <v>0</v>
      </c>
      <c r="DU4" s="293">
        <v>1</v>
      </c>
      <c r="DV4" s="31">
        <f>'Result do Turno'!$FJ139</f>
        <v>0</v>
      </c>
      <c r="DW4" s="31">
        <f>'Result do Turno'!$FK139</f>
        <v>0</v>
      </c>
      <c r="DX4" s="31">
        <f>'Result do Turno'!$FL139</f>
        <v>0</v>
      </c>
      <c r="DY4" s="31">
        <f>'Result do Turno'!$FM139</f>
        <v>0</v>
      </c>
      <c r="DZ4" s="31">
        <f>'Result do Turno'!$FN139</f>
        <v>0</v>
      </c>
      <c r="EA4" s="31">
        <f>'Result do Turno'!$FO139</f>
        <v>0</v>
      </c>
    </row>
    <row r="5" spans="1:131" x14ac:dyDescent="0.45">
      <c r="E5" s="293">
        <v>2</v>
      </c>
      <c r="F5" s="31">
        <f>'Result do Turno'!$FJ5</f>
        <v>2</v>
      </c>
      <c r="G5" s="31">
        <f>'Result do Turno'!$FK5</f>
        <v>0</v>
      </c>
      <c r="H5" s="289">
        <f>'Result do Turno'!$FL5</f>
        <v>3</v>
      </c>
      <c r="I5" s="31">
        <f>'Result do Turno'!$FM5</f>
        <v>2</v>
      </c>
      <c r="J5" s="31">
        <f>'Result do Turno'!$FN5</f>
        <v>2</v>
      </c>
      <c r="K5" s="31">
        <f>'Result do Turno'!$FO5</f>
        <v>3</v>
      </c>
      <c r="M5" s="293">
        <v>2</v>
      </c>
      <c r="N5" s="31">
        <f>'Result do Turno'!$FJ14</f>
        <v>2</v>
      </c>
      <c r="O5" s="31">
        <f>'Result do Turno'!$FK14</f>
        <v>0</v>
      </c>
      <c r="P5" s="289">
        <f>'Result do Turno'!$FL14</f>
        <v>3</v>
      </c>
      <c r="Q5" s="31">
        <f>'Result do Turno'!$FM14</f>
        <v>2</v>
      </c>
      <c r="R5" s="31">
        <f>'Result do Turno'!$FN14</f>
        <v>5</v>
      </c>
      <c r="S5" s="31">
        <f>'Result do Turno'!$FO14</f>
        <v>3</v>
      </c>
      <c r="U5" s="293">
        <v>2</v>
      </c>
      <c r="V5" s="31">
        <f>'Result do Turno'!$FJ5</f>
        <v>2</v>
      </c>
      <c r="W5" s="31">
        <f>'Result do Turno'!$FK5</f>
        <v>0</v>
      </c>
      <c r="X5" s="289">
        <f>'Result do Turno'!$FL5</f>
        <v>3</v>
      </c>
      <c r="Y5" s="31">
        <f>'Result do Turno'!$FM5</f>
        <v>2</v>
      </c>
      <c r="Z5" s="31">
        <f>'Result do Turno'!$FN5</f>
        <v>2</v>
      </c>
      <c r="AA5" s="31">
        <f>'Result do Turno'!$FO5</f>
        <v>3</v>
      </c>
      <c r="AC5" s="293">
        <v>2</v>
      </c>
      <c r="AD5" s="31">
        <f>'Result do Turno'!$FJ32</f>
        <v>2</v>
      </c>
      <c r="AE5" s="31">
        <f>'Result do Turno'!$FK32</f>
        <v>0</v>
      </c>
      <c r="AF5" s="289">
        <f>'Result do Turno'!$FL32</f>
        <v>2</v>
      </c>
      <c r="AG5" s="31">
        <f>'Result do Turno'!$FM32</f>
        <v>2</v>
      </c>
      <c r="AH5" s="31">
        <f>'Result do Turno'!$FN32</f>
        <v>2</v>
      </c>
      <c r="AI5" s="31">
        <f>'Result do Turno'!$FO32</f>
        <v>3</v>
      </c>
      <c r="AK5" s="293">
        <v>2</v>
      </c>
      <c r="AL5" s="31">
        <f>'Result do Turno'!$FJ41</f>
        <v>2</v>
      </c>
      <c r="AM5" s="31">
        <f>'Result do Turno'!$FK41</f>
        <v>0</v>
      </c>
      <c r="AN5" s="289">
        <f>'Result do Turno'!$FL41</f>
        <v>2</v>
      </c>
      <c r="AO5" s="31">
        <f>'Result do Turno'!$FM41</f>
        <v>2</v>
      </c>
      <c r="AP5" s="31">
        <f>'Result do Turno'!$FN41</f>
        <v>2</v>
      </c>
      <c r="AQ5" s="31">
        <f>'Result do Turno'!$FO41</f>
        <v>6</v>
      </c>
      <c r="AS5" s="293">
        <v>2</v>
      </c>
      <c r="AT5" s="31">
        <f>'Result do Turno'!$FJ50</f>
        <v>1</v>
      </c>
      <c r="AU5" s="31">
        <f>'Result do Turno'!$FK50</f>
        <v>0</v>
      </c>
      <c r="AV5" s="289">
        <f>'Result do Turno'!$FL50</f>
        <v>3</v>
      </c>
      <c r="AW5" s="31">
        <f>'Result do Turno'!$FM50</f>
        <v>4</v>
      </c>
      <c r="AX5" s="31">
        <f>'Result do Turno'!$FN50</f>
        <v>5</v>
      </c>
      <c r="AY5" s="31">
        <f>'Result do Turno'!$FO50</f>
        <v>3</v>
      </c>
      <c r="BA5" s="293">
        <v>2</v>
      </c>
      <c r="BB5" s="31">
        <f>'Result do Turno'!$FJ59</f>
        <v>2</v>
      </c>
      <c r="BC5" s="31">
        <f>'Result do Turno'!$FK59</f>
        <v>0</v>
      </c>
      <c r="BD5" s="289">
        <f>'Result do Turno'!$FL59</f>
        <v>2</v>
      </c>
      <c r="BE5" s="31">
        <f>'Result do Turno'!$FM59</f>
        <v>2</v>
      </c>
      <c r="BF5" s="31">
        <f>'Result do Turno'!$FN59</f>
        <v>5</v>
      </c>
      <c r="BG5" s="31">
        <f>'Result do Turno'!$FO59</f>
        <v>3</v>
      </c>
      <c r="BI5" s="293">
        <v>2</v>
      </c>
      <c r="BJ5" s="31">
        <f>'Result do Turno'!$FJ68</f>
        <v>1</v>
      </c>
      <c r="BK5" s="31">
        <f>'Result do Turno'!$FK68</f>
        <v>0</v>
      </c>
      <c r="BL5" s="289">
        <f>'Result do Turno'!$FL68</f>
        <v>2</v>
      </c>
      <c r="BM5" s="31">
        <f>'Result do Turno'!$FM68</f>
        <v>4</v>
      </c>
      <c r="BN5" s="31">
        <f>'Result do Turno'!$FN68</f>
        <v>2</v>
      </c>
      <c r="BO5" s="31">
        <f>'Result do Turno'!$FO68</f>
        <v>6</v>
      </c>
      <c r="BQ5" s="293">
        <v>2</v>
      </c>
      <c r="BR5" s="31">
        <f>'Result do Turno'!$FJ77</f>
        <v>2</v>
      </c>
      <c r="BS5" s="31">
        <f>'Result do Turno'!$FK77</f>
        <v>0</v>
      </c>
      <c r="BT5" s="31">
        <f>'Result do Turno'!$FL77</f>
        <v>2</v>
      </c>
      <c r="BU5" s="31">
        <f>'Result do Turno'!$FM77</f>
        <v>2</v>
      </c>
      <c r="BV5" s="31">
        <f>'Result do Turno'!$FN77</f>
        <v>2</v>
      </c>
      <c r="BW5" s="31">
        <f>'Result do Turno'!$FO77</f>
        <v>6</v>
      </c>
      <c r="BY5" s="293">
        <v>2</v>
      </c>
      <c r="BZ5" s="31">
        <f>'Result do Turno'!$FJ86</f>
        <v>1</v>
      </c>
      <c r="CA5" s="31">
        <f>'Result do Turno'!$FK86</f>
        <v>0</v>
      </c>
      <c r="CB5" s="31">
        <f>'Result do Turno'!$FL86</f>
        <v>3</v>
      </c>
      <c r="CC5" s="31">
        <f>'Result do Turno'!$FM86</f>
        <v>4</v>
      </c>
      <c r="CD5" s="31">
        <f>'Result do Turno'!$FN86</f>
        <v>2</v>
      </c>
      <c r="CE5" s="31">
        <f>'Result do Turno'!$FO86</f>
        <v>3</v>
      </c>
      <c r="CG5" s="293">
        <v>2</v>
      </c>
      <c r="CH5" s="31">
        <f>'Result do Turno'!$FJ95</f>
        <v>2</v>
      </c>
      <c r="CI5" s="31">
        <f>'Result do Turno'!$FK95</f>
        <v>0</v>
      </c>
      <c r="CJ5" s="31">
        <f>'Result do Turno'!$FL95</f>
        <v>2</v>
      </c>
      <c r="CK5" s="31">
        <f>'Result do Turno'!$FM95</f>
        <v>4</v>
      </c>
      <c r="CL5" s="31">
        <f>'Result do Turno'!$FN95</f>
        <v>5</v>
      </c>
      <c r="CM5" s="31">
        <f>'Result do Turno'!$FO95</f>
        <v>3</v>
      </c>
      <c r="CO5" s="293">
        <v>2</v>
      </c>
      <c r="CP5" s="31">
        <f>'Result do Turno'!$FJ104</f>
        <v>1</v>
      </c>
      <c r="CQ5" s="31">
        <f>'Result do Turno'!$FK104</f>
        <v>0</v>
      </c>
      <c r="CR5" s="31">
        <f>'Result do Turno'!$FL104</f>
        <v>2</v>
      </c>
      <c r="CS5" s="31">
        <f>'Result do Turno'!$FM104</f>
        <v>2</v>
      </c>
      <c r="CT5" s="31">
        <f>'Result do Turno'!$FN104</f>
        <v>2</v>
      </c>
      <c r="CU5" s="31">
        <f>'Result do Turno'!$FO104</f>
        <v>6</v>
      </c>
      <c r="CW5" s="293">
        <v>2</v>
      </c>
      <c r="CX5" s="31">
        <f>'Result do Turno'!$FJ113</f>
        <v>1</v>
      </c>
      <c r="CY5" s="31">
        <f>'Result do Turno'!$FK113</f>
        <v>0</v>
      </c>
      <c r="CZ5" s="31">
        <f>'Result do Turno'!$FL113</f>
        <v>3</v>
      </c>
      <c r="DA5" s="31">
        <f>'Result do Turno'!$FM113</f>
        <v>4</v>
      </c>
      <c r="DB5" s="31">
        <f>'Result do Turno'!$FN113</f>
        <v>5</v>
      </c>
      <c r="DC5" s="31">
        <f>'Result do Turno'!$FO113</f>
        <v>6</v>
      </c>
      <c r="DE5" s="293">
        <v>2</v>
      </c>
      <c r="DF5" s="31">
        <f>'Result do Turno'!$FJ122</f>
        <v>0</v>
      </c>
      <c r="DG5" s="31">
        <f>'Result do Turno'!$FK122</f>
        <v>0</v>
      </c>
      <c r="DH5" s="31">
        <f>'Result do Turno'!$FL122</f>
        <v>0</v>
      </c>
      <c r="DI5" s="31">
        <f>'Result do Turno'!$FM122</f>
        <v>0</v>
      </c>
      <c r="DJ5" s="31">
        <f>'Result do Turno'!$FN122</f>
        <v>0</v>
      </c>
      <c r="DK5" s="31">
        <f>'Result do Turno'!$FO122</f>
        <v>0</v>
      </c>
      <c r="DM5" s="293">
        <v>2</v>
      </c>
      <c r="DN5" s="31">
        <f>'Result do Turno'!$FJ131</f>
        <v>0</v>
      </c>
      <c r="DO5" s="31">
        <f>'Result do Turno'!$FK131</f>
        <v>0</v>
      </c>
      <c r="DP5" s="31">
        <f>'Result do Turno'!$FL131</f>
        <v>0</v>
      </c>
      <c r="DQ5" s="31">
        <f>'Result do Turno'!$FM131</f>
        <v>0</v>
      </c>
      <c r="DR5" s="31">
        <f>'Result do Turno'!$FN131</f>
        <v>0</v>
      </c>
      <c r="DS5" s="31">
        <f>'Result do Turno'!$FO131</f>
        <v>0</v>
      </c>
      <c r="DU5" s="293">
        <v>2</v>
      </c>
      <c r="DV5" s="31">
        <f>'Result do Turno'!$FJ140</f>
        <v>0</v>
      </c>
      <c r="DW5" s="31">
        <f>'Result do Turno'!$FK140</f>
        <v>0</v>
      </c>
      <c r="DX5" s="31">
        <f>'Result do Turno'!$FL140</f>
        <v>0</v>
      </c>
      <c r="DY5" s="31">
        <f>'Result do Turno'!$FM140</f>
        <v>0</v>
      </c>
      <c r="DZ5" s="31">
        <f>'Result do Turno'!$FN140</f>
        <v>0</v>
      </c>
      <c r="EA5" s="31">
        <f>'Result do Turno'!$FO140</f>
        <v>0</v>
      </c>
    </row>
    <row r="6" spans="1:131" x14ac:dyDescent="0.45">
      <c r="E6" s="293">
        <v>3</v>
      </c>
      <c r="F6" s="31">
        <f>'Result do Turno'!$FJ6</f>
        <v>3</v>
      </c>
      <c r="G6" s="31">
        <f>'Result do Turno'!$FK6</f>
        <v>3</v>
      </c>
      <c r="H6" s="289">
        <f>'Result do Turno'!$FL6</f>
        <v>0</v>
      </c>
      <c r="I6" s="31">
        <f>'Result do Turno'!$FM6</f>
        <v>3</v>
      </c>
      <c r="J6" s="31">
        <f>'Result do Turno'!$FN6</f>
        <v>3</v>
      </c>
      <c r="K6" s="31">
        <f>'Result do Turno'!$FO6</f>
        <v>3</v>
      </c>
      <c r="M6" s="293">
        <v>3</v>
      </c>
      <c r="N6" s="31">
        <f>'Result do Turno'!$FJ15</f>
        <v>1</v>
      </c>
      <c r="O6" s="31">
        <f>'Result do Turno'!$FK15</f>
        <v>3</v>
      </c>
      <c r="P6" s="289">
        <f>'Result do Turno'!$FL15</f>
        <v>0</v>
      </c>
      <c r="Q6" s="31">
        <f>'Result do Turno'!$FM15</f>
        <v>4</v>
      </c>
      <c r="R6" s="31">
        <f>'Result do Turno'!$FN15</f>
        <v>3</v>
      </c>
      <c r="S6" s="31">
        <f>'Result do Turno'!$FO15</f>
        <v>3</v>
      </c>
      <c r="U6" s="293">
        <v>3</v>
      </c>
      <c r="V6" s="31">
        <f>'Result do Turno'!$FJ6</f>
        <v>3</v>
      </c>
      <c r="W6" s="31">
        <f>'Result do Turno'!$FK6</f>
        <v>3</v>
      </c>
      <c r="X6" s="289">
        <f>'Result do Turno'!$FL6</f>
        <v>0</v>
      </c>
      <c r="Y6" s="31">
        <f>'Result do Turno'!$FM6</f>
        <v>3</v>
      </c>
      <c r="Z6" s="31">
        <f>'Result do Turno'!$FN6</f>
        <v>3</v>
      </c>
      <c r="AA6" s="31">
        <f>'Result do Turno'!$FO6</f>
        <v>3</v>
      </c>
      <c r="AC6" s="293">
        <v>3</v>
      </c>
      <c r="AD6" s="31">
        <f>'Result do Turno'!$FJ33</f>
        <v>3</v>
      </c>
      <c r="AE6" s="31">
        <f>'Result do Turno'!$FK33</f>
        <v>2</v>
      </c>
      <c r="AF6" s="289">
        <f>'Result do Turno'!$FL33</f>
        <v>0</v>
      </c>
      <c r="AG6" s="31">
        <f>'Result do Turno'!$FM33</f>
        <v>3</v>
      </c>
      <c r="AH6" s="31">
        <f>'Result do Turno'!$FN33</f>
        <v>3</v>
      </c>
      <c r="AI6" s="31">
        <f>'Result do Turno'!$FO33</f>
        <v>3</v>
      </c>
      <c r="AK6" s="293">
        <v>3</v>
      </c>
      <c r="AL6" s="31">
        <f>'Result do Turno'!$FJ42</f>
        <v>1</v>
      </c>
      <c r="AM6" s="31">
        <f>'Result do Turno'!$FK42</f>
        <v>2</v>
      </c>
      <c r="AN6" s="289">
        <f>'Result do Turno'!$FL42</f>
        <v>0</v>
      </c>
      <c r="AO6" s="31">
        <f>'Result do Turno'!$FM42</f>
        <v>4</v>
      </c>
      <c r="AP6" s="31">
        <f>'Result do Turno'!$FN42</f>
        <v>5</v>
      </c>
      <c r="AQ6" s="31">
        <f>'Result do Turno'!$FO42</f>
        <v>6</v>
      </c>
      <c r="AS6" s="293">
        <v>3</v>
      </c>
      <c r="AT6" s="31">
        <f>'Result do Turno'!$FJ51</f>
        <v>1</v>
      </c>
      <c r="AU6" s="31">
        <f>'Result do Turno'!$FK51</f>
        <v>3</v>
      </c>
      <c r="AV6" s="289">
        <f>'Result do Turno'!$FL51</f>
        <v>0</v>
      </c>
      <c r="AW6" s="31">
        <f>'Result do Turno'!$FM51</f>
        <v>4</v>
      </c>
      <c r="AX6" s="31">
        <f>'Result do Turno'!$FN51</f>
        <v>5</v>
      </c>
      <c r="AY6" s="31">
        <f>'Result do Turno'!$FO51</f>
        <v>3</v>
      </c>
      <c r="BA6" s="293">
        <v>3</v>
      </c>
      <c r="BB6" s="31">
        <f>'Result do Turno'!$FJ60</f>
        <v>3</v>
      </c>
      <c r="BC6" s="31">
        <f>'Result do Turno'!$FK60</f>
        <v>2</v>
      </c>
      <c r="BD6" s="289">
        <f>'Result do Turno'!$FL60</f>
        <v>0</v>
      </c>
      <c r="BE6" s="31">
        <f>'Result do Turno'!$FM60</f>
        <v>3</v>
      </c>
      <c r="BF6" s="31">
        <f>'Result do Turno'!$FN60</f>
        <v>3</v>
      </c>
      <c r="BG6" s="31">
        <f>'Result do Turno'!$FO60</f>
        <v>3</v>
      </c>
      <c r="BI6" s="293">
        <v>3</v>
      </c>
      <c r="BJ6" s="31">
        <f>'Result do Turno'!$FJ69</f>
        <v>1</v>
      </c>
      <c r="BK6" s="31">
        <f>'Result do Turno'!$FK69</f>
        <v>2</v>
      </c>
      <c r="BL6" s="289">
        <f>'Result do Turno'!$FL69</f>
        <v>0</v>
      </c>
      <c r="BM6" s="31">
        <f>'Result do Turno'!$FM69</f>
        <v>4</v>
      </c>
      <c r="BN6" s="31">
        <f>'Result do Turno'!$FN69</f>
        <v>5</v>
      </c>
      <c r="BO6" s="31">
        <f>'Result do Turno'!$FO69</f>
        <v>6</v>
      </c>
      <c r="BQ6" s="293">
        <v>3</v>
      </c>
      <c r="BR6" s="31">
        <f>'Result do Turno'!$FJ78</f>
        <v>3</v>
      </c>
      <c r="BS6" s="31">
        <f>'Result do Turno'!$FK78</f>
        <v>2</v>
      </c>
      <c r="BT6" s="31">
        <f>'Result do Turno'!$FL78</f>
        <v>0</v>
      </c>
      <c r="BU6" s="31">
        <f>'Result do Turno'!$FM78</f>
        <v>3</v>
      </c>
      <c r="BV6" s="31">
        <f>'Result do Turno'!$FN78</f>
        <v>3</v>
      </c>
      <c r="BW6" s="31">
        <f>'Result do Turno'!$FO78</f>
        <v>6</v>
      </c>
      <c r="BY6" s="293">
        <v>3</v>
      </c>
      <c r="BZ6" s="31">
        <f>'Result do Turno'!$FJ87</f>
        <v>3</v>
      </c>
      <c r="CA6" s="31">
        <f>'Result do Turno'!$FK87</f>
        <v>3</v>
      </c>
      <c r="CB6" s="31">
        <f>'Result do Turno'!$FL87</f>
        <v>0</v>
      </c>
      <c r="CC6" s="31">
        <f>'Result do Turno'!$FM87</f>
        <v>4</v>
      </c>
      <c r="CD6" s="31">
        <f>'Result do Turno'!$FN87</f>
        <v>3</v>
      </c>
      <c r="CE6" s="31">
        <f>'Result do Turno'!$FO87</f>
        <v>3</v>
      </c>
      <c r="CG6" s="293">
        <v>3</v>
      </c>
      <c r="CH6" s="31">
        <f>'Result do Turno'!$FJ96</f>
        <v>3</v>
      </c>
      <c r="CI6" s="31">
        <f>'Result do Turno'!$FK96</f>
        <v>2</v>
      </c>
      <c r="CJ6" s="31">
        <f>'Result do Turno'!$FL96</f>
        <v>0</v>
      </c>
      <c r="CK6" s="31">
        <f>'Result do Turno'!$FM96</f>
        <v>4</v>
      </c>
      <c r="CL6" s="31">
        <f>'Result do Turno'!$FN96</f>
        <v>5</v>
      </c>
      <c r="CM6" s="31">
        <f>'Result do Turno'!$FO96</f>
        <v>3</v>
      </c>
      <c r="CO6" s="293">
        <v>3</v>
      </c>
      <c r="CP6" s="31">
        <f>'Result do Turno'!$FJ105</f>
        <v>1</v>
      </c>
      <c r="CQ6" s="31">
        <f>'Result do Turno'!$FK105</f>
        <v>2</v>
      </c>
      <c r="CR6" s="31">
        <f>'Result do Turno'!$FL105</f>
        <v>0</v>
      </c>
      <c r="CS6" s="31">
        <f>'Result do Turno'!$FM105</f>
        <v>3</v>
      </c>
      <c r="CT6" s="31">
        <f>'Result do Turno'!$FN105</f>
        <v>3</v>
      </c>
      <c r="CU6" s="31">
        <f>'Result do Turno'!$FO105</f>
        <v>6</v>
      </c>
      <c r="CW6" s="293">
        <v>3</v>
      </c>
      <c r="CX6" s="31">
        <f>'Result do Turno'!$FJ114</f>
        <v>3</v>
      </c>
      <c r="CY6" s="31">
        <f>'Result do Turno'!$FK114</f>
        <v>3</v>
      </c>
      <c r="CZ6" s="31">
        <f>'Result do Turno'!$FL114</f>
        <v>0</v>
      </c>
      <c r="DA6" s="31">
        <f>'Result do Turno'!$FM114</f>
        <v>4</v>
      </c>
      <c r="DB6" s="31">
        <f>'Result do Turno'!$FN114</f>
        <v>3</v>
      </c>
      <c r="DC6" s="31">
        <f>'Result do Turno'!$FO114</f>
        <v>6</v>
      </c>
      <c r="DE6" s="293">
        <v>3</v>
      </c>
      <c r="DF6" s="31">
        <f>'Result do Turno'!$FJ123</f>
        <v>0</v>
      </c>
      <c r="DG6" s="31">
        <f>'Result do Turno'!$FK123</f>
        <v>0</v>
      </c>
      <c r="DH6" s="31">
        <f>'Result do Turno'!$FL123</f>
        <v>0</v>
      </c>
      <c r="DI6" s="31">
        <f>'Result do Turno'!$FM123</f>
        <v>0</v>
      </c>
      <c r="DJ6" s="31">
        <f>'Result do Turno'!$FN123</f>
        <v>0</v>
      </c>
      <c r="DK6" s="31">
        <f>'Result do Turno'!$FO123</f>
        <v>0</v>
      </c>
      <c r="DM6" s="293">
        <v>3</v>
      </c>
      <c r="DN6" s="31">
        <f>'Result do Turno'!$FJ132</f>
        <v>0</v>
      </c>
      <c r="DO6" s="31">
        <f>'Result do Turno'!$FK132</f>
        <v>0</v>
      </c>
      <c r="DP6" s="31">
        <f>'Result do Turno'!$FL132</f>
        <v>0</v>
      </c>
      <c r="DQ6" s="31">
        <f>'Result do Turno'!$FM132</f>
        <v>0</v>
      </c>
      <c r="DR6" s="31">
        <f>'Result do Turno'!$FN132</f>
        <v>0</v>
      </c>
      <c r="DS6" s="31">
        <f>'Result do Turno'!$FO132</f>
        <v>0</v>
      </c>
      <c r="DU6" s="293">
        <v>3</v>
      </c>
      <c r="DV6" s="31">
        <f>'Result do Turno'!$FJ141</f>
        <v>0</v>
      </c>
      <c r="DW6" s="31">
        <f>'Result do Turno'!$FK141</f>
        <v>0</v>
      </c>
      <c r="DX6" s="31">
        <f>'Result do Turno'!$FL141</f>
        <v>0</v>
      </c>
      <c r="DY6" s="31">
        <f>'Result do Turno'!$FM141</f>
        <v>0</v>
      </c>
      <c r="DZ6" s="31">
        <f>'Result do Turno'!$FN141</f>
        <v>0</v>
      </c>
      <c r="EA6" s="31">
        <f>'Result do Turno'!$FO141</f>
        <v>0</v>
      </c>
    </row>
    <row r="7" spans="1:131" x14ac:dyDescent="0.45">
      <c r="E7" s="293">
        <v>4</v>
      </c>
      <c r="F7" s="31">
        <f>'Result do Turno'!$FJ7</f>
        <v>1</v>
      </c>
      <c r="G7" s="31">
        <f>'Result do Turno'!$FK7</f>
        <v>2</v>
      </c>
      <c r="H7" s="289">
        <f>'Result do Turno'!$FL7</f>
        <v>3</v>
      </c>
      <c r="I7" s="31">
        <f>'Result do Turno'!$FM7</f>
        <v>0</v>
      </c>
      <c r="J7" s="31">
        <f>'Result do Turno'!$FN7</f>
        <v>4</v>
      </c>
      <c r="K7" s="31">
        <f>'Result do Turno'!$FO7</f>
        <v>4</v>
      </c>
      <c r="M7" s="293">
        <v>4</v>
      </c>
      <c r="N7" s="31">
        <f>'Result do Turno'!$FJ16</f>
        <v>1</v>
      </c>
      <c r="O7" s="31">
        <f>'Result do Turno'!$FK16</f>
        <v>2</v>
      </c>
      <c r="P7" s="289">
        <f>'Result do Turno'!$FL16</f>
        <v>4</v>
      </c>
      <c r="Q7" s="31">
        <f>'Result do Turno'!$FM16</f>
        <v>0</v>
      </c>
      <c r="R7" s="31">
        <f>'Result do Turno'!$FN16</f>
        <v>4</v>
      </c>
      <c r="S7" s="31">
        <f>'Result do Turno'!$FO16</f>
        <v>4</v>
      </c>
      <c r="U7" s="293">
        <v>4</v>
      </c>
      <c r="V7" s="31">
        <f>'Result do Turno'!$FJ7</f>
        <v>1</v>
      </c>
      <c r="W7" s="31">
        <f>'Result do Turno'!$FK7</f>
        <v>2</v>
      </c>
      <c r="X7" s="289">
        <f>'Result do Turno'!$FL7</f>
        <v>3</v>
      </c>
      <c r="Y7" s="31">
        <f>'Result do Turno'!$FM7</f>
        <v>0</v>
      </c>
      <c r="Z7" s="31">
        <f>'Result do Turno'!$FN7</f>
        <v>4</v>
      </c>
      <c r="AA7" s="31">
        <f>'Result do Turno'!$FO7</f>
        <v>4</v>
      </c>
      <c r="AC7" s="293">
        <v>4</v>
      </c>
      <c r="AD7" s="31">
        <f>'Result do Turno'!$FJ34</f>
        <v>1</v>
      </c>
      <c r="AE7" s="31">
        <f>'Result do Turno'!$FK34</f>
        <v>2</v>
      </c>
      <c r="AF7" s="289">
        <f>'Result do Turno'!$FL34</f>
        <v>3</v>
      </c>
      <c r="AG7" s="31">
        <f>'Result do Turno'!$FM34</f>
        <v>0</v>
      </c>
      <c r="AH7" s="31">
        <f>'Result do Turno'!$FN34</f>
        <v>4</v>
      </c>
      <c r="AI7" s="31">
        <f>'Result do Turno'!$FO34</f>
        <v>4</v>
      </c>
      <c r="AK7" s="293">
        <v>4</v>
      </c>
      <c r="AL7" s="31">
        <f>'Result do Turno'!$FJ43</f>
        <v>4</v>
      </c>
      <c r="AM7" s="31">
        <f>'Result do Turno'!$FK43</f>
        <v>2</v>
      </c>
      <c r="AN7" s="289">
        <f>'Result do Turno'!$FL43</f>
        <v>4</v>
      </c>
      <c r="AO7" s="31">
        <f>'Result do Turno'!$FM43</f>
        <v>0</v>
      </c>
      <c r="AP7" s="31">
        <f>'Result do Turno'!$FN43</f>
        <v>5</v>
      </c>
      <c r="AQ7" s="31">
        <f>'Result do Turno'!$FO43</f>
        <v>6</v>
      </c>
      <c r="AS7" s="293">
        <v>4</v>
      </c>
      <c r="AT7" s="31">
        <f>'Result do Turno'!$FJ52</f>
        <v>4</v>
      </c>
      <c r="AU7" s="31">
        <f>'Result do Turno'!$FK52</f>
        <v>4</v>
      </c>
      <c r="AV7" s="289">
        <f>'Result do Turno'!$FL52</f>
        <v>4</v>
      </c>
      <c r="AW7" s="31">
        <f>'Result do Turno'!$FM52</f>
        <v>0</v>
      </c>
      <c r="AX7" s="31">
        <f>'Result do Turno'!$FN52</f>
        <v>4</v>
      </c>
      <c r="AY7" s="31">
        <f>'Result do Turno'!$FO52</f>
        <v>6</v>
      </c>
      <c r="BA7" s="293">
        <v>4</v>
      </c>
      <c r="BB7" s="31">
        <f>'Result do Turno'!$FJ61</f>
        <v>1</v>
      </c>
      <c r="BC7" s="31">
        <f>'Result do Turno'!$FK61</f>
        <v>2</v>
      </c>
      <c r="BD7" s="289">
        <f>'Result do Turno'!$FL61</f>
        <v>3</v>
      </c>
      <c r="BE7" s="31">
        <f>'Result do Turno'!$FM61</f>
        <v>0</v>
      </c>
      <c r="BF7" s="31">
        <f>'Result do Turno'!$FN61</f>
        <v>5</v>
      </c>
      <c r="BG7" s="31">
        <f>'Result do Turno'!$FO61</f>
        <v>6</v>
      </c>
      <c r="BI7" s="293">
        <v>4</v>
      </c>
      <c r="BJ7" s="31">
        <f>'Result do Turno'!$FJ70</f>
        <v>1</v>
      </c>
      <c r="BK7" s="31">
        <f>'Result do Turno'!$FK70</f>
        <v>4</v>
      </c>
      <c r="BL7" s="289">
        <f>'Result do Turno'!$FL70</f>
        <v>4</v>
      </c>
      <c r="BM7" s="31">
        <f>'Result do Turno'!$FM70</f>
        <v>0</v>
      </c>
      <c r="BN7" s="31">
        <f>'Result do Turno'!$FN70</f>
        <v>4</v>
      </c>
      <c r="BO7" s="31">
        <f>'Result do Turno'!$FO70</f>
        <v>4</v>
      </c>
      <c r="BQ7" s="293">
        <v>4</v>
      </c>
      <c r="BR7" s="31">
        <f>'Result do Turno'!$FJ79</f>
        <v>4</v>
      </c>
      <c r="BS7" s="31">
        <f>'Result do Turno'!$FK79</f>
        <v>2</v>
      </c>
      <c r="BT7" s="31">
        <f>'Result do Turno'!$FL79</f>
        <v>3</v>
      </c>
      <c r="BU7" s="31">
        <f>'Result do Turno'!$FM79</f>
        <v>0</v>
      </c>
      <c r="BV7" s="31">
        <f>'Result do Turno'!$FN79</f>
        <v>4</v>
      </c>
      <c r="BW7" s="31">
        <f>'Result do Turno'!$FO79</f>
        <v>4</v>
      </c>
      <c r="BY7" s="293">
        <v>4</v>
      </c>
      <c r="BZ7" s="31">
        <f>'Result do Turno'!$FJ88</f>
        <v>1</v>
      </c>
      <c r="CA7" s="31">
        <f>'Result do Turno'!$FK88</f>
        <v>4</v>
      </c>
      <c r="CB7" s="31">
        <f>'Result do Turno'!$FL88</f>
        <v>4</v>
      </c>
      <c r="CC7" s="31">
        <f>'Result do Turno'!$FM88</f>
        <v>0</v>
      </c>
      <c r="CD7" s="31">
        <f>'Result do Turno'!$FN88</f>
        <v>5</v>
      </c>
      <c r="CE7" s="31">
        <f>'Result do Turno'!$FO88</f>
        <v>4</v>
      </c>
      <c r="CG7" s="293">
        <v>4</v>
      </c>
      <c r="CH7" s="31">
        <f>'Result do Turno'!$FJ97</f>
        <v>4</v>
      </c>
      <c r="CI7" s="31">
        <f>'Result do Turno'!$FK97</f>
        <v>4</v>
      </c>
      <c r="CJ7" s="31">
        <f>'Result do Turno'!$FL97</f>
        <v>4</v>
      </c>
      <c r="CK7" s="31">
        <f>'Result do Turno'!$FM97</f>
        <v>0</v>
      </c>
      <c r="CL7" s="31">
        <f>'Result do Turno'!$FN97</f>
        <v>4</v>
      </c>
      <c r="CM7" s="31">
        <f>'Result do Turno'!$FO97</f>
        <v>4</v>
      </c>
      <c r="CO7" s="293">
        <v>4</v>
      </c>
      <c r="CP7" s="31">
        <f>'Result do Turno'!$FJ106</f>
        <v>4</v>
      </c>
      <c r="CQ7" s="31">
        <f>'Result do Turno'!$FK106</f>
        <v>2</v>
      </c>
      <c r="CR7" s="31">
        <f>'Result do Turno'!$FL106</f>
        <v>3</v>
      </c>
      <c r="CS7" s="31">
        <f>'Result do Turno'!$FM106</f>
        <v>0</v>
      </c>
      <c r="CT7" s="31">
        <f>'Result do Turno'!$FN106</f>
        <v>4</v>
      </c>
      <c r="CU7" s="31">
        <f>'Result do Turno'!$FO106</f>
        <v>0</v>
      </c>
      <c r="CW7" s="293">
        <v>4</v>
      </c>
      <c r="CX7" s="31">
        <f>'Result do Turno'!$FJ115</f>
        <v>4</v>
      </c>
      <c r="CY7" s="31">
        <f>'Result do Turno'!$FK115</f>
        <v>4</v>
      </c>
      <c r="CZ7" s="31">
        <f>'Result do Turno'!$FL115</f>
        <v>4</v>
      </c>
      <c r="DA7" s="31">
        <f>'Result do Turno'!$FM115</f>
        <v>0</v>
      </c>
      <c r="DB7" s="31">
        <f>'Result do Turno'!$FN115</f>
        <v>4</v>
      </c>
      <c r="DC7" s="31">
        <f>'Result do Turno'!$FO115</f>
        <v>4</v>
      </c>
      <c r="DE7" s="293">
        <v>4</v>
      </c>
      <c r="DF7" s="31">
        <f>'Result do Turno'!$FJ124</f>
        <v>0</v>
      </c>
      <c r="DG7" s="31">
        <f>'Result do Turno'!$FK124</f>
        <v>0</v>
      </c>
      <c r="DH7" s="31">
        <f>'Result do Turno'!$FL124</f>
        <v>0</v>
      </c>
      <c r="DI7" s="31">
        <f>'Result do Turno'!$FM124</f>
        <v>0</v>
      </c>
      <c r="DJ7" s="31">
        <f>'Result do Turno'!$FN124</f>
        <v>0</v>
      </c>
      <c r="DK7" s="31">
        <f>'Result do Turno'!$FO124</f>
        <v>0</v>
      </c>
      <c r="DM7" s="293">
        <v>4</v>
      </c>
      <c r="DN7" s="31">
        <f>'Result do Turno'!$FJ133</f>
        <v>0</v>
      </c>
      <c r="DO7" s="31">
        <f>'Result do Turno'!$FK133</f>
        <v>0</v>
      </c>
      <c r="DP7" s="31">
        <f>'Result do Turno'!$FL133</f>
        <v>0</v>
      </c>
      <c r="DQ7" s="31">
        <f>'Result do Turno'!$FM133</f>
        <v>0</v>
      </c>
      <c r="DR7" s="31">
        <f>'Result do Turno'!$FN133</f>
        <v>0</v>
      </c>
      <c r="DS7" s="31">
        <f>'Result do Turno'!$FO133</f>
        <v>0</v>
      </c>
      <c r="DU7" s="293">
        <v>4</v>
      </c>
      <c r="DV7" s="31">
        <f>'Result do Turno'!$FJ142</f>
        <v>0</v>
      </c>
      <c r="DW7" s="31">
        <f>'Result do Turno'!$FK142</f>
        <v>0</v>
      </c>
      <c r="DX7" s="31">
        <f>'Result do Turno'!$FL142</f>
        <v>0</v>
      </c>
      <c r="DY7" s="31">
        <f>'Result do Turno'!$FM142</f>
        <v>0</v>
      </c>
      <c r="DZ7" s="31">
        <f>'Result do Turno'!$FN142</f>
        <v>0</v>
      </c>
      <c r="EA7" s="31">
        <f>'Result do Turno'!$FO142</f>
        <v>0</v>
      </c>
    </row>
    <row r="8" spans="1:131" x14ac:dyDescent="0.45">
      <c r="E8" s="293">
        <v>5</v>
      </c>
      <c r="F8" s="31">
        <f>'Result do Turno'!$FJ8</f>
        <v>5</v>
      </c>
      <c r="G8" s="31">
        <f>'Result do Turno'!$FK8</f>
        <v>2</v>
      </c>
      <c r="H8" s="289">
        <f>'Result do Turno'!$FL8</f>
        <v>3</v>
      </c>
      <c r="I8" s="31">
        <f>'Result do Turno'!$FM8</f>
        <v>4</v>
      </c>
      <c r="J8" s="31">
        <f>'Result do Turno'!$FN8</f>
        <v>0</v>
      </c>
      <c r="K8" s="31">
        <f>'Result do Turno'!$FO8</f>
        <v>5</v>
      </c>
      <c r="M8" s="293">
        <v>5</v>
      </c>
      <c r="N8" s="31">
        <f>'Result do Turno'!$FJ17</f>
        <v>1</v>
      </c>
      <c r="O8" s="31">
        <f>'Result do Turno'!$FK17</f>
        <v>5</v>
      </c>
      <c r="P8" s="289">
        <f>'Result do Turno'!$FL17</f>
        <v>3</v>
      </c>
      <c r="Q8" s="31">
        <f>'Result do Turno'!$FM17</f>
        <v>4</v>
      </c>
      <c r="R8" s="31">
        <f>'Result do Turno'!$FN17</f>
        <v>0</v>
      </c>
      <c r="S8" s="31">
        <f>'Result do Turno'!$FO17</f>
        <v>6</v>
      </c>
      <c r="U8" s="293">
        <v>5</v>
      </c>
      <c r="V8" s="31">
        <f>'Result do Turno'!$FJ8</f>
        <v>5</v>
      </c>
      <c r="W8" s="31">
        <f>'Result do Turno'!$FK8</f>
        <v>2</v>
      </c>
      <c r="X8" s="289">
        <f>'Result do Turno'!$FL8</f>
        <v>3</v>
      </c>
      <c r="Y8" s="31">
        <f>'Result do Turno'!$FM8</f>
        <v>4</v>
      </c>
      <c r="Z8" s="31">
        <f>'Result do Turno'!$FN8</f>
        <v>0</v>
      </c>
      <c r="AA8" s="31">
        <f>'Result do Turno'!$FO8</f>
        <v>5</v>
      </c>
      <c r="AC8" s="293">
        <v>5</v>
      </c>
      <c r="AD8" s="31">
        <f>'Result do Turno'!$FJ35</f>
        <v>1</v>
      </c>
      <c r="AE8" s="31">
        <f>'Result do Turno'!$FK35</f>
        <v>2</v>
      </c>
      <c r="AF8" s="289">
        <f>'Result do Turno'!$FL35</f>
        <v>3</v>
      </c>
      <c r="AG8" s="31">
        <f>'Result do Turno'!$FM35</f>
        <v>4</v>
      </c>
      <c r="AH8" s="31">
        <f>'Result do Turno'!$FN35</f>
        <v>0</v>
      </c>
      <c r="AI8" s="31">
        <f>'Result do Turno'!$FO35</f>
        <v>5</v>
      </c>
      <c r="AK8" s="293">
        <v>5</v>
      </c>
      <c r="AL8" s="31">
        <f>'Result do Turno'!$FJ44</f>
        <v>1</v>
      </c>
      <c r="AM8" s="31">
        <f>'Result do Turno'!$FK44</f>
        <v>2</v>
      </c>
      <c r="AN8" s="289">
        <f>'Result do Turno'!$FL44</f>
        <v>5</v>
      </c>
      <c r="AO8" s="31">
        <f>'Result do Turno'!$FM44</f>
        <v>5</v>
      </c>
      <c r="AP8" s="31">
        <f>'Result do Turno'!$FN44</f>
        <v>0</v>
      </c>
      <c r="AQ8" s="31">
        <f>'Result do Turno'!$FO44</f>
        <v>6</v>
      </c>
      <c r="AS8" s="293">
        <v>5</v>
      </c>
      <c r="AT8" s="31">
        <f>'Result do Turno'!$FJ53</f>
        <v>1</v>
      </c>
      <c r="AU8" s="31">
        <f>'Result do Turno'!$FK53</f>
        <v>5</v>
      </c>
      <c r="AV8" s="289">
        <f>'Result do Turno'!$FL53</f>
        <v>5</v>
      </c>
      <c r="AW8" s="31">
        <f>'Result do Turno'!$FM53</f>
        <v>4</v>
      </c>
      <c r="AX8" s="31">
        <f>'Result do Turno'!$FN53</f>
        <v>0</v>
      </c>
      <c r="AY8" s="31">
        <f>'Result do Turno'!$FO53</f>
        <v>6</v>
      </c>
      <c r="BA8" s="293">
        <v>5</v>
      </c>
      <c r="BB8" s="31">
        <f>'Result do Turno'!$FJ62</f>
        <v>5</v>
      </c>
      <c r="BC8" s="31">
        <f>'Result do Turno'!$FK62</f>
        <v>5</v>
      </c>
      <c r="BD8" s="289">
        <f>'Result do Turno'!$FL62</f>
        <v>3</v>
      </c>
      <c r="BE8" s="31">
        <f>'Result do Turno'!$FM62</f>
        <v>5</v>
      </c>
      <c r="BF8" s="31">
        <f>'Result do Turno'!$FN62</f>
        <v>0</v>
      </c>
      <c r="BG8" s="31">
        <f>'Result do Turno'!$FO62</f>
        <v>5</v>
      </c>
      <c r="BI8" s="293">
        <v>5</v>
      </c>
      <c r="BJ8" s="31">
        <f>'Result do Turno'!$FJ71</f>
        <v>5</v>
      </c>
      <c r="BK8" s="31">
        <f>'Result do Turno'!$FK71</f>
        <v>2</v>
      </c>
      <c r="BL8" s="289">
        <f>'Result do Turno'!$FL71</f>
        <v>5</v>
      </c>
      <c r="BM8" s="31">
        <f>'Result do Turno'!$FM71</f>
        <v>4</v>
      </c>
      <c r="BN8" s="31">
        <f>'Result do Turno'!$FN71</f>
        <v>0</v>
      </c>
      <c r="BO8" s="31">
        <f>'Result do Turno'!$FO71</f>
        <v>5</v>
      </c>
      <c r="BQ8" s="293">
        <v>5</v>
      </c>
      <c r="BR8" s="31">
        <f>'Result do Turno'!$FJ80</f>
        <v>1</v>
      </c>
      <c r="BS8" s="31">
        <f>'Result do Turno'!$FK80</f>
        <v>2</v>
      </c>
      <c r="BT8" s="31">
        <f>'Result do Turno'!$FL80</f>
        <v>3</v>
      </c>
      <c r="BU8" s="31">
        <f>'Result do Turno'!$FM80</f>
        <v>4</v>
      </c>
      <c r="BV8" s="31">
        <f>'Result do Turno'!$FN80</f>
        <v>0</v>
      </c>
      <c r="BW8" s="31">
        <f>'Result do Turno'!$FO80</f>
        <v>6</v>
      </c>
      <c r="BY8" s="293">
        <v>5</v>
      </c>
      <c r="BZ8" s="31">
        <f>'Result do Turno'!$FJ89</f>
        <v>1</v>
      </c>
      <c r="CA8" s="31">
        <f>'Result do Turno'!$FK89</f>
        <v>2</v>
      </c>
      <c r="CB8" s="31">
        <f>'Result do Turno'!$FL89</f>
        <v>3</v>
      </c>
      <c r="CC8" s="31">
        <f>'Result do Turno'!$FM89</f>
        <v>5</v>
      </c>
      <c r="CD8" s="31">
        <f>'Result do Turno'!$FN89</f>
        <v>0</v>
      </c>
      <c r="CE8" s="31">
        <f>'Result do Turno'!$FO89</f>
        <v>5</v>
      </c>
      <c r="CG8" s="293">
        <v>5</v>
      </c>
      <c r="CH8" s="31">
        <f>'Result do Turno'!$FJ98</f>
        <v>5</v>
      </c>
      <c r="CI8" s="31">
        <f>'Result do Turno'!$FK98</f>
        <v>5</v>
      </c>
      <c r="CJ8" s="31">
        <f>'Result do Turno'!$FL98</f>
        <v>5</v>
      </c>
      <c r="CK8" s="31">
        <f>'Result do Turno'!$FM98</f>
        <v>4</v>
      </c>
      <c r="CL8" s="31">
        <f>'Result do Turno'!$FN98</f>
        <v>0</v>
      </c>
      <c r="CM8" s="31">
        <f>'Result do Turno'!$FO98</f>
        <v>5</v>
      </c>
      <c r="CO8" s="293">
        <v>5</v>
      </c>
      <c r="CP8" s="31">
        <f>'Result do Turno'!$FJ107</f>
        <v>1</v>
      </c>
      <c r="CQ8" s="31">
        <f>'Result do Turno'!$FK107</f>
        <v>2</v>
      </c>
      <c r="CR8" s="31">
        <f>'Result do Turno'!$FL107</f>
        <v>3</v>
      </c>
      <c r="CS8" s="31">
        <f>'Result do Turno'!$FM107</f>
        <v>4</v>
      </c>
      <c r="CT8" s="31">
        <f>'Result do Turno'!$FN107</f>
        <v>0</v>
      </c>
      <c r="CU8" s="31">
        <f>'Result do Turno'!$FO107</f>
        <v>5</v>
      </c>
      <c r="CW8" s="293">
        <v>5</v>
      </c>
      <c r="CX8" s="31">
        <f>'Result do Turno'!$FJ116</f>
        <v>5</v>
      </c>
      <c r="CY8" s="31">
        <f>'Result do Turno'!$FK116</f>
        <v>5</v>
      </c>
      <c r="CZ8" s="31">
        <f>'Result do Turno'!$FL116</f>
        <v>3</v>
      </c>
      <c r="DA8" s="31">
        <f>'Result do Turno'!$FM116</f>
        <v>4</v>
      </c>
      <c r="DB8" s="31">
        <f>'Result do Turno'!$FN116</f>
        <v>0</v>
      </c>
      <c r="DC8" s="31">
        <f>'Result do Turno'!$FO116</f>
        <v>6</v>
      </c>
      <c r="DE8" s="293">
        <v>5</v>
      </c>
      <c r="DF8" s="31">
        <f>'Result do Turno'!$FJ125</f>
        <v>0</v>
      </c>
      <c r="DG8" s="31">
        <f>'Result do Turno'!$FK125</f>
        <v>0</v>
      </c>
      <c r="DH8" s="31">
        <f>'Result do Turno'!$FL125</f>
        <v>0</v>
      </c>
      <c r="DI8" s="31">
        <f>'Result do Turno'!$FM125</f>
        <v>0</v>
      </c>
      <c r="DJ8" s="31">
        <f>'Result do Turno'!$FN125</f>
        <v>0</v>
      </c>
      <c r="DK8" s="31">
        <f>'Result do Turno'!$FO125</f>
        <v>0</v>
      </c>
      <c r="DM8" s="293">
        <v>5</v>
      </c>
      <c r="DN8" s="31">
        <f>'Result do Turno'!$FJ134</f>
        <v>0</v>
      </c>
      <c r="DO8" s="31">
        <f>'Result do Turno'!$FK134</f>
        <v>0</v>
      </c>
      <c r="DP8" s="31">
        <f>'Result do Turno'!$FL134</f>
        <v>0</v>
      </c>
      <c r="DQ8" s="31">
        <f>'Result do Turno'!$FM134</f>
        <v>0</v>
      </c>
      <c r="DR8" s="31">
        <f>'Result do Turno'!$FN134</f>
        <v>0</v>
      </c>
      <c r="DS8" s="31">
        <f>'Result do Turno'!$FO134</f>
        <v>0</v>
      </c>
      <c r="DU8" s="293">
        <v>5</v>
      </c>
      <c r="DV8" s="31">
        <f>'Result do Turno'!$FJ143</f>
        <v>0</v>
      </c>
      <c r="DW8" s="31">
        <f>'Result do Turno'!$FK143</f>
        <v>0</v>
      </c>
      <c r="DX8" s="31">
        <f>'Result do Turno'!$FL143</f>
        <v>0</v>
      </c>
      <c r="DY8" s="31">
        <f>'Result do Turno'!$FM143</f>
        <v>0</v>
      </c>
      <c r="DZ8" s="31">
        <f>'Result do Turno'!$FN143</f>
        <v>0</v>
      </c>
      <c r="EA8" s="31">
        <f>'Result do Turno'!$FO143</f>
        <v>0</v>
      </c>
    </row>
    <row r="9" spans="1:131" x14ac:dyDescent="0.45">
      <c r="E9" s="293">
        <v>6</v>
      </c>
      <c r="F9" s="31">
        <f>'Result do Turno'!$FJ9</f>
        <v>1</v>
      </c>
      <c r="G9" s="31">
        <f>'Result do Turno'!$FK9</f>
        <v>2</v>
      </c>
      <c r="H9" s="289">
        <f>'Result do Turno'!$FL9</f>
        <v>3</v>
      </c>
      <c r="I9" s="31">
        <f>'Result do Turno'!$FM9</f>
        <v>4</v>
      </c>
      <c r="J9" s="31">
        <f>'Result do Turno'!$FN9</f>
        <v>5</v>
      </c>
      <c r="K9" s="31">
        <f>'Result do Turno'!$FO9</f>
        <v>0</v>
      </c>
      <c r="M9" s="293">
        <v>6</v>
      </c>
      <c r="N9" s="31">
        <f>'Result do Turno'!$FJ18</f>
        <v>1</v>
      </c>
      <c r="O9" s="31">
        <f>'Result do Turno'!$FK18</f>
        <v>6</v>
      </c>
      <c r="P9" s="289">
        <f>'Result do Turno'!$FL18</f>
        <v>3</v>
      </c>
      <c r="Q9" s="31">
        <f>'Result do Turno'!$FM18</f>
        <v>4</v>
      </c>
      <c r="R9" s="31">
        <f>'Result do Turno'!$FN18</f>
        <v>6</v>
      </c>
      <c r="S9" s="31">
        <f>'Result do Turno'!$FO18</f>
        <v>0</v>
      </c>
      <c r="U9" s="293">
        <v>6</v>
      </c>
      <c r="V9" s="31">
        <f>'Result do Turno'!$FJ9</f>
        <v>1</v>
      </c>
      <c r="W9" s="31">
        <f>'Result do Turno'!$FK9</f>
        <v>2</v>
      </c>
      <c r="X9" s="289">
        <f>'Result do Turno'!$FL9</f>
        <v>3</v>
      </c>
      <c r="Y9" s="31">
        <f>'Result do Turno'!$FM9</f>
        <v>4</v>
      </c>
      <c r="Z9" s="31">
        <f>'Result do Turno'!$FN9</f>
        <v>5</v>
      </c>
      <c r="AA9" s="31">
        <f>'Result do Turno'!$FO9</f>
        <v>0</v>
      </c>
      <c r="AC9" s="293">
        <v>6</v>
      </c>
      <c r="AD9" s="31">
        <f>'Result do Turno'!$FJ36</f>
        <v>1</v>
      </c>
      <c r="AE9" s="31">
        <f>'Result do Turno'!$FK36</f>
        <v>2</v>
      </c>
      <c r="AF9" s="289">
        <f>'Result do Turno'!$FL36</f>
        <v>3</v>
      </c>
      <c r="AG9" s="31">
        <f>'Result do Turno'!$FM36</f>
        <v>4</v>
      </c>
      <c r="AH9" s="31">
        <f>'Result do Turno'!$FN36</f>
        <v>5</v>
      </c>
      <c r="AI9" s="31">
        <f>'Result do Turno'!$FO36</f>
        <v>0</v>
      </c>
      <c r="AK9" s="293">
        <v>6</v>
      </c>
      <c r="AL9" s="31">
        <f>'Result do Turno'!$FJ45</f>
        <v>6</v>
      </c>
      <c r="AM9" s="31">
        <f>'Result do Turno'!$FK45</f>
        <v>6</v>
      </c>
      <c r="AN9" s="289">
        <f>'Result do Turno'!$FL45</f>
        <v>6</v>
      </c>
      <c r="AO9" s="31">
        <f>'Result do Turno'!$FM45</f>
        <v>6</v>
      </c>
      <c r="AP9" s="31">
        <f>'Result do Turno'!$FN45</f>
        <v>6</v>
      </c>
      <c r="AQ9" s="31">
        <f>'Result do Turno'!$FO45</f>
        <v>0</v>
      </c>
      <c r="AS9" s="293">
        <v>6</v>
      </c>
      <c r="AT9" s="31">
        <f>'Result do Turno'!$FJ54</f>
        <v>1</v>
      </c>
      <c r="AU9" s="31">
        <f>'Result do Turno'!$FK54</f>
        <v>6</v>
      </c>
      <c r="AV9" s="289">
        <f>'Result do Turno'!$FL54</f>
        <v>3</v>
      </c>
      <c r="AW9" s="31">
        <f>'Result do Turno'!$FM54</f>
        <v>6</v>
      </c>
      <c r="AX9" s="31">
        <f>'Result do Turno'!$FN54</f>
        <v>6</v>
      </c>
      <c r="AY9" s="31">
        <f>'Result do Turno'!$FO54</f>
        <v>0</v>
      </c>
      <c r="BA9" s="293">
        <v>6</v>
      </c>
      <c r="BB9" s="31">
        <f>'Result do Turno'!$FJ63</f>
        <v>6</v>
      </c>
      <c r="BC9" s="31">
        <f>'Result do Turno'!$FK63</f>
        <v>6</v>
      </c>
      <c r="BD9" s="289">
        <f>'Result do Turno'!$FL63</f>
        <v>3</v>
      </c>
      <c r="BE9" s="31">
        <f>'Result do Turno'!$FM63</f>
        <v>6</v>
      </c>
      <c r="BF9" s="31">
        <f>'Result do Turno'!$FN63</f>
        <v>5</v>
      </c>
      <c r="BG9" s="31">
        <f>'Result do Turno'!$FO63</f>
        <v>0</v>
      </c>
      <c r="BI9" s="293">
        <v>6</v>
      </c>
      <c r="BJ9" s="31">
        <f>'Result do Turno'!$FJ72</f>
        <v>1</v>
      </c>
      <c r="BK9" s="31">
        <f>'Result do Turno'!$FK72</f>
        <v>2</v>
      </c>
      <c r="BL9" s="289">
        <f>'Result do Turno'!$FL72</f>
        <v>6</v>
      </c>
      <c r="BM9" s="31">
        <f>'Result do Turno'!$FM72</f>
        <v>4</v>
      </c>
      <c r="BN9" s="31">
        <f>'Result do Turno'!$FN72</f>
        <v>5</v>
      </c>
      <c r="BO9" s="31">
        <f>'Result do Turno'!$FO72</f>
        <v>0</v>
      </c>
      <c r="BQ9" s="293">
        <v>6</v>
      </c>
      <c r="BR9" s="31">
        <f>'Result do Turno'!$FJ81</f>
        <v>6</v>
      </c>
      <c r="BS9" s="31">
        <f>'Result do Turno'!$FK81</f>
        <v>6</v>
      </c>
      <c r="BT9" s="31">
        <f>'Result do Turno'!$FL81</f>
        <v>6</v>
      </c>
      <c r="BU9" s="31">
        <f>'Result do Turno'!$FM81</f>
        <v>4</v>
      </c>
      <c r="BV9" s="31">
        <f>'Result do Turno'!$FN81</f>
        <v>6</v>
      </c>
      <c r="BW9" s="31">
        <f>'Result do Turno'!$FO81</f>
        <v>0</v>
      </c>
      <c r="BY9" s="293">
        <v>6</v>
      </c>
      <c r="BZ9" s="31">
        <f>'Result do Turno'!$FJ90</f>
        <v>1</v>
      </c>
      <c r="CA9" s="31">
        <f>'Result do Turno'!$FK90</f>
        <v>2</v>
      </c>
      <c r="CB9" s="31">
        <f>'Result do Turno'!$FL90</f>
        <v>3</v>
      </c>
      <c r="CC9" s="31">
        <f>'Result do Turno'!$FM90</f>
        <v>4</v>
      </c>
      <c r="CD9" s="31">
        <f>'Result do Turno'!$FN90</f>
        <v>5</v>
      </c>
      <c r="CE9" s="31">
        <f>'Result do Turno'!$FO90</f>
        <v>0</v>
      </c>
      <c r="CG9" s="293">
        <v>6</v>
      </c>
      <c r="CH9" s="31">
        <f>'Result do Turno'!$FJ99</f>
        <v>1</v>
      </c>
      <c r="CI9" s="31">
        <f>'Result do Turno'!$FK99</f>
        <v>2</v>
      </c>
      <c r="CJ9" s="31">
        <f>'Result do Turno'!$FL99</f>
        <v>3</v>
      </c>
      <c r="CK9" s="31">
        <f>'Result do Turno'!$FM99</f>
        <v>4</v>
      </c>
      <c r="CL9" s="31">
        <f>'Result do Turno'!$FN99</f>
        <v>5</v>
      </c>
      <c r="CM9" s="31">
        <f>'Result do Turno'!$FO99</f>
        <v>0</v>
      </c>
      <c r="CO9" s="293">
        <v>6</v>
      </c>
      <c r="CP9" s="31">
        <f>'Result do Turno'!$FJ108</f>
        <v>1</v>
      </c>
      <c r="CQ9" s="31">
        <f>'Result do Turno'!$FK108</f>
        <v>2</v>
      </c>
      <c r="CR9" s="31">
        <f>'Result do Turno'!$FL108</f>
        <v>6</v>
      </c>
      <c r="CS9" s="31">
        <f>'Result do Turno'!$FM108</f>
        <v>0</v>
      </c>
      <c r="CT9" s="31">
        <f>'Result do Turno'!$FN108</f>
        <v>5</v>
      </c>
      <c r="CU9" s="31">
        <f>'Result do Turno'!$FO108</f>
        <v>0</v>
      </c>
      <c r="CW9" s="293">
        <v>6</v>
      </c>
      <c r="CX9" s="31">
        <f>'Result do Turno'!$FJ117</f>
        <v>6</v>
      </c>
      <c r="CY9" s="31">
        <f>'Result do Turno'!$FK117</f>
        <v>6</v>
      </c>
      <c r="CZ9" s="31">
        <f>'Result do Turno'!$FL117</f>
        <v>6</v>
      </c>
      <c r="DA9" s="31">
        <f>'Result do Turno'!$FM117</f>
        <v>4</v>
      </c>
      <c r="DB9" s="31">
        <f>'Result do Turno'!$FN117</f>
        <v>6</v>
      </c>
      <c r="DC9" s="31">
        <f>'Result do Turno'!$FO117</f>
        <v>0</v>
      </c>
      <c r="DE9" s="293">
        <v>6</v>
      </c>
      <c r="DF9" s="31">
        <f>'Result do Turno'!$FJ126</f>
        <v>0</v>
      </c>
      <c r="DG9" s="31">
        <f>'Result do Turno'!$FK126</f>
        <v>0</v>
      </c>
      <c r="DH9" s="31">
        <f>'Result do Turno'!$FL126</f>
        <v>0</v>
      </c>
      <c r="DI9" s="31">
        <f>'Result do Turno'!$FM126</f>
        <v>0</v>
      </c>
      <c r="DJ9" s="31">
        <f>'Result do Turno'!$FN126</f>
        <v>0</v>
      </c>
      <c r="DK9" s="31">
        <f>'Result do Turno'!$FO126</f>
        <v>0</v>
      </c>
      <c r="DM9" s="293">
        <v>6</v>
      </c>
      <c r="DN9" s="31">
        <f>'Result do Turno'!$FJ135</f>
        <v>0</v>
      </c>
      <c r="DO9" s="31">
        <f>'Result do Turno'!$FK135</f>
        <v>0</v>
      </c>
      <c r="DP9" s="31">
        <f>'Result do Turno'!$FL135</f>
        <v>0</v>
      </c>
      <c r="DQ9" s="31">
        <f>'Result do Turno'!$FM135</f>
        <v>0</v>
      </c>
      <c r="DR9" s="31">
        <f>'Result do Turno'!$FN135</f>
        <v>0</v>
      </c>
      <c r="DS9" s="31">
        <f>'Result do Turno'!$FO135</f>
        <v>0</v>
      </c>
      <c r="DU9" s="293">
        <v>6</v>
      </c>
      <c r="DV9" s="31">
        <f>'Result do Turno'!$FJ144</f>
        <v>0</v>
      </c>
      <c r="DW9" s="31">
        <f>'Result do Turno'!$FK144</f>
        <v>0</v>
      </c>
      <c r="DX9" s="31">
        <f>'Result do Turno'!$FL144</f>
        <v>0</v>
      </c>
      <c r="DY9" s="31">
        <f>'Result do Turno'!$FM144</f>
        <v>0</v>
      </c>
      <c r="DZ9" s="31">
        <f>'Result do Turno'!$FN144</f>
        <v>0</v>
      </c>
      <c r="EA9" s="31">
        <f>'Result do Turno'!$FO144</f>
        <v>0</v>
      </c>
    </row>
    <row r="11" spans="1:131" x14ac:dyDescent="0.45">
      <c r="A11" s="31" t="str">
        <f t="shared" ref="A11:A47" si="0">G11</f>
        <v>CHV</v>
      </c>
      <c r="B11" s="31" t="str">
        <f>G11</f>
        <v>CHV</v>
      </c>
      <c r="E11" s="67" t="s">
        <v>1136</v>
      </c>
      <c r="F11" s="72" t="s">
        <v>1021</v>
      </c>
      <c r="G11" s="31" t="s">
        <v>1137</v>
      </c>
      <c r="H11" s="289" t="s">
        <v>276</v>
      </c>
      <c r="M11" s="67" t="s">
        <v>1136</v>
      </c>
      <c r="N11" s="72" t="s">
        <v>1021</v>
      </c>
      <c r="O11" s="31" t="s">
        <v>1137</v>
      </c>
      <c r="P11" s="289" t="s">
        <v>276</v>
      </c>
      <c r="U11" s="67" t="s">
        <v>1136</v>
      </c>
      <c r="V11" s="72" t="s">
        <v>1021</v>
      </c>
      <c r="W11" s="31" t="s">
        <v>1137</v>
      </c>
      <c r="X11" s="289" t="s">
        <v>276</v>
      </c>
      <c r="AC11" s="67" t="s">
        <v>1136</v>
      </c>
      <c r="AD11" s="72" t="s">
        <v>1021</v>
      </c>
      <c r="AE11" s="31" t="s">
        <v>1137</v>
      </c>
      <c r="AF11" s="289" t="s">
        <v>276</v>
      </c>
      <c r="AK11" s="67" t="s">
        <v>1136</v>
      </c>
      <c r="AL11" s="72" t="s">
        <v>1021</v>
      </c>
      <c r="AM11" s="31" t="s">
        <v>1137</v>
      </c>
      <c r="AN11" s="289" t="s">
        <v>276</v>
      </c>
      <c r="AS11" s="67" t="s">
        <v>1136</v>
      </c>
      <c r="AT11" s="72" t="s">
        <v>1021</v>
      </c>
      <c r="AU11" s="31" t="s">
        <v>1137</v>
      </c>
      <c r="AV11" s="289" t="s">
        <v>276</v>
      </c>
      <c r="BA11" s="67" t="s">
        <v>1136</v>
      </c>
      <c r="BB11" s="72" t="s">
        <v>1021</v>
      </c>
      <c r="BC11" s="31" t="s">
        <v>1137</v>
      </c>
      <c r="BD11" s="289" t="s">
        <v>276</v>
      </c>
      <c r="BI11" s="67" t="s">
        <v>1136</v>
      </c>
      <c r="BJ11" s="72" t="s">
        <v>1021</v>
      </c>
      <c r="BK11" s="31" t="s">
        <v>1137</v>
      </c>
      <c r="BL11" s="289" t="s">
        <v>276</v>
      </c>
      <c r="BQ11" s="67" t="s">
        <v>1136</v>
      </c>
      <c r="BR11" s="72" t="s">
        <v>1021</v>
      </c>
      <c r="BS11" s="31" t="s">
        <v>1137</v>
      </c>
      <c r="BT11" s="31" t="s">
        <v>276</v>
      </c>
      <c r="BY11" s="67" t="s">
        <v>1136</v>
      </c>
      <c r="BZ11" s="72" t="s">
        <v>1021</v>
      </c>
      <c r="CA11" s="31" t="s">
        <v>1137</v>
      </c>
      <c r="CB11" s="31" t="s">
        <v>276</v>
      </c>
      <c r="CG11" s="67" t="s">
        <v>1136</v>
      </c>
      <c r="CH11" s="72" t="s">
        <v>1021</v>
      </c>
      <c r="CI11" s="31" t="s">
        <v>1137</v>
      </c>
      <c r="CJ11" s="31" t="s">
        <v>276</v>
      </c>
      <c r="CO11" s="67" t="s">
        <v>1136</v>
      </c>
      <c r="CP11" s="72" t="s">
        <v>1021</v>
      </c>
      <c r="CQ11" s="31" t="s">
        <v>1137</v>
      </c>
      <c r="CR11" s="31" t="s">
        <v>276</v>
      </c>
      <c r="CW11" s="67" t="s">
        <v>1136</v>
      </c>
      <c r="CX11" s="72" t="s">
        <v>1021</v>
      </c>
      <c r="CY11" s="31" t="s">
        <v>1137</v>
      </c>
      <c r="CZ11" s="31" t="s">
        <v>276</v>
      </c>
      <c r="DE11" s="67" t="s">
        <v>1136</v>
      </c>
      <c r="DF11" s="72" t="s">
        <v>1021</v>
      </c>
      <c r="DG11" s="31" t="s">
        <v>1137</v>
      </c>
      <c r="DH11" s="31" t="s">
        <v>276</v>
      </c>
      <c r="DM11" s="67" t="s">
        <v>1136</v>
      </c>
      <c r="DN11" s="72" t="s">
        <v>1021</v>
      </c>
      <c r="DO11" s="31" t="s">
        <v>1137</v>
      </c>
      <c r="DP11" s="31" t="s">
        <v>276</v>
      </c>
      <c r="DU11" s="67" t="s">
        <v>1136</v>
      </c>
      <c r="DV11" s="72" t="s">
        <v>1021</v>
      </c>
      <c r="DW11" s="31" t="s">
        <v>1137</v>
      </c>
      <c r="DX11" s="31" t="s">
        <v>276</v>
      </c>
    </row>
    <row r="12" spans="1:131" x14ac:dyDescent="0.45">
      <c r="A12" s="31" t="str">
        <f t="shared" si="0"/>
        <v>A11</v>
      </c>
      <c r="B12" s="31">
        <f t="shared" ref="B12:B47" si="1">H12</f>
        <v>0</v>
      </c>
      <c r="E12" s="67" t="str">
        <f>E2</f>
        <v>A</v>
      </c>
      <c r="F12" s="65" t="s">
        <v>1138</v>
      </c>
      <c r="G12" s="31" t="str">
        <f t="shared" ref="G12:G47" si="2">CONCATENATE(E12,F12)</f>
        <v>A11</v>
      </c>
      <c r="H12" s="289">
        <f>F4</f>
        <v>0</v>
      </c>
      <c r="M12" s="67" t="str">
        <f>M2</f>
        <v>B</v>
      </c>
      <c r="N12" s="65" t="s">
        <v>1138</v>
      </c>
      <c r="O12" s="31" t="str">
        <f t="shared" ref="O12:O47" si="3">CONCATENATE(M12,N12)</f>
        <v>B11</v>
      </c>
      <c r="P12" s="289">
        <f>N4</f>
        <v>0</v>
      </c>
      <c r="U12" s="67" t="str">
        <f>U2</f>
        <v>C</v>
      </c>
      <c r="V12" s="65" t="s">
        <v>1138</v>
      </c>
      <c r="W12" s="31" t="str">
        <f t="shared" ref="W12:W47" si="4">CONCATENATE(U12,V12)</f>
        <v>C11</v>
      </c>
      <c r="X12" s="289">
        <f>V4</f>
        <v>0</v>
      </c>
      <c r="AC12" s="67" t="str">
        <f>AC2</f>
        <v>D</v>
      </c>
      <c r="AD12" s="65" t="s">
        <v>1138</v>
      </c>
      <c r="AE12" s="31" t="str">
        <f t="shared" ref="AE12:AE47" si="5">CONCATENATE(AC12,AD12)</f>
        <v>D11</v>
      </c>
      <c r="AF12" s="289">
        <f>AD4</f>
        <v>0</v>
      </c>
      <c r="AK12" s="67" t="str">
        <f>AK2</f>
        <v>E</v>
      </c>
      <c r="AL12" s="65" t="s">
        <v>1138</v>
      </c>
      <c r="AM12" s="31" t="str">
        <f t="shared" ref="AM12:AM47" si="6">CONCATENATE(AK12,AL12)</f>
        <v>E11</v>
      </c>
      <c r="AN12" s="289">
        <f>AL4</f>
        <v>0</v>
      </c>
      <c r="AS12" s="67" t="str">
        <f>AS2</f>
        <v>F</v>
      </c>
      <c r="AT12" s="65" t="s">
        <v>1138</v>
      </c>
      <c r="AU12" s="31" t="str">
        <f t="shared" ref="AU12:AU47" si="7">CONCATENATE(AS12,AT12)</f>
        <v>F11</v>
      </c>
      <c r="AV12" s="289">
        <f>AT4</f>
        <v>0</v>
      </c>
      <c r="BA12" s="67" t="str">
        <f>BA2</f>
        <v>G</v>
      </c>
      <c r="BB12" s="65" t="s">
        <v>1138</v>
      </c>
      <c r="BC12" s="31" t="str">
        <f t="shared" ref="BC12:BC47" si="8">CONCATENATE(BA12,BB12)</f>
        <v>G11</v>
      </c>
      <c r="BD12" s="289">
        <f>BB4</f>
        <v>0</v>
      </c>
      <c r="BI12" s="67" t="str">
        <f>BI2</f>
        <v>H</v>
      </c>
      <c r="BJ12" s="65" t="s">
        <v>1138</v>
      </c>
      <c r="BK12" s="31" t="str">
        <f t="shared" ref="BK12:BK47" si="9">CONCATENATE(BI12,BJ12)</f>
        <v>H11</v>
      </c>
      <c r="BL12" s="289">
        <f>BJ4</f>
        <v>0</v>
      </c>
      <c r="BQ12" s="67" t="str">
        <f>BQ2</f>
        <v>I</v>
      </c>
      <c r="BR12" s="65" t="s">
        <v>1138</v>
      </c>
      <c r="BS12" s="31" t="str">
        <f t="shared" ref="BS12:BS47" si="10">CONCATENATE(BQ12,BR12)</f>
        <v>I11</v>
      </c>
      <c r="BT12" s="31">
        <f>BR4</f>
        <v>0</v>
      </c>
      <c r="BY12" s="67" t="str">
        <f>BY2</f>
        <v>J</v>
      </c>
      <c r="BZ12" s="65" t="s">
        <v>1138</v>
      </c>
      <c r="CA12" s="31" t="str">
        <f t="shared" ref="CA12:CA47" si="11">CONCATENATE(BY12,BZ12)</f>
        <v>J11</v>
      </c>
      <c r="CB12" s="31">
        <f>BZ4</f>
        <v>0</v>
      </c>
      <c r="CG12" s="67" t="str">
        <f>CG2</f>
        <v>K</v>
      </c>
      <c r="CH12" s="65" t="s">
        <v>1138</v>
      </c>
      <c r="CI12" s="31" t="str">
        <f t="shared" ref="CI12:CI47" si="12">CONCATENATE(CG12,CH12)</f>
        <v>K11</v>
      </c>
      <c r="CJ12" s="31">
        <f>CH4</f>
        <v>0</v>
      </c>
      <c r="CO12" s="67" t="str">
        <f>CO2</f>
        <v>L</v>
      </c>
      <c r="CP12" s="65" t="s">
        <v>1138</v>
      </c>
      <c r="CQ12" s="31" t="str">
        <f t="shared" ref="CQ12:CQ47" si="13">CONCATENATE(CO12,CP12)</f>
        <v>L11</v>
      </c>
      <c r="CR12" s="31">
        <f>CP4</f>
        <v>0</v>
      </c>
      <c r="CW12" s="67" t="str">
        <f>CW2</f>
        <v>M</v>
      </c>
      <c r="CX12" s="65" t="s">
        <v>1138</v>
      </c>
      <c r="CY12" s="31" t="str">
        <f t="shared" ref="CY12:CY47" si="14">CONCATENATE(CW12,CX12)</f>
        <v>M11</v>
      </c>
      <c r="CZ12" s="31">
        <f>CX4</f>
        <v>0</v>
      </c>
      <c r="DE12" s="67" t="str">
        <f>DE2</f>
        <v>N</v>
      </c>
      <c r="DF12" s="65" t="s">
        <v>1138</v>
      </c>
      <c r="DG12" s="31" t="str">
        <f t="shared" ref="DG12:DG47" si="15">CONCATENATE(DE12,DF12)</f>
        <v>N11</v>
      </c>
      <c r="DH12" s="31">
        <f>DF4</f>
        <v>0</v>
      </c>
      <c r="DM12" s="67" t="str">
        <f>DM2</f>
        <v>O</v>
      </c>
      <c r="DN12" s="65" t="s">
        <v>1138</v>
      </c>
      <c r="DO12" s="31" t="str">
        <f t="shared" ref="DO12:DO47" si="16">CONCATENATE(DM12,DN12)</f>
        <v>O11</v>
      </c>
      <c r="DP12" s="31">
        <f>DN4</f>
        <v>0</v>
      </c>
      <c r="DU12" s="67" t="str">
        <f>DU2</f>
        <v>P</v>
      </c>
      <c r="DV12" s="65" t="s">
        <v>1138</v>
      </c>
      <c r="DW12" s="31" t="str">
        <f t="shared" ref="DW12:DW47" si="17">CONCATENATE(DU12,DV12)</f>
        <v>P11</v>
      </c>
      <c r="DX12" s="31">
        <f>DV4</f>
        <v>0</v>
      </c>
    </row>
    <row r="13" spans="1:131" x14ac:dyDescent="0.45">
      <c r="A13" s="31" t="str">
        <f t="shared" si="0"/>
        <v>A12</v>
      </c>
      <c r="B13" s="31">
        <f t="shared" si="1"/>
        <v>2</v>
      </c>
      <c r="E13" s="67" t="str">
        <f t="shared" ref="E13:E47" si="18">E12</f>
        <v>A</v>
      </c>
      <c r="F13" s="65" t="s">
        <v>1139</v>
      </c>
      <c r="G13" s="31" t="str">
        <f t="shared" si="2"/>
        <v>A12</v>
      </c>
      <c r="H13" s="289">
        <f>G4</f>
        <v>2</v>
      </c>
      <c r="M13" s="67" t="str">
        <f t="shared" ref="M13:M47" si="19">M12</f>
        <v>B</v>
      </c>
      <c r="N13" s="65" t="s">
        <v>1139</v>
      </c>
      <c r="O13" s="31" t="str">
        <f t="shared" si="3"/>
        <v>B12</v>
      </c>
      <c r="P13" s="289">
        <f>O4</f>
        <v>2</v>
      </c>
      <c r="U13" s="67" t="str">
        <f t="shared" ref="U13:U47" si="20">U12</f>
        <v>C</v>
      </c>
      <c r="V13" s="65" t="s">
        <v>1139</v>
      </c>
      <c r="W13" s="31" t="str">
        <f t="shared" si="4"/>
        <v>C12</v>
      </c>
      <c r="X13" s="289">
        <f>W4</f>
        <v>1</v>
      </c>
      <c r="AC13" s="67" t="str">
        <f t="shared" ref="AC13:AC47" si="21">AC12</f>
        <v>D</v>
      </c>
      <c r="AD13" s="65" t="s">
        <v>1139</v>
      </c>
      <c r="AE13" s="31" t="str">
        <f t="shared" si="5"/>
        <v>D12</v>
      </c>
      <c r="AF13" s="289">
        <f>AE4</f>
        <v>2</v>
      </c>
      <c r="AK13" s="67" t="str">
        <f t="shared" ref="AK13:AK47" si="22">AK12</f>
        <v>E</v>
      </c>
      <c r="AL13" s="65" t="s">
        <v>1139</v>
      </c>
      <c r="AM13" s="31" t="str">
        <f t="shared" si="6"/>
        <v>E12</v>
      </c>
      <c r="AN13" s="289">
        <f>AM4</f>
        <v>2</v>
      </c>
      <c r="AS13" s="67" t="str">
        <f t="shared" ref="AS13:AS47" si="23">AS12</f>
        <v>F</v>
      </c>
      <c r="AT13" s="65" t="s">
        <v>1139</v>
      </c>
      <c r="AU13" s="31" t="str">
        <f t="shared" si="7"/>
        <v>F12</v>
      </c>
      <c r="AV13" s="289">
        <f>AU4</f>
        <v>1</v>
      </c>
      <c r="BA13" s="67" t="str">
        <f t="shared" ref="BA13:BA47" si="24">BA12</f>
        <v>G</v>
      </c>
      <c r="BB13" s="65" t="s">
        <v>1139</v>
      </c>
      <c r="BC13" s="31" t="str">
        <f t="shared" si="8"/>
        <v>G12</v>
      </c>
      <c r="BD13" s="289">
        <f>BC4</f>
        <v>2</v>
      </c>
      <c r="BI13" s="67" t="str">
        <f t="shared" ref="BI13:BI47" si="25">BI12</f>
        <v>H</v>
      </c>
      <c r="BJ13" s="65" t="s">
        <v>1139</v>
      </c>
      <c r="BK13" s="31" t="str">
        <f t="shared" si="9"/>
        <v>H12</v>
      </c>
      <c r="BL13" s="289">
        <f>BK4</f>
        <v>1</v>
      </c>
      <c r="BQ13" s="67" t="str">
        <f t="shared" ref="BQ13:BQ47" si="26">BQ12</f>
        <v>I</v>
      </c>
      <c r="BR13" s="65" t="s">
        <v>1139</v>
      </c>
      <c r="BS13" s="31" t="str">
        <f t="shared" si="10"/>
        <v>I12</v>
      </c>
      <c r="BT13" s="31">
        <f>BS4</f>
        <v>2</v>
      </c>
      <c r="BY13" s="67" t="str">
        <f t="shared" ref="BY13:BY47" si="27">BY12</f>
        <v>J</v>
      </c>
      <c r="BZ13" s="65" t="s">
        <v>1139</v>
      </c>
      <c r="CA13" s="31" t="str">
        <f t="shared" si="11"/>
        <v>J12</v>
      </c>
      <c r="CB13" s="31">
        <f>CA4</f>
        <v>1</v>
      </c>
      <c r="CG13" s="67" t="str">
        <f t="shared" ref="CG13:CG47" si="28">CG12</f>
        <v>K</v>
      </c>
      <c r="CH13" s="65" t="s">
        <v>1139</v>
      </c>
      <c r="CI13" s="31" t="str">
        <f t="shared" si="12"/>
        <v>K12</v>
      </c>
      <c r="CJ13" s="31">
        <f>CI4</f>
        <v>2</v>
      </c>
      <c r="CO13" s="67" t="str">
        <f t="shared" ref="CO13:CO47" si="29">CO12</f>
        <v>L</v>
      </c>
      <c r="CP13" s="65" t="s">
        <v>1139</v>
      </c>
      <c r="CQ13" s="31" t="str">
        <f t="shared" si="13"/>
        <v>L12</v>
      </c>
      <c r="CR13" s="31">
        <f>CQ4</f>
        <v>1</v>
      </c>
      <c r="CW13" s="67" t="str">
        <f t="shared" ref="CW13:CW47" si="30">CW12</f>
        <v>M</v>
      </c>
      <c r="CX13" s="65" t="s">
        <v>1139</v>
      </c>
      <c r="CY13" s="31" t="str">
        <f t="shared" si="14"/>
        <v>M12</v>
      </c>
      <c r="CZ13" s="31">
        <f>CY4</f>
        <v>1</v>
      </c>
      <c r="DE13" s="67" t="str">
        <f t="shared" ref="DE13:DE47" si="31">DE12</f>
        <v>N</v>
      </c>
      <c r="DF13" s="65" t="s">
        <v>1139</v>
      </c>
      <c r="DG13" s="31" t="str">
        <f t="shared" si="15"/>
        <v>N12</v>
      </c>
      <c r="DH13" s="31">
        <f>DG4</f>
        <v>0</v>
      </c>
      <c r="DM13" s="67" t="str">
        <f t="shared" ref="DM13:DM47" si="32">DM12</f>
        <v>O</v>
      </c>
      <c r="DN13" s="65" t="s">
        <v>1139</v>
      </c>
      <c r="DO13" s="31" t="str">
        <f t="shared" si="16"/>
        <v>O12</v>
      </c>
      <c r="DP13" s="31">
        <f>DO4</f>
        <v>0</v>
      </c>
      <c r="DU13" s="67" t="str">
        <f t="shared" ref="DU13:DU47" si="33">DU12</f>
        <v>P</v>
      </c>
      <c r="DV13" s="65" t="s">
        <v>1139</v>
      </c>
      <c r="DW13" s="31" t="str">
        <f t="shared" si="17"/>
        <v>P12</v>
      </c>
      <c r="DX13" s="31">
        <f>DW4</f>
        <v>0</v>
      </c>
    </row>
    <row r="14" spans="1:131" x14ac:dyDescent="0.45">
      <c r="A14" s="31" t="str">
        <f t="shared" si="0"/>
        <v>A13</v>
      </c>
      <c r="B14" s="31">
        <f t="shared" si="1"/>
        <v>3</v>
      </c>
      <c r="E14" s="67" t="str">
        <f t="shared" si="18"/>
        <v>A</v>
      </c>
      <c r="F14" s="65" t="s">
        <v>1140</v>
      </c>
      <c r="G14" s="31" t="str">
        <f t="shared" si="2"/>
        <v>A13</v>
      </c>
      <c r="H14" s="289">
        <f>H4</f>
        <v>3</v>
      </c>
      <c r="M14" s="67" t="str">
        <f t="shared" si="19"/>
        <v>B</v>
      </c>
      <c r="N14" s="65" t="s">
        <v>1140</v>
      </c>
      <c r="O14" s="31" t="str">
        <f t="shared" si="3"/>
        <v>B13</v>
      </c>
      <c r="P14" s="289">
        <f>P4</f>
        <v>1</v>
      </c>
      <c r="U14" s="67" t="str">
        <f t="shared" si="20"/>
        <v>C</v>
      </c>
      <c r="V14" s="65" t="s">
        <v>1140</v>
      </c>
      <c r="W14" s="31" t="str">
        <f t="shared" si="4"/>
        <v>C13</v>
      </c>
      <c r="X14" s="289">
        <f>X4</f>
        <v>3</v>
      </c>
      <c r="AC14" s="67" t="str">
        <f t="shared" si="21"/>
        <v>D</v>
      </c>
      <c r="AD14" s="65" t="s">
        <v>1140</v>
      </c>
      <c r="AE14" s="31" t="str">
        <f t="shared" si="5"/>
        <v>D13</v>
      </c>
      <c r="AF14" s="289">
        <f>AF4</f>
        <v>3</v>
      </c>
      <c r="AK14" s="67" t="str">
        <f t="shared" si="22"/>
        <v>E</v>
      </c>
      <c r="AL14" s="65" t="s">
        <v>1140</v>
      </c>
      <c r="AM14" s="31" t="str">
        <f t="shared" si="6"/>
        <v>E13</v>
      </c>
      <c r="AN14" s="289">
        <f>AN4</f>
        <v>1</v>
      </c>
      <c r="AS14" s="67" t="str">
        <f t="shared" si="23"/>
        <v>F</v>
      </c>
      <c r="AT14" s="65" t="s">
        <v>1140</v>
      </c>
      <c r="AU14" s="31" t="str">
        <f t="shared" si="7"/>
        <v>F13</v>
      </c>
      <c r="AV14" s="289">
        <f>AV4</f>
        <v>1</v>
      </c>
      <c r="BA14" s="67" t="str">
        <f t="shared" si="24"/>
        <v>G</v>
      </c>
      <c r="BB14" s="65" t="s">
        <v>1140</v>
      </c>
      <c r="BC14" s="31" t="str">
        <f t="shared" si="8"/>
        <v>G13</v>
      </c>
      <c r="BD14" s="289">
        <f>BD4</f>
        <v>3</v>
      </c>
      <c r="BI14" s="67" t="str">
        <f t="shared" si="25"/>
        <v>H</v>
      </c>
      <c r="BJ14" s="65" t="s">
        <v>1140</v>
      </c>
      <c r="BK14" s="31" t="str">
        <f t="shared" si="9"/>
        <v>H13</v>
      </c>
      <c r="BL14" s="289">
        <f>BL4</f>
        <v>1</v>
      </c>
      <c r="BQ14" s="67" t="str">
        <f t="shared" si="26"/>
        <v>I</v>
      </c>
      <c r="BR14" s="65" t="s">
        <v>1140</v>
      </c>
      <c r="BS14" s="31" t="str">
        <f t="shared" si="10"/>
        <v>I13</v>
      </c>
      <c r="BT14" s="31">
        <f>BT4</f>
        <v>3</v>
      </c>
      <c r="BY14" s="67" t="str">
        <f t="shared" si="27"/>
        <v>J</v>
      </c>
      <c r="BZ14" s="65" t="s">
        <v>1140</v>
      </c>
      <c r="CA14" s="31" t="str">
        <f t="shared" si="11"/>
        <v>J13</v>
      </c>
      <c r="CB14" s="31">
        <f>CB4</f>
        <v>3</v>
      </c>
      <c r="CG14" s="67" t="str">
        <f t="shared" si="28"/>
        <v>K</v>
      </c>
      <c r="CH14" s="65" t="s">
        <v>1140</v>
      </c>
      <c r="CI14" s="31" t="str">
        <f t="shared" si="12"/>
        <v>K13</v>
      </c>
      <c r="CJ14" s="31">
        <f>CJ4</f>
        <v>3</v>
      </c>
      <c r="CO14" s="67" t="str">
        <f t="shared" si="29"/>
        <v>L</v>
      </c>
      <c r="CP14" s="65" t="s">
        <v>1140</v>
      </c>
      <c r="CQ14" s="31" t="str">
        <f t="shared" si="13"/>
        <v>L13</v>
      </c>
      <c r="CR14" s="31">
        <f>CR4</f>
        <v>1</v>
      </c>
      <c r="CW14" s="67" t="str">
        <f t="shared" si="30"/>
        <v>M</v>
      </c>
      <c r="CX14" s="65" t="s">
        <v>1140</v>
      </c>
      <c r="CY14" s="31" t="str">
        <f t="shared" si="14"/>
        <v>M13</v>
      </c>
      <c r="CZ14" s="31">
        <f>CZ4</f>
        <v>3</v>
      </c>
      <c r="DE14" s="67" t="str">
        <f t="shared" si="31"/>
        <v>N</v>
      </c>
      <c r="DF14" s="65" t="s">
        <v>1140</v>
      </c>
      <c r="DG14" s="31" t="str">
        <f t="shared" si="15"/>
        <v>N13</v>
      </c>
      <c r="DH14" s="31">
        <f>DH4</f>
        <v>0</v>
      </c>
      <c r="DM14" s="67" t="str">
        <f t="shared" si="32"/>
        <v>O</v>
      </c>
      <c r="DN14" s="65" t="s">
        <v>1140</v>
      </c>
      <c r="DO14" s="31" t="str">
        <f t="shared" si="16"/>
        <v>O13</v>
      </c>
      <c r="DP14" s="31">
        <f>DP4</f>
        <v>0</v>
      </c>
      <c r="DU14" s="67" t="str">
        <f t="shared" si="33"/>
        <v>P</v>
      </c>
      <c r="DV14" s="65" t="s">
        <v>1140</v>
      </c>
      <c r="DW14" s="31" t="str">
        <f t="shared" si="17"/>
        <v>P13</v>
      </c>
      <c r="DX14" s="31">
        <f>DX4</f>
        <v>0</v>
      </c>
    </row>
    <row r="15" spans="1:131" x14ac:dyDescent="0.45">
      <c r="A15" s="31" t="str">
        <f t="shared" si="0"/>
        <v>A14</v>
      </c>
      <c r="B15" s="31">
        <f t="shared" si="1"/>
        <v>1</v>
      </c>
      <c r="E15" s="67" t="str">
        <f t="shared" si="18"/>
        <v>A</v>
      </c>
      <c r="F15" s="65" t="s">
        <v>1141</v>
      </c>
      <c r="G15" s="31" t="str">
        <f t="shared" si="2"/>
        <v>A14</v>
      </c>
      <c r="H15" s="289">
        <f>I4</f>
        <v>1</v>
      </c>
      <c r="M15" s="67" t="str">
        <f t="shared" si="19"/>
        <v>B</v>
      </c>
      <c r="N15" s="65" t="s">
        <v>1141</v>
      </c>
      <c r="O15" s="31" t="str">
        <f t="shared" si="3"/>
        <v>B14</v>
      </c>
      <c r="P15" s="289">
        <f>Q4</f>
        <v>1</v>
      </c>
      <c r="U15" s="67" t="str">
        <f t="shared" si="20"/>
        <v>C</v>
      </c>
      <c r="V15" s="65" t="s">
        <v>1141</v>
      </c>
      <c r="W15" s="31" t="str">
        <f t="shared" si="4"/>
        <v>C14</v>
      </c>
      <c r="X15" s="289">
        <f>Y4</f>
        <v>4</v>
      </c>
      <c r="AC15" s="67" t="str">
        <f t="shared" si="21"/>
        <v>D</v>
      </c>
      <c r="AD15" s="65" t="s">
        <v>1141</v>
      </c>
      <c r="AE15" s="31" t="str">
        <f t="shared" si="5"/>
        <v>D14</v>
      </c>
      <c r="AF15" s="289">
        <f>AG4</f>
        <v>1</v>
      </c>
      <c r="AK15" s="67" t="str">
        <f t="shared" si="22"/>
        <v>E</v>
      </c>
      <c r="AL15" s="65" t="s">
        <v>1141</v>
      </c>
      <c r="AM15" s="31" t="str">
        <f t="shared" si="6"/>
        <v>E14</v>
      </c>
      <c r="AN15" s="289">
        <f>AO4</f>
        <v>4</v>
      </c>
      <c r="AS15" s="67" t="str">
        <f t="shared" si="23"/>
        <v>F</v>
      </c>
      <c r="AT15" s="65" t="s">
        <v>1141</v>
      </c>
      <c r="AU15" s="31" t="str">
        <f t="shared" si="7"/>
        <v>F14</v>
      </c>
      <c r="AV15" s="289">
        <f>AW4</f>
        <v>4</v>
      </c>
      <c r="BA15" s="67" t="str">
        <f t="shared" si="24"/>
        <v>G</v>
      </c>
      <c r="BB15" s="65" t="s">
        <v>1141</v>
      </c>
      <c r="BC15" s="31" t="str">
        <f t="shared" si="8"/>
        <v>G14</v>
      </c>
      <c r="BD15" s="289">
        <f>BE4</f>
        <v>1</v>
      </c>
      <c r="BI15" s="67" t="str">
        <f t="shared" si="25"/>
        <v>H</v>
      </c>
      <c r="BJ15" s="65" t="s">
        <v>1141</v>
      </c>
      <c r="BK15" s="31" t="str">
        <f t="shared" si="9"/>
        <v>H14</v>
      </c>
      <c r="BL15" s="289">
        <f>BM4</f>
        <v>1</v>
      </c>
      <c r="BQ15" s="67" t="str">
        <f t="shared" si="26"/>
        <v>I</v>
      </c>
      <c r="BR15" s="65" t="s">
        <v>1141</v>
      </c>
      <c r="BS15" s="31" t="str">
        <f t="shared" si="10"/>
        <v>I14</v>
      </c>
      <c r="BT15" s="31">
        <f>BU4</f>
        <v>4</v>
      </c>
      <c r="BY15" s="67" t="str">
        <f t="shared" si="27"/>
        <v>J</v>
      </c>
      <c r="BZ15" s="65" t="s">
        <v>1141</v>
      </c>
      <c r="CA15" s="31" t="str">
        <f t="shared" si="11"/>
        <v>J14</v>
      </c>
      <c r="CB15" s="31">
        <f>CC4</f>
        <v>1</v>
      </c>
      <c r="CG15" s="67" t="str">
        <f t="shared" si="28"/>
        <v>K</v>
      </c>
      <c r="CH15" s="65" t="s">
        <v>1141</v>
      </c>
      <c r="CI15" s="31" t="str">
        <f t="shared" si="12"/>
        <v>K14</v>
      </c>
      <c r="CJ15" s="31">
        <f>CK4</f>
        <v>4</v>
      </c>
      <c r="CO15" s="67" t="str">
        <f t="shared" si="29"/>
        <v>L</v>
      </c>
      <c r="CP15" s="65" t="s">
        <v>1141</v>
      </c>
      <c r="CQ15" s="31" t="str">
        <f t="shared" si="13"/>
        <v>L14</v>
      </c>
      <c r="CR15" s="31">
        <f>CS4</f>
        <v>4</v>
      </c>
      <c r="CW15" s="67" t="str">
        <f t="shared" si="30"/>
        <v>M</v>
      </c>
      <c r="CX15" s="65" t="s">
        <v>1141</v>
      </c>
      <c r="CY15" s="31" t="str">
        <f t="shared" si="14"/>
        <v>M14</v>
      </c>
      <c r="CZ15" s="31">
        <f>DA4</f>
        <v>4</v>
      </c>
      <c r="DE15" s="67" t="str">
        <f t="shared" si="31"/>
        <v>N</v>
      </c>
      <c r="DF15" s="65" t="s">
        <v>1141</v>
      </c>
      <c r="DG15" s="31" t="str">
        <f t="shared" si="15"/>
        <v>N14</v>
      </c>
      <c r="DH15" s="31">
        <f>DI4</f>
        <v>0</v>
      </c>
      <c r="DM15" s="67" t="str">
        <f t="shared" si="32"/>
        <v>O</v>
      </c>
      <c r="DN15" s="65" t="s">
        <v>1141</v>
      </c>
      <c r="DO15" s="31" t="str">
        <f t="shared" si="16"/>
        <v>O14</v>
      </c>
      <c r="DP15" s="31">
        <f>DQ4</f>
        <v>0</v>
      </c>
      <c r="DU15" s="67" t="str">
        <f t="shared" si="33"/>
        <v>P</v>
      </c>
      <c r="DV15" s="65" t="s">
        <v>1141</v>
      </c>
      <c r="DW15" s="31" t="str">
        <f t="shared" si="17"/>
        <v>P14</v>
      </c>
      <c r="DX15" s="31">
        <f>DY4</f>
        <v>0</v>
      </c>
    </row>
    <row r="16" spans="1:131" x14ac:dyDescent="0.45">
      <c r="A16" s="31" t="str">
        <f t="shared" si="0"/>
        <v>A15</v>
      </c>
      <c r="B16" s="31">
        <f t="shared" si="1"/>
        <v>5</v>
      </c>
      <c r="E16" s="67" t="str">
        <f t="shared" si="18"/>
        <v>A</v>
      </c>
      <c r="F16" s="65" t="s">
        <v>1142</v>
      </c>
      <c r="G16" s="31" t="str">
        <f t="shared" si="2"/>
        <v>A15</v>
      </c>
      <c r="H16" s="289">
        <f>J4</f>
        <v>5</v>
      </c>
      <c r="M16" s="67" t="str">
        <f t="shared" si="19"/>
        <v>B</v>
      </c>
      <c r="N16" s="65" t="s">
        <v>1142</v>
      </c>
      <c r="O16" s="31" t="str">
        <f t="shared" si="3"/>
        <v>B15</v>
      </c>
      <c r="P16" s="289">
        <f>R4</f>
        <v>1</v>
      </c>
      <c r="U16" s="67" t="str">
        <f t="shared" si="20"/>
        <v>C</v>
      </c>
      <c r="V16" s="65" t="s">
        <v>1142</v>
      </c>
      <c r="W16" s="31" t="str">
        <f t="shared" si="4"/>
        <v>C15</v>
      </c>
      <c r="X16" s="289">
        <f>Z4</f>
        <v>1</v>
      </c>
      <c r="AC16" s="67" t="str">
        <f t="shared" si="21"/>
        <v>D</v>
      </c>
      <c r="AD16" s="65" t="s">
        <v>1142</v>
      </c>
      <c r="AE16" s="31" t="str">
        <f t="shared" si="5"/>
        <v>D15</v>
      </c>
      <c r="AF16" s="289">
        <f>AH4</f>
        <v>1</v>
      </c>
      <c r="AK16" s="67" t="str">
        <f t="shared" si="22"/>
        <v>E</v>
      </c>
      <c r="AL16" s="65" t="s">
        <v>1142</v>
      </c>
      <c r="AM16" s="31" t="str">
        <f t="shared" si="6"/>
        <v>E15</v>
      </c>
      <c r="AN16" s="289">
        <f>AP4</f>
        <v>1</v>
      </c>
      <c r="AS16" s="67" t="str">
        <f t="shared" si="23"/>
        <v>F</v>
      </c>
      <c r="AT16" s="65" t="s">
        <v>1142</v>
      </c>
      <c r="AU16" s="31" t="str">
        <f t="shared" si="7"/>
        <v>F15</v>
      </c>
      <c r="AV16" s="289">
        <f>AX4</f>
        <v>1</v>
      </c>
      <c r="BA16" s="67" t="str">
        <f t="shared" si="24"/>
        <v>G</v>
      </c>
      <c r="BB16" s="65" t="s">
        <v>1142</v>
      </c>
      <c r="BC16" s="31" t="str">
        <f t="shared" si="8"/>
        <v>G15</v>
      </c>
      <c r="BD16" s="289">
        <f>BF4</f>
        <v>5</v>
      </c>
      <c r="BI16" s="67" t="str">
        <f t="shared" si="25"/>
        <v>H</v>
      </c>
      <c r="BJ16" s="65" t="s">
        <v>1142</v>
      </c>
      <c r="BK16" s="31" t="str">
        <f t="shared" si="9"/>
        <v>H15</v>
      </c>
      <c r="BL16" s="289">
        <f>BN4</f>
        <v>5</v>
      </c>
      <c r="BQ16" s="67" t="str">
        <f t="shared" si="26"/>
        <v>I</v>
      </c>
      <c r="BR16" s="65" t="s">
        <v>1142</v>
      </c>
      <c r="BS16" s="31" t="str">
        <f t="shared" si="10"/>
        <v>I15</v>
      </c>
      <c r="BT16" s="31">
        <f>BV4</f>
        <v>1</v>
      </c>
      <c r="BY16" s="67" t="str">
        <f t="shared" si="27"/>
        <v>J</v>
      </c>
      <c r="BZ16" s="65" t="s">
        <v>1142</v>
      </c>
      <c r="CA16" s="31" t="str">
        <f t="shared" si="11"/>
        <v>J15</v>
      </c>
      <c r="CB16" s="31">
        <f>CD4</f>
        <v>1</v>
      </c>
      <c r="CG16" s="67" t="str">
        <f t="shared" si="28"/>
        <v>K</v>
      </c>
      <c r="CH16" s="65" t="s">
        <v>1142</v>
      </c>
      <c r="CI16" s="31" t="str">
        <f t="shared" si="12"/>
        <v>K15</v>
      </c>
      <c r="CJ16" s="31">
        <f>CL4</f>
        <v>5</v>
      </c>
      <c r="CO16" s="67" t="str">
        <f t="shared" si="29"/>
        <v>L</v>
      </c>
      <c r="CP16" s="65" t="s">
        <v>1142</v>
      </c>
      <c r="CQ16" s="31" t="str">
        <f t="shared" si="13"/>
        <v>L15</v>
      </c>
      <c r="CR16" s="31">
        <f>CT4</f>
        <v>1</v>
      </c>
      <c r="CW16" s="67" t="str">
        <f t="shared" si="30"/>
        <v>M</v>
      </c>
      <c r="CX16" s="65" t="s">
        <v>1142</v>
      </c>
      <c r="CY16" s="31" t="str">
        <f t="shared" si="14"/>
        <v>M15</v>
      </c>
      <c r="CZ16" s="31">
        <f>DB4</f>
        <v>5</v>
      </c>
      <c r="DE16" s="67" t="str">
        <f t="shared" si="31"/>
        <v>N</v>
      </c>
      <c r="DF16" s="65" t="s">
        <v>1142</v>
      </c>
      <c r="DG16" s="31" t="str">
        <f t="shared" si="15"/>
        <v>N15</v>
      </c>
      <c r="DH16" s="31">
        <f>DJ4</f>
        <v>0</v>
      </c>
      <c r="DM16" s="67" t="str">
        <f t="shared" si="32"/>
        <v>O</v>
      </c>
      <c r="DN16" s="65" t="s">
        <v>1142</v>
      </c>
      <c r="DO16" s="31" t="str">
        <f t="shared" si="16"/>
        <v>O15</v>
      </c>
      <c r="DP16" s="31">
        <f>DR4</f>
        <v>0</v>
      </c>
      <c r="DU16" s="67" t="str">
        <f t="shared" si="33"/>
        <v>P</v>
      </c>
      <c r="DV16" s="65" t="s">
        <v>1142</v>
      </c>
      <c r="DW16" s="31" t="str">
        <f t="shared" si="17"/>
        <v>P15</v>
      </c>
      <c r="DX16" s="31">
        <f>DZ4</f>
        <v>0</v>
      </c>
    </row>
    <row r="17" spans="1:128" x14ac:dyDescent="0.45">
      <c r="A17" s="31" t="str">
        <f t="shared" si="0"/>
        <v>A16</v>
      </c>
      <c r="B17" s="31">
        <f t="shared" si="1"/>
        <v>1</v>
      </c>
      <c r="E17" s="67" t="str">
        <f t="shared" si="18"/>
        <v>A</v>
      </c>
      <c r="F17" s="65" t="s">
        <v>1143</v>
      </c>
      <c r="G17" s="31" t="str">
        <f t="shared" si="2"/>
        <v>A16</v>
      </c>
      <c r="H17" s="289">
        <f>K4</f>
        <v>1</v>
      </c>
      <c r="M17" s="67" t="str">
        <f t="shared" si="19"/>
        <v>B</v>
      </c>
      <c r="N17" s="65" t="s">
        <v>1143</v>
      </c>
      <c r="O17" s="31" t="str">
        <f t="shared" si="3"/>
        <v>B16</v>
      </c>
      <c r="P17" s="289">
        <f>S4</f>
        <v>1</v>
      </c>
      <c r="U17" s="67" t="str">
        <f t="shared" si="20"/>
        <v>C</v>
      </c>
      <c r="V17" s="65" t="s">
        <v>1143</v>
      </c>
      <c r="W17" s="31" t="str">
        <f t="shared" si="4"/>
        <v>C16</v>
      </c>
      <c r="X17" s="289">
        <f>AA4</f>
        <v>6</v>
      </c>
      <c r="AC17" s="67" t="str">
        <f t="shared" si="21"/>
        <v>D</v>
      </c>
      <c r="AD17" s="65" t="s">
        <v>1143</v>
      </c>
      <c r="AE17" s="31" t="str">
        <f t="shared" si="5"/>
        <v>D16</v>
      </c>
      <c r="AF17" s="289">
        <f>AI4</f>
        <v>1</v>
      </c>
      <c r="AK17" s="67" t="str">
        <f t="shared" si="22"/>
        <v>E</v>
      </c>
      <c r="AL17" s="65" t="s">
        <v>1143</v>
      </c>
      <c r="AM17" s="31" t="str">
        <f t="shared" si="6"/>
        <v>E16</v>
      </c>
      <c r="AN17" s="289">
        <f>AQ4</f>
        <v>6</v>
      </c>
      <c r="AS17" s="67" t="str">
        <f t="shared" si="23"/>
        <v>F</v>
      </c>
      <c r="AT17" s="65" t="s">
        <v>1143</v>
      </c>
      <c r="AU17" s="31" t="str">
        <f t="shared" si="7"/>
        <v>F16</v>
      </c>
      <c r="AV17" s="289">
        <f>AY4</f>
        <v>1</v>
      </c>
      <c r="BA17" s="67" t="str">
        <f t="shared" si="24"/>
        <v>G</v>
      </c>
      <c r="BB17" s="65" t="s">
        <v>1143</v>
      </c>
      <c r="BC17" s="31" t="str">
        <f t="shared" si="8"/>
        <v>G16</v>
      </c>
      <c r="BD17" s="289">
        <f>BG4</f>
        <v>6</v>
      </c>
      <c r="BI17" s="67" t="str">
        <f t="shared" si="25"/>
        <v>H</v>
      </c>
      <c r="BJ17" s="65" t="s">
        <v>1143</v>
      </c>
      <c r="BK17" s="31" t="str">
        <f t="shared" si="9"/>
        <v>H16</v>
      </c>
      <c r="BL17" s="289">
        <f>BO4</f>
        <v>1</v>
      </c>
      <c r="BQ17" s="67" t="str">
        <f t="shared" si="26"/>
        <v>I</v>
      </c>
      <c r="BR17" s="65" t="s">
        <v>1143</v>
      </c>
      <c r="BS17" s="31" t="str">
        <f t="shared" si="10"/>
        <v>I16</v>
      </c>
      <c r="BT17" s="31">
        <f>BW4</f>
        <v>6</v>
      </c>
      <c r="BY17" s="67" t="str">
        <f t="shared" si="27"/>
        <v>J</v>
      </c>
      <c r="BZ17" s="65" t="s">
        <v>1143</v>
      </c>
      <c r="CA17" s="31" t="str">
        <f t="shared" si="11"/>
        <v>J16</v>
      </c>
      <c r="CB17" s="31">
        <f>CE4</f>
        <v>1</v>
      </c>
      <c r="CG17" s="67" t="str">
        <f t="shared" si="28"/>
        <v>K</v>
      </c>
      <c r="CH17" s="65" t="s">
        <v>1143</v>
      </c>
      <c r="CI17" s="31" t="str">
        <f t="shared" si="12"/>
        <v>K16</v>
      </c>
      <c r="CJ17" s="31">
        <f>CM4</f>
        <v>1</v>
      </c>
      <c r="CO17" s="67" t="str">
        <f t="shared" si="29"/>
        <v>L</v>
      </c>
      <c r="CP17" s="65" t="s">
        <v>1143</v>
      </c>
      <c r="CQ17" s="31" t="str">
        <f t="shared" si="13"/>
        <v>L16</v>
      </c>
      <c r="CR17" s="31">
        <f>CU4</f>
        <v>1</v>
      </c>
      <c r="CW17" s="67" t="str">
        <f t="shared" si="30"/>
        <v>M</v>
      </c>
      <c r="CX17" s="65" t="s">
        <v>1143</v>
      </c>
      <c r="CY17" s="31" t="str">
        <f t="shared" si="14"/>
        <v>M16</v>
      </c>
      <c r="CZ17" s="31">
        <f>DC4</f>
        <v>6</v>
      </c>
      <c r="DE17" s="67" t="str">
        <f t="shared" si="31"/>
        <v>N</v>
      </c>
      <c r="DF17" s="65" t="s">
        <v>1143</v>
      </c>
      <c r="DG17" s="31" t="str">
        <f t="shared" si="15"/>
        <v>N16</v>
      </c>
      <c r="DH17" s="31">
        <f>DK4</f>
        <v>0</v>
      </c>
      <c r="DM17" s="67" t="str">
        <f t="shared" si="32"/>
        <v>O</v>
      </c>
      <c r="DN17" s="65" t="s">
        <v>1143</v>
      </c>
      <c r="DO17" s="31" t="str">
        <f t="shared" si="16"/>
        <v>O16</v>
      </c>
      <c r="DP17" s="31">
        <f>DS4</f>
        <v>0</v>
      </c>
      <c r="DU17" s="67" t="str">
        <f t="shared" si="33"/>
        <v>P</v>
      </c>
      <c r="DV17" s="65" t="s">
        <v>1143</v>
      </c>
      <c r="DW17" s="31" t="str">
        <f t="shared" si="17"/>
        <v>P16</v>
      </c>
      <c r="DX17" s="31">
        <f>EA4</f>
        <v>0</v>
      </c>
    </row>
    <row r="18" spans="1:128" x14ac:dyDescent="0.45">
      <c r="A18" s="31" t="str">
        <f t="shared" si="0"/>
        <v>A21</v>
      </c>
      <c r="B18" s="31">
        <f t="shared" si="1"/>
        <v>2</v>
      </c>
      <c r="E18" s="67" t="str">
        <f t="shared" si="18"/>
        <v>A</v>
      </c>
      <c r="F18" s="65" t="s">
        <v>1144</v>
      </c>
      <c r="G18" s="31" t="str">
        <f t="shared" si="2"/>
        <v>A21</v>
      </c>
      <c r="H18" s="289">
        <f>F5</f>
        <v>2</v>
      </c>
      <c r="M18" s="67" t="str">
        <f t="shared" si="19"/>
        <v>B</v>
      </c>
      <c r="N18" s="65" t="s">
        <v>1144</v>
      </c>
      <c r="O18" s="31" t="str">
        <f t="shared" si="3"/>
        <v>B21</v>
      </c>
      <c r="P18" s="289">
        <f>N5</f>
        <v>2</v>
      </c>
      <c r="U18" s="67" t="str">
        <f t="shared" si="20"/>
        <v>C</v>
      </c>
      <c r="V18" s="65" t="s">
        <v>1144</v>
      </c>
      <c r="W18" s="31" t="str">
        <f t="shared" si="4"/>
        <v>C21</v>
      </c>
      <c r="X18" s="289">
        <f>V5</f>
        <v>2</v>
      </c>
      <c r="AC18" s="67" t="str">
        <f t="shared" si="21"/>
        <v>D</v>
      </c>
      <c r="AD18" s="65" t="s">
        <v>1144</v>
      </c>
      <c r="AE18" s="31" t="str">
        <f t="shared" si="5"/>
        <v>D21</v>
      </c>
      <c r="AF18" s="289">
        <f>AD5</f>
        <v>2</v>
      </c>
      <c r="AK18" s="67" t="str">
        <f t="shared" si="22"/>
        <v>E</v>
      </c>
      <c r="AL18" s="65" t="s">
        <v>1144</v>
      </c>
      <c r="AM18" s="31" t="str">
        <f t="shared" si="6"/>
        <v>E21</v>
      </c>
      <c r="AN18" s="289">
        <f>AL5</f>
        <v>2</v>
      </c>
      <c r="AS18" s="67" t="str">
        <f t="shared" si="23"/>
        <v>F</v>
      </c>
      <c r="AT18" s="65" t="s">
        <v>1144</v>
      </c>
      <c r="AU18" s="31" t="str">
        <f t="shared" si="7"/>
        <v>F21</v>
      </c>
      <c r="AV18" s="289">
        <f>AT5</f>
        <v>1</v>
      </c>
      <c r="BA18" s="67" t="str">
        <f t="shared" si="24"/>
        <v>G</v>
      </c>
      <c r="BB18" s="65" t="s">
        <v>1144</v>
      </c>
      <c r="BC18" s="31" t="str">
        <f t="shared" si="8"/>
        <v>G21</v>
      </c>
      <c r="BD18" s="289">
        <f>BB5</f>
        <v>2</v>
      </c>
      <c r="BI18" s="67" t="str">
        <f t="shared" si="25"/>
        <v>H</v>
      </c>
      <c r="BJ18" s="65" t="s">
        <v>1144</v>
      </c>
      <c r="BK18" s="31" t="str">
        <f t="shared" si="9"/>
        <v>H21</v>
      </c>
      <c r="BL18" s="289">
        <f>BJ5</f>
        <v>1</v>
      </c>
      <c r="BQ18" s="67" t="str">
        <f t="shared" si="26"/>
        <v>I</v>
      </c>
      <c r="BR18" s="65" t="s">
        <v>1144</v>
      </c>
      <c r="BS18" s="31" t="str">
        <f t="shared" si="10"/>
        <v>I21</v>
      </c>
      <c r="BT18" s="31">
        <f>BR5</f>
        <v>2</v>
      </c>
      <c r="BY18" s="67" t="str">
        <f t="shared" si="27"/>
        <v>J</v>
      </c>
      <c r="BZ18" s="65" t="s">
        <v>1144</v>
      </c>
      <c r="CA18" s="31" t="str">
        <f t="shared" si="11"/>
        <v>J21</v>
      </c>
      <c r="CB18" s="31">
        <f>BZ5</f>
        <v>1</v>
      </c>
      <c r="CG18" s="67" t="str">
        <f t="shared" si="28"/>
        <v>K</v>
      </c>
      <c r="CH18" s="65" t="s">
        <v>1144</v>
      </c>
      <c r="CI18" s="31" t="str">
        <f t="shared" si="12"/>
        <v>K21</v>
      </c>
      <c r="CJ18" s="31">
        <f>CH5</f>
        <v>2</v>
      </c>
      <c r="CO18" s="67" t="str">
        <f t="shared" si="29"/>
        <v>L</v>
      </c>
      <c r="CP18" s="65" t="s">
        <v>1144</v>
      </c>
      <c r="CQ18" s="31" t="str">
        <f t="shared" si="13"/>
        <v>L21</v>
      </c>
      <c r="CR18" s="31">
        <f>CP5</f>
        <v>1</v>
      </c>
      <c r="CW18" s="67" t="str">
        <f t="shared" si="30"/>
        <v>M</v>
      </c>
      <c r="CX18" s="65" t="s">
        <v>1144</v>
      </c>
      <c r="CY18" s="31" t="str">
        <f t="shared" si="14"/>
        <v>M21</v>
      </c>
      <c r="CZ18" s="31">
        <f>CX5</f>
        <v>1</v>
      </c>
      <c r="DE18" s="67" t="str">
        <f t="shared" si="31"/>
        <v>N</v>
      </c>
      <c r="DF18" s="65" t="s">
        <v>1144</v>
      </c>
      <c r="DG18" s="31" t="str">
        <f t="shared" si="15"/>
        <v>N21</v>
      </c>
      <c r="DH18" s="31">
        <f>DF5</f>
        <v>0</v>
      </c>
      <c r="DM18" s="67" t="str">
        <f t="shared" si="32"/>
        <v>O</v>
      </c>
      <c r="DN18" s="65" t="s">
        <v>1144</v>
      </c>
      <c r="DO18" s="31" t="str">
        <f t="shared" si="16"/>
        <v>O21</v>
      </c>
      <c r="DP18" s="31">
        <f>DN5</f>
        <v>0</v>
      </c>
      <c r="DU18" s="67" t="str">
        <f t="shared" si="33"/>
        <v>P</v>
      </c>
      <c r="DV18" s="65" t="s">
        <v>1144</v>
      </c>
      <c r="DW18" s="31" t="str">
        <f t="shared" si="17"/>
        <v>P21</v>
      </c>
      <c r="DX18" s="31">
        <f>DV5</f>
        <v>0</v>
      </c>
    </row>
    <row r="19" spans="1:128" x14ac:dyDescent="0.45">
      <c r="A19" s="31" t="str">
        <f t="shared" si="0"/>
        <v>A22</v>
      </c>
      <c r="B19" s="31">
        <f t="shared" si="1"/>
        <v>0</v>
      </c>
      <c r="E19" s="67" t="str">
        <f t="shared" si="18"/>
        <v>A</v>
      </c>
      <c r="F19" s="65" t="s">
        <v>1145</v>
      </c>
      <c r="G19" s="31" t="str">
        <f t="shared" si="2"/>
        <v>A22</v>
      </c>
      <c r="H19" s="289">
        <f>G5</f>
        <v>0</v>
      </c>
      <c r="M19" s="67" t="str">
        <f t="shared" si="19"/>
        <v>B</v>
      </c>
      <c r="N19" s="65" t="s">
        <v>1145</v>
      </c>
      <c r="O19" s="31" t="str">
        <f t="shared" si="3"/>
        <v>B22</v>
      </c>
      <c r="P19" s="289">
        <f>O5</f>
        <v>0</v>
      </c>
      <c r="U19" s="67" t="str">
        <f t="shared" si="20"/>
        <v>C</v>
      </c>
      <c r="V19" s="65" t="s">
        <v>1145</v>
      </c>
      <c r="W19" s="31" t="str">
        <f t="shared" si="4"/>
        <v>C22</v>
      </c>
      <c r="X19" s="289">
        <f>W5</f>
        <v>0</v>
      </c>
      <c r="AC19" s="67" t="str">
        <f t="shared" si="21"/>
        <v>D</v>
      </c>
      <c r="AD19" s="65" t="s">
        <v>1145</v>
      </c>
      <c r="AE19" s="31" t="str">
        <f t="shared" si="5"/>
        <v>D22</v>
      </c>
      <c r="AF19" s="289">
        <f>AE5</f>
        <v>0</v>
      </c>
      <c r="AK19" s="67" t="str">
        <f t="shared" si="22"/>
        <v>E</v>
      </c>
      <c r="AL19" s="65" t="s">
        <v>1145</v>
      </c>
      <c r="AM19" s="31" t="str">
        <f t="shared" si="6"/>
        <v>E22</v>
      </c>
      <c r="AN19" s="289">
        <f>AM5</f>
        <v>0</v>
      </c>
      <c r="AS19" s="67" t="str">
        <f t="shared" si="23"/>
        <v>F</v>
      </c>
      <c r="AT19" s="65" t="s">
        <v>1145</v>
      </c>
      <c r="AU19" s="31" t="str">
        <f t="shared" si="7"/>
        <v>F22</v>
      </c>
      <c r="AV19" s="289">
        <f>AU5</f>
        <v>0</v>
      </c>
      <c r="BA19" s="67" t="str">
        <f t="shared" si="24"/>
        <v>G</v>
      </c>
      <c r="BB19" s="65" t="s">
        <v>1145</v>
      </c>
      <c r="BC19" s="31" t="str">
        <f t="shared" si="8"/>
        <v>G22</v>
      </c>
      <c r="BD19" s="289">
        <f>BC5</f>
        <v>0</v>
      </c>
      <c r="BI19" s="67" t="str">
        <f t="shared" si="25"/>
        <v>H</v>
      </c>
      <c r="BJ19" s="65" t="s">
        <v>1145</v>
      </c>
      <c r="BK19" s="31" t="str">
        <f t="shared" si="9"/>
        <v>H22</v>
      </c>
      <c r="BL19" s="289">
        <f>BK5</f>
        <v>0</v>
      </c>
      <c r="BQ19" s="67" t="str">
        <f t="shared" si="26"/>
        <v>I</v>
      </c>
      <c r="BR19" s="65" t="s">
        <v>1145</v>
      </c>
      <c r="BS19" s="31" t="str">
        <f t="shared" si="10"/>
        <v>I22</v>
      </c>
      <c r="BT19" s="31">
        <f>BS5</f>
        <v>0</v>
      </c>
      <c r="BY19" s="67" t="str">
        <f t="shared" si="27"/>
        <v>J</v>
      </c>
      <c r="BZ19" s="65" t="s">
        <v>1145</v>
      </c>
      <c r="CA19" s="31" t="str">
        <f t="shared" si="11"/>
        <v>J22</v>
      </c>
      <c r="CB19" s="31">
        <f>CA5</f>
        <v>0</v>
      </c>
      <c r="CG19" s="67" t="str">
        <f t="shared" si="28"/>
        <v>K</v>
      </c>
      <c r="CH19" s="65" t="s">
        <v>1145</v>
      </c>
      <c r="CI19" s="31" t="str">
        <f t="shared" si="12"/>
        <v>K22</v>
      </c>
      <c r="CJ19" s="31">
        <f>CI5</f>
        <v>0</v>
      </c>
      <c r="CO19" s="67" t="str">
        <f t="shared" si="29"/>
        <v>L</v>
      </c>
      <c r="CP19" s="65" t="s">
        <v>1145</v>
      </c>
      <c r="CQ19" s="31" t="str">
        <f t="shared" si="13"/>
        <v>L22</v>
      </c>
      <c r="CR19" s="31">
        <f>CQ5</f>
        <v>0</v>
      </c>
      <c r="CW19" s="67" t="str">
        <f t="shared" si="30"/>
        <v>M</v>
      </c>
      <c r="CX19" s="65" t="s">
        <v>1145</v>
      </c>
      <c r="CY19" s="31" t="str">
        <f t="shared" si="14"/>
        <v>M22</v>
      </c>
      <c r="CZ19" s="31">
        <f>CY5</f>
        <v>0</v>
      </c>
      <c r="DE19" s="67" t="str">
        <f t="shared" si="31"/>
        <v>N</v>
      </c>
      <c r="DF19" s="65" t="s">
        <v>1145</v>
      </c>
      <c r="DG19" s="31" t="str">
        <f t="shared" si="15"/>
        <v>N22</v>
      </c>
      <c r="DH19" s="31">
        <f>DG5</f>
        <v>0</v>
      </c>
      <c r="DM19" s="67" t="str">
        <f t="shared" si="32"/>
        <v>O</v>
      </c>
      <c r="DN19" s="65" t="s">
        <v>1145</v>
      </c>
      <c r="DO19" s="31" t="str">
        <f t="shared" si="16"/>
        <v>O22</v>
      </c>
      <c r="DP19" s="31">
        <f>DO5</f>
        <v>0</v>
      </c>
      <c r="DU19" s="67" t="str">
        <f t="shared" si="33"/>
        <v>P</v>
      </c>
      <c r="DV19" s="65" t="s">
        <v>1145</v>
      </c>
      <c r="DW19" s="31" t="str">
        <f t="shared" si="17"/>
        <v>P22</v>
      </c>
      <c r="DX19" s="31">
        <f>DW5</f>
        <v>0</v>
      </c>
    </row>
    <row r="20" spans="1:128" x14ac:dyDescent="0.45">
      <c r="A20" s="31" t="str">
        <f t="shared" si="0"/>
        <v>A23</v>
      </c>
      <c r="B20" s="31">
        <f t="shared" si="1"/>
        <v>3</v>
      </c>
      <c r="E20" s="67" t="str">
        <f t="shared" si="18"/>
        <v>A</v>
      </c>
      <c r="F20" s="65" t="s">
        <v>1146</v>
      </c>
      <c r="G20" s="31" t="str">
        <f t="shared" si="2"/>
        <v>A23</v>
      </c>
      <c r="H20" s="289">
        <f>H5</f>
        <v>3</v>
      </c>
      <c r="M20" s="67" t="str">
        <f t="shared" si="19"/>
        <v>B</v>
      </c>
      <c r="N20" s="65" t="s">
        <v>1146</v>
      </c>
      <c r="O20" s="31" t="str">
        <f t="shared" si="3"/>
        <v>B23</v>
      </c>
      <c r="P20" s="289">
        <f>P5</f>
        <v>3</v>
      </c>
      <c r="U20" s="67" t="str">
        <f t="shared" si="20"/>
        <v>C</v>
      </c>
      <c r="V20" s="65" t="s">
        <v>1146</v>
      </c>
      <c r="W20" s="31" t="str">
        <f t="shared" si="4"/>
        <v>C23</v>
      </c>
      <c r="X20" s="289">
        <f>X5</f>
        <v>3</v>
      </c>
      <c r="AC20" s="67" t="str">
        <f t="shared" si="21"/>
        <v>D</v>
      </c>
      <c r="AD20" s="65" t="s">
        <v>1146</v>
      </c>
      <c r="AE20" s="31" t="str">
        <f t="shared" si="5"/>
        <v>D23</v>
      </c>
      <c r="AF20" s="289">
        <f>AF5</f>
        <v>2</v>
      </c>
      <c r="AK20" s="67" t="str">
        <f t="shared" si="22"/>
        <v>E</v>
      </c>
      <c r="AL20" s="65" t="s">
        <v>1146</v>
      </c>
      <c r="AM20" s="31" t="str">
        <f t="shared" si="6"/>
        <v>E23</v>
      </c>
      <c r="AN20" s="289">
        <f>AN5</f>
        <v>2</v>
      </c>
      <c r="AS20" s="67" t="str">
        <f t="shared" si="23"/>
        <v>F</v>
      </c>
      <c r="AT20" s="65" t="s">
        <v>1146</v>
      </c>
      <c r="AU20" s="31" t="str">
        <f t="shared" si="7"/>
        <v>F23</v>
      </c>
      <c r="AV20" s="289">
        <f>AV5</f>
        <v>3</v>
      </c>
      <c r="BA20" s="67" t="str">
        <f t="shared" si="24"/>
        <v>G</v>
      </c>
      <c r="BB20" s="65" t="s">
        <v>1146</v>
      </c>
      <c r="BC20" s="31" t="str">
        <f t="shared" si="8"/>
        <v>G23</v>
      </c>
      <c r="BD20" s="289">
        <f>BD5</f>
        <v>2</v>
      </c>
      <c r="BI20" s="67" t="str">
        <f t="shared" si="25"/>
        <v>H</v>
      </c>
      <c r="BJ20" s="65" t="s">
        <v>1146</v>
      </c>
      <c r="BK20" s="31" t="str">
        <f t="shared" si="9"/>
        <v>H23</v>
      </c>
      <c r="BL20" s="289">
        <f>BL5</f>
        <v>2</v>
      </c>
      <c r="BQ20" s="67" t="str">
        <f t="shared" si="26"/>
        <v>I</v>
      </c>
      <c r="BR20" s="65" t="s">
        <v>1146</v>
      </c>
      <c r="BS20" s="31" t="str">
        <f t="shared" si="10"/>
        <v>I23</v>
      </c>
      <c r="BT20" s="31">
        <f>BT5</f>
        <v>2</v>
      </c>
      <c r="BY20" s="67" t="str">
        <f t="shared" si="27"/>
        <v>J</v>
      </c>
      <c r="BZ20" s="65" t="s">
        <v>1146</v>
      </c>
      <c r="CA20" s="31" t="str">
        <f t="shared" si="11"/>
        <v>J23</v>
      </c>
      <c r="CB20" s="31">
        <f>CB5</f>
        <v>3</v>
      </c>
      <c r="CG20" s="67" t="str">
        <f t="shared" si="28"/>
        <v>K</v>
      </c>
      <c r="CH20" s="65" t="s">
        <v>1146</v>
      </c>
      <c r="CI20" s="31" t="str">
        <f t="shared" si="12"/>
        <v>K23</v>
      </c>
      <c r="CJ20" s="31">
        <f>CJ5</f>
        <v>2</v>
      </c>
      <c r="CO20" s="67" t="str">
        <f t="shared" si="29"/>
        <v>L</v>
      </c>
      <c r="CP20" s="65" t="s">
        <v>1146</v>
      </c>
      <c r="CQ20" s="31" t="str">
        <f t="shared" si="13"/>
        <v>L23</v>
      </c>
      <c r="CR20" s="31">
        <f>CR5</f>
        <v>2</v>
      </c>
      <c r="CW20" s="67" t="str">
        <f t="shared" si="30"/>
        <v>M</v>
      </c>
      <c r="CX20" s="65" t="s">
        <v>1146</v>
      </c>
      <c r="CY20" s="31" t="str">
        <f t="shared" si="14"/>
        <v>M23</v>
      </c>
      <c r="CZ20" s="31">
        <f>CZ5</f>
        <v>3</v>
      </c>
      <c r="DE20" s="67" t="str">
        <f t="shared" si="31"/>
        <v>N</v>
      </c>
      <c r="DF20" s="65" t="s">
        <v>1146</v>
      </c>
      <c r="DG20" s="31" t="str">
        <f t="shared" si="15"/>
        <v>N23</v>
      </c>
      <c r="DH20" s="31">
        <f>DH5</f>
        <v>0</v>
      </c>
      <c r="DM20" s="67" t="str">
        <f t="shared" si="32"/>
        <v>O</v>
      </c>
      <c r="DN20" s="65" t="s">
        <v>1146</v>
      </c>
      <c r="DO20" s="31" t="str">
        <f t="shared" si="16"/>
        <v>O23</v>
      </c>
      <c r="DP20" s="31">
        <f>DP5</f>
        <v>0</v>
      </c>
      <c r="DU20" s="67" t="str">
        <f t="shared" si="33"/>
        <v>P</v>
      </c>
      <c r="DV20" s="65" t="s">
        <v>1146</v>
      </c>
      <c r="DW20" s="31" t="str">
        <f t="shared" si="17"/>
        <v>P23</v>
      </c>
      <c r="DX20" s="31">
        <f>DX5</f>
        <v>0</v>
      </c>
    </row>
    <row r="21" spans="1:128" x14ac:dyDescent="0.45">
      <c r="A21" s="31" t="str">
        <f t="shared" si="0"/>
        <v>A24</v>
      </c>
      <c r="B21" s="31">
        <f t="shared" si="1"/>
        <v>2</v>
      </c>
      <c r="E21" s="67" t="str">
        <f t="shared" si="18"/>
        <v>A</v>
      </c>
      <c r="F21" s="65" t="s">
        <v>1147</v>
      </c>
      <c r="G21" s="31" t="str">
        <f t="shared" si="2"/>
        <v>A24</v>
      </c>
      <c r="H21" s="289">
        <f>I5</f>
        <v>2</v>
      </c>
      <c r="M21" s="67" t="str">
        <f t="shared" si="19"/>
        <v>B</v>
      </c>
      <c r="N21" s="65" t="s">
        <v>1147</v>
      </c>
      <c r="O21" s="31" t="str">
        <f t="shared" si="3"/>
        <v>B24</v>
      </c>
      <c r="P21" s="289">
        <f>Q5</f>
        <v>2</v>
      </c>
      <c r="U21" s="67" t="str">
        <f t="shared" si="20"/>
        <v>C</v>
      </c>
      <c r="V21" s="65" t="s">
        <v>1147</v>
      </c>
      <c r="W21" s="31" t="str">
        <f t="shared" si="4"/>
        <v>C24</v>
      </c>
      <c r="X21" s="289">
        <f>Y5</f>
        <v>2</v>
      </c>
      <c r="AC21" s="67" t="str">
        <f t="shared" si="21"/>
        <v>D</v>
      </c>
      <c r="AD21" s="65" t="s">
        <v>1147</v>
      </c>
      <c r="AE21" s="31" t="str">
        <f t="shared" si="5"/>
        <v>D24</v>
      </c>
      <c r="AF21" s="289">
        <f>AG5</f>
        <v>2</v>
      </c>
      <c r="AK21" s="67" t="str">
        <f t="shared" si="22"/>
        <v>E</v>
      </c>
      <c r="AL21" s="65" t="s">
        <v>1147</v>
      </c>
      <c r="AM21" s="31" t="str">
        <f t="shared" si="6"/>
        <v>E24</v>
      </c>
      <c r="AN21" s="289">
        <f>AO5</f>
        <v>2</v>
      </c>
      <c r="AS21" s="67" t="str">
        <f t="shared" si="23"/>
        <v>F</v>
      </c>
      <c r="AT21" s="65" t="s">
        <v>1147</v>
      </c>
      <c r="AU21" s="31" t="str">
        <f t="shared" si="7"/>
        <v>F24</v>
      </c>
      <c r="AV21" s="289">
        <f>AW5</f>
        <v>4</v>
      </c>
      <c r="BA21" s="67" t="str">
        <f t="shared" si="24"/>
        <v>G</v>
      </c>
      <c r="BB21" s="65" t="s">
        <v>1147</v>
      </c>
      <c r="BC21" s="31" t="str">
        <f t="shared" si="8"/>
        <v>G24</v>
      </c>
      <c r="BD21" s="289">
        <f>BE5</f>
        <v>2</v>
      </c>
      <c r="BI21" s="67" t="str">
        <f t="shared" si="25"/>
        <v>H</v>
      </c>
      <c r="BJ21" s="65" t="s">
        <v>1147</v>
      </c>
      <c r="BK21" s="31" t="str">
        <f t="shared" si="9"/>
        <v>H24</v>
      </c>
      <c r="BL21" s="289">
        <f>BM5</f>
        <v>4</v>
      </c>
      <c r="BQ21" s="67" t="str">
        <f t="shared" si="26"/>
        <v>I</v>
      </c>
      <c r="BR21" s="65" t="s">
        <v>1147</v>
      </c>
      <c r="BS21" s="31" t="str">
        <f t="shared" si="10"/>
        <v>I24</v>
      </c>
      <c r="BT21" s="31">
        <f>BU5</f>
        <v>2</v>
      </c>
      <c r="BY21" s="67" t="str">
        <f t="shared" si="27"/>
        <v>J</v>
      </c>
      <c r="BZ21" s="65" t="s">
        <v>1147</v>
      </c>
      <c r="CA21" s="31" t="str">
        <f t="shared" si="11"/>
        <v>J24</v>
      </c>
      <c r="CB21" s="31">
        <f>CC5</f>
        <v>4</v>
      </c>
      <c r="CG21" s="67" t="str">
        <f t="shared" si="28"/>
        <v>K</v>
      </c>
      <c r="CH21" s="65" t="s">
        <v>1147</v>
      </c>
      <c r="CI21" s="31" t="str">
        <f t="shared" si="12"/>
        <v>K24</v>
      </c>
      <c r="CJ21" s="31">
        <f>CK5</f>
        <v>4</v>
      </c>
      <c r="CO21" s="67" t="str">
        <f t="shared" si="29"/>
        <v>L</v>
      </c>
      <c r="CP21" s="65" t="s">
        <v>1147</v>
      </c>
      <c r="CQ21" s="31" t="str">
        <f t="shared" si="13"/>
        <v>L24</v>
      </c>
      <c r="CR21" s="31">
        <f>CS5</f>
        <v>2</v>
      </c>
      <c r="CW21" s="67" t="str">
        <f t="shared" si="30"/>
        <v>M</v>
      </c>
      <c r="CX21" s="65" t="s">
        <v>1147</v>
      </c>
      <c r="CY21" s="31" t="str">
        <f t="shared" si="14"/>
        <v>M24</v>
      </c>
      <c r="CZ21" s="31">
        <f>DA5</f>
        <v>4</v>
      </c>
      <c r="DE21" s="67" t="str">
        <f t="shared" si="31"/>
        <v>N</v>
      </c>
      <c r="DF21" s="65" t="s">
        <v>1147</v>
      </c>
      <c r="DG21" s="31" t="str">
        <f t="shared" si="15"/>
        <v>N24</v>
      </c>
      <c r="DH21" s="31">
        <f>DI5</f>
        <v>0</v>
      </c>
      <c r="DM21" s="67" t="str">
        <f t="shared" si="32"/>
        <v>O</v>
      </c>
      <c r="DN21" s="65" t="s">
        <v>1147</v>
      </c>
      <c r="DO21" s="31" t="str">
        <f t="shared" si="16"/>
        <v>O24</v>
      </c>
      <c r="DP21" s="31">
        <f>DQ5</f>
        <v>0</v>
      </c>
      <c r="DU21" s="67" t="str">
        <f t="shared" si="33"/>
        <v>P</v>
      </c>
      <c r="DV21" s="65" t="s">
        <v>1147</v>
      </c>
      <c r="DW21" s="31" t="str">
        <f t="shared" si="17"/>
        <v>P24</v>
      </c>
      <c r="DX21" s="31">
        <f>DY5</f>
        <v>0</v>
      </c>
    </row>
    <row r="22" spans="1:128" x14ac:dyDescent="0.45">
      <c r="A22" s="31" t="str">
        <f t="shared" si="0"/>
        <v>A25</v>
      </c>
      <c r="B22" s="31">
        <f t="shared" si="1"/>
        <v>2</v>
      </c>
      <c r="E22" s="67" t="str">
        <f t="shared" si="18"/>
        <v>A</v>
      </c>
      <c r="F22" s="65" t="s">
        <v>1148</v>
      </c>
      <c r="G22" s="31" t="str">
        <f t="shared" si="2"/>
        <v>A25</v>
      </c>
      <c r="H22" s="289">
        <f>J5</f>
        <v>2</v>
      </c>
      <c r="M22" s="67" t="str">
        <f t="shared" si="19"/>
        <v>B</v>
      </c>
      <c r="N22" s="65" t="s">
        <v>1148</v>
      </c>
      <c r="O22" s="31" t="str">
        <f t="shared" si="3"/>
        <v>B25</v>
      </c>
      <c r="P22" s="289">
        <f>R5</f>
        <v>5</v>
      </c>
      <c r="U22" s="67" t="str">
        <f t="shared" si="20"/>
        <v>C</v>
      </c>
      <c r="V22" s="65" t="s">
        <v>1148</v>
      </c>
      <c r="W22" s="31" t="str">
        <f t="shared" si="4"/>
        <v>C25</v>
      </c>
      <c r="X22" s="289">
        <f>Z5</f>
        <v>2</v>
      </c>
      <c r="AC22" s="67" t="str">
        <f t="shared" si="21"/>
        <v>D</v>
      </c>
      <c r="AD22" s="65" t="s">
        <v>1148</v>
      </c>
      <c r="AE22" s="31" t="str">
        <f t="shared" si="5"/>
        <v>D25</v>
      </c>
      <c r="AF22" s="289">
        <f>AH5</f>
        <v>2</v>
      </c>
      <c r="AK22" s="67" t="str">
        <f t="shared" si="22"/>
        <v>E</v>
      </c>
      <c r="AL22" s="65" t="s">
        <v>1148</v>
      </c>
      <c r="AM22" s="31" t="str">
        <f t="shared" si="6"/>
        <v>E25</v>
      </c>
      <c r="AN22" s="289">
        <f>AP5</f>
        <v>2</v>
      </c>
      <c r="AS22" s="67" t="str">
        <f t="shared" si="23"/>
        <v>F</v>
      </c>
      <c r="AT22" s="65" t="s">
        <v>1148</v>
      </c>
      <c r="AU22" s="31" t="str">
        <f t="shared" si="7"/>
        <v>F25</v>
      </c>
      <c r="AV22" s="289">
        <f>AX5</f>
        <v>5</v>
      </c>
      <c r="BA22" s="67" t="str">
        <f t="shared" si="24"/>
        <v>G</v>
      </c>
      <c r="BB22" s="65" t="s">
        <v>1148</v>
      </c>
      <c r="BC22" s="31" t="str">
        <f t="shared" si="8"/>
        <v>G25</v>
      </c>
      <c r="BD22" s="289">
        <f>BF5</f>
        <v>5</v>
      </c>
      <c r="BI22" s="67" t="str">
        <f t="shared" si="25"/>
        <v>H</v>
      </c>
      <c r="BJ22" s="65" t="s">
        <v>1148</v>
      </c>
      <c r="BK22" s="31" t="str">
        <f t="shared" si="9"/>
        <v>H25</v>
      </c>
      <c r="BL22" s="289">
        <f>BN5</f>
        <v>2</v>
      </c>
      <c r="BQ22" s="67" t="str">
        <f t="shared" si="26"/>
        <v>I</v>
      </c>
      <c r="BR22" s="65" t="s">
        <v>1148</v>
      </c>
      <c r="BS22" s="31" t="str">
        <f t="shared" si="10"/>
        <v>I25</v>
      </c>
      <c r="BT22" s="31">
        <f>BV5</f>
        <v>2</v>
      </c>
      <c r="BY22" s="67" t="str">
        <f t="shared" si="27"/>
        <v>J</v>
      </c>
      <c r="BZ22" s="65" t="s">
        <v>1148</v>
      </c>
      <c r="CA22" s="31" t="str">
        <f t="shared" si="11"/>
        <v>J25</v>
      </c>
      <c r="CB22" s="31">
        <f>CD5</f>
        <v>2</v>
      </c>
      <c r="CG22" s="67" t="str">
        <f t="shared" si="28"/>
        <v>K</v>
      </c>
      <c r="CH22" s="65" t="s">
        <v>1148</v>
      </c>
      <c r="CI22" s="31" t="str">
        <f t="shared" si="12"/>
        <v>K25</v>
      </c>
      <c r="CJ22" s="31">
        <f>CL5</f>
        <v>5</v>
      </c>
      <c r="CO22" s="67" t="str">
        <f t="shared" si="29"/>
        <v>L</v>
      </c>
      <c r="CP22" s="65" t="s">
        <v>1148</v>
      </c>
      <c r="CQ22" s="31" t="str">
        <f t="shared" si="13"/>
        <v>L25</v>
      </c>
      <c r="CR22" s="31">
        <f>CT5</f>
        <v>2</v>
      </c>
      <c r="CW22" s="67" t="str">
        <f t="shared" si="30"/>
        <v>M</v>
      </c>
      <c r="CX22" s="65" t="s">
        <v>1148</v>
      </c>
      <c r="CY22" s="31" t="str">
        <f t="shared" si="14"/>
        <v>M25</v>
      </c>
      <c r="CZ22" s="31">
        <f>DB5</f>
        <v>5</v>
      </c>
      <c r="DE22" s="67" t="str">
        <f t="shared" si="31"/>
        <v>N</v>
      </c>
      <c r="DF22" s="65" t="s">
        <v>1148</v>
      </c>
      <c r="DG22" s="31" t="str">
        <f t="shared" si="15"/>
        <v>N25</v>
      </c>
      <c r="DH22" s="31">
        <f>DJ5</f>
        <v>0</v>
      </c>
      <c r="DM22" s="67" t="str">
        <f t="shared" si="32"/>
        <v>O</v>
      </c>
      <c r="DN22" s="65" t="s">
        <v>1148</v>
      </c>
      <c r="DO22" s="31" t="str">
        <f t="shared" si="16"/>
        <v>O25</v>
      </c>
      <c r="DP22" s="31">
        <f>DR5</f>
        <v>0</v>
      </c>
      <c r="DU22" s="67" t="str">
        <f t="shared" si="33"/>
        <v>P</v>
      </c>
      <c r="DV22" s="65" t="s">
        <v>1148</v>
      </c>
      <c r="DW22" s="31" t="str">
        <f t="shared" si="17"/>
        <v>P25</v>
      </c>
      <c r="DX22" s="31">
        <f>DZ5</f>
        <v>0</v>
      </c>
    </row>
    <row r="23" spans="1:128" x14ac:dyDescent="0.45">
      <c r="A23" s="31" t="str">
        <f t="shared" si="0"/>
        <v>A26</v>
      </c>
      <c r="B23" s="31">
        <f t="shared" si="1"/>
        <v>3</v>
      </c>
      <c r="E23" s="67" t="str">
        <f t="shared" si="18"/>
        <v>A</v>
      </c>
      <c r="F23" s="65" t="s">
        <v>1149</v>
      </c>
      <c r="G23" s="31" t="str">
        <f t="shared" si="2"/>
        <v>A26</v>
      </c>
      <c r="H23" s="289">
        <f>K5</f>
        <v>3</v>
      </c>
      <c r="M23" s="67" t="str">
        <f t="shared" si="19"/>
        <v>B</v>
      </c>
      <c r="N23" s="65" t="s">
        <v>1149</v>
      </c>
      <c r="O23" s="31" t="str">
        <f t="shared" si="3"/>
        <v>B26</v>
      </c>
      <c r="P23" s="289">
        <f>S5</f>
        <v>3</v>
      </c>
      <c r="U23" s="67" t="str">
        <f t="shared" si="20"/>
        <v>C</v>
      </c>
      <c r="V23" s="65" t="s">
        <v>1149</v>
      </c>
      <c r="W23" s="31" t="str">
        <f t="shared" si="4"/>
        <v>C26</v>
      </c>
      <c r="X23" s="289">
        <f>AA5</f>
        <v>3</v>
      </c>
      <c r="AC23" s="67" t="str">
        <f t="shared" si="21"/>
        <v>D</v>
      </c>
      <c r="AD23" s="65" t="s">
        <v>1149</v>
      </c>
      <c r="AE23" s="31" t="str">
        <f t="shared" si="5"/>
        <v>D26</v>
      </c>
      <c r="AF23" s="289">
        <f>AI5</f>
        <v>3</v>
      </c>
      <c r="AK23" s="67" t="str">
        <f t="shared" si="22"/>
        <v>E</v>
      </c>
      <c r="AL23" s="65" t="s">
        <v>1149</v>
      </c>
      <c r="AM23" s="31" t="str">
        <f t="shared" si="6"/>
        <v>E26</v>
      </c>
      <c r="AN23" s="289">
        <f>AQ5</f>
        <v>6</v>
      </c>
      <c r="AS23" s="67" t="str">
        <f t="shared" si="23"/>
        <v>F</v>
      </c>
      <c r="AT23" s="65" t="s">
        <v>1149</v>
      </c>
      <c r="AU23" s="31" t="str">
        <f t="shared" si="7"/>
        <v>F26</v>
      </c>
      <c r="AV23" s="289">
        <f>AY5</f>
        <v>3</v>
      </c>
      <c r="BA23" s="67" t="str">
        <f t="shared" si="24"/>
        <v>G</v>
      </c>
      <c r="BB23" s="65" t="s">
        <v>1149</v>
      </c>
      <c r="BC23" s="31" t="str">
        <f t="shared" si="8"/>
        <v>G26</v>
      </c>
      <c r="BD23" s="289">
        <f>BG5</f>
        <v>3</v>
      </c>
      <c r="BI23" s="67" t="str">
        <f t="shared" si="25"/>
        <v>H</v>
      </c>
      <c r="BJ23" s="65" t="s">
        <v>1149</v>
      </c>
      <c r="BK23" s="31" t="str">
        <f t="shared" si="9"/>
        <v>H26</v>
      </c>
      <c r="BL23" s="289">
        <f>BO5</f>
        <v>6</v>
      </c>
      <c r="BQ23" s="67" t="str">
        <f t="shared" si="26"/>
        <v>I</v>
      </c>
      <c r="BR23" s="65" t="s">
        <v>1149</v>
      </c>
      <c r="BS23" s="31" t="str">
        <f t="shared" si="10"/>
        <v>I26</v>
      </c>
      <c r="BT23" s="31">
        <f>BW5</f>
        <v>6</v>
      </c>
      <c r="BY23" s="67" t="str">
        <f t="shared" si="27"/>
        <v>J</v>
      </c>
      <c r="BZ23" s="65" t="s">
        <v>1149</v>
      </c>
      <c r="CA23" s="31" t="str">
        <f t="shared" si="11"/>
        <v>J26</v>
      </c>
      <c r="CB23" s="31">
        <f>CE5</f>
        <v>3</v>
      </c>
      <c r="CG23" s="67" t="str">
        <f t="shared" si="28"/>
        <v>K</v>
      </c>
      <c r="CH23" s="65" t="s">
        <v>1149</v>
      </c>
      <c r="CI23" s="31" t="str">
        <f t="shared" si="12"/>
        <v>K26</v>
      </c>
      <c r="CJ23" s="31">
        <f>CM5</f>
        <v>3</v>
      </c>
      <c r="CO23" s="67" t="str">
        <f t="shared" si="29"/>
        <v>L</v>
      </c>
      <c r="CP23" s="65" t="s">
        <v>1149</v>
      </c>
      <c r="CQ23" s="31" t="str">
        <f t="shared" si="13"/>
        <v>L26</v>
      </c>
      <c r="CR23" s="31">
        <f>CU5</f>
        <v>6</v>
      </c>
      <c r="CW23" s="67" t="str">
        <f t="shared" si="30"/>
        <v>M</v>
      </c>
      <c r="CX23" s="65" t="s">
        <v>1149</v>
      </c>
      <c r="CY23" s="31" t="str">
        <f t="shared" si="14"/>
        <v>M26</v>
      </c>
      <c r="CZ23" s="31">
        <f>DC5</f>
        <v>6</v>
      </c>
      <c r="DE23" s="67" t="str">
        <f t="shared" si="31"/>
        <v>N</v>
      </c>
      <c r="DF23" s="65" t="s">
        <v>1149</v>
      </c>
      <c r="DG23" s="31" t="str">
        <f t="shared" si="15"/>
        <v>N26</v>
      </c>
      <c r="DH23" s="31">
        <f>DK5</f>
        <v>0</v>
      </c>
      <c r="DM23" s="67" t="str">
        <f t="shared" si="32"/>
        <v>O</v>
      </c>
      <c r="DN23" s="65" t="s">
        <v>1149</v>
      </c>
      <c r="DO23" s="31" t="str">
        <f t="shared" si="16"/>
        <v>O26</v>
      </c>
      <c r="DP23" s="31">
        <f>DS5</f>
        <v>0</v>
      </c>
      <c r="DU23" s="67" t="str">
        <f t="shared" si="33"/>
        <v>P</v>
      </c>
      <c r="DV23" s="65" t="s">
        <v>1149</v>
      </c>
      <c r="DW23" s="31" t="str">
        <f t="shared" si="17"/>
        <v>P26</v>
      </c>
      <c r="DX23" s="31">
        <f>EA5</f>
        <v>0</v>
      </c>
    </row>
    <row r="24" spans="1:128" x14ac:dyDescent="0.45">
      <c r="A24" s="31" t="str">
        <f t="shared" si="0"/>
        <v>A31</v>
      </c>
      <c r="B24" s="31">
        <f t="shared" si="1"/>
        <v>3</v>
      </c>
      <c r="E24" s="67" t="str">
        <f t="shared" si="18"/>
        <v>A</v>
      </c>
      <c r="F24" s="65" t="s">
        <v>1150</v>
      </c>
      <c r="G24" s="31" t="str">
        <f t="shared" si="2"/>
        <v>A31</v>
      </c>
      <c r="H24" s="289">
        <f>F6</f>
        <v>3</v>
      </c>
      <c r="M24" s="67" t="str">
        <f t="shared" si="19"/>
        <v>B</v>
      </c>
      <c r="N24" s="65" t="s">
        <v>1150</v>
      </c>
      <c r="O24" s="31" t="str">
        <f t="shared" si="3"/>
        <v>B31</v>
      </c>
      <c r="P24" s="289">
        <f>N6</f>
        <v>1</v>
      </c>
      <c r="U24" s="67" t="str">
        <f t="shared" si="20"/>
        <v>C</v>
      </c>
      <c r="V24" s="65" t="s">
        <v>1150</v>
      </c>
      <c r="W24" s="31" t="str">
        <f t="shared" si="4"/>
        <v>C31</v>
      </c>
      <c r="X24" s="289">
        <f>V6</f>
        <v>3</v>
      </c>
      <c r="AC24" s="67" t="str">
        <f t="shared" si="21"/>
        <v>D</v>
      </c>
      <c r="AD24" s="65" t="s">
        <v>1150</v>
      </c>
      <c r="AE24" s="31" t="str">
        <f t="shared" si="5"/>
        <v>D31</v>
      </c>
      <c r="AF24" s="289">
        <f>AD6</f>
        <v>3</v>
      </c>
      <c r="AK24" s="67" t="str">
        <f t="shared" si="22"/>
        <v>E</v>
      </c>
      <c r="AL24" s="65" t="s">
        <v>1150</v>
      </c>
      <c r="AM24" s="31" t="str">
        <f t="shared" si="6"/>
        <v>E31</v>
      </c>
      <c r="AN24" s="289">
        <f>AL6</f>
        <v>1</v>
      </c>
      <c r="AS24" s="67" t="str">
        <f t="shared" si="23"/>
        <v>F</v>
      </c>
      <c r="AT24" s="65" t="s">
        <v>1150</v>
      </c>
      <c r="AU24" s="31" t="str">
        <f t="shared" si="7"/>
        <v>F31</v>
      </c>
      <c r="AV24" s="289">
        <f>AT6</f>
        <v>1</v>
      </c>
      <c r="BA24" s="67" t="str">
        <f t="shared" si="24"/>
        <v>G</v>
      </c>
      <c r="BB24" s="65" t="s">
        <v>1150</v>
      </c>
      <c r="BC24" s="31" t="str">
        <f t="shared" si="8"/>
        <v>G31</v>
      </c>
      <c r="BD24" s="289">
        <f>BB6</f>
        <v>3</v>
      </c>
      <c r="BI24" s="67" t="str">
        <f t="shared" si="25"/>
        <v>H</v>
      </c>
      <c r="BJ24" s="65" t="s">
        <v>1150</v>
      </c>
      <c r="BK24" s="31" t="str">
        <f t="shared" si="9"/>
        <v>H31</v>
      </c>
      <c r="BL24" s="289">
        <f>BJ6</f>
        <v>1</v>
      </c>
      <c r="BQ24" s="67" t="str">
        <f t="shared" si="26"/>
        <v>I</v>
      </c>
      <c r="BR24" s="65" t="s">
        <v>1150</v>
      </c>
      <c r="BS24" s="31" t="str">
        <f t="shared" si="10"/>
        <v>I31</v>
      </c>
      <c r="BT24" s="31">
        <f>BR6</f>
        <v>3</v>
      </c>
      <c r="BY24" s="67" t="str">
        <f t="shared" si="27"/>
        <v>J</v>
      </c>
      <c r="BZ24" s="65" t="s">
        <v>1150</v>
      </c>
      <c r="CA24" s="31" t="str">
        <f t="shared" si="11"/>
        <v>J31</v>
      </c>
      <c r="CB24" s="31">
        <f>BZ6</f>
        <v>3</v>
      </c>
      <c r="CG24" s="67" t="str">
        <f t="shared" si="28"/>
        <v>K</v>
      </c>
      <c r="CH24" s="65" t="s">
        <v>1150</v>
      </c>
      <c r="CI24" s="31" t="str">
        <f t="shared" si="12"/>
        <v>K31</v>
      </c>
      <c r="CJ24" s="31">
        <f>CH6</f>
        <v>3</v>
      </c>
      <c r="CO24" s="67" t="str">
        <f t="shared" si="29"/>
        <v>L</v>
      </c>
      <c r="CP24" s="65" t="s">
        <v>1150</v>
      </c>
      <c r="CQ24" s="31" t="str">
        <f t="shared" si="13"/>
        <v>L31</v>
      </c>
      <c r="CR24" s="31">
        <f>CP6</f>
        <v>1</v>
      </c>
      <c r="CW24" s="67" t="str">
        <f t="shared" si="30"/>
        <v>M</v>
      </c>
      <c r="CX24" s="65" t="s">
        <v>1150</v>
      </c>
      <c r="CY24" s="31" t="str">
        <f t="shared" si="14"/>
        <v>M31</v>
      </c>
      <c r="CZ24" s="31">
        <f>CX6</f>
        <v>3</v>
      </c>
      <c r="DE24" s="67" t="str">
        <f t="shared" si="31"/>
        <v>N</v>
      </c>
      <c r="DF24" s="65" t="s">
        <v>1150</v>
      </c>
      <c r="DG24" s="31" t="str">
        <f t="shared" si="15"/>
        <v>N31</v>
      </c>
      <c r="DH24" s="31">
        <f>DF6</f>
        <v>0</v>
      </c>
      <c r="DM24" s="67" t="str">
        <f t="shared" si="32"/>
        <v>O</v>
      </c>
      <c r="DN24" s="65" t="s">
        <v>1150</v>
      </c>
      <c r="DO24" s="31" t="str">
        <f t="shared" si="16"/>
        <v>O31</v>
      </c>
      <c r="DP24" s="31">
        <f>DN6</f>
        <v>0</v>
      </c>
      <c r="DU24" s="67" t="str">
        <f t="shared" si="33"/>
        <v>P</v>
      </c>
      <c r="DV24" s="65" t="s">
        <v>1150</v>
      </c>
      <c r="DW24" s="31" t="str">
        <f t="shared" si="17"/>
        <v>P31</v>
      </c>
      <c r="DX24" s="31">
        <f>DV6</f>
        <v>0</v>
      </c>
    </row>
    <row r="25" spans="1:128" x14ac:dyDescent="0.45">
      <c r="A25" s="31" t="str">
        <f t="shared" si="0"/>
        <v>A32</v>
      </c>
      <c r="B25" s="31">
        <f t="shared" si="1"/>
        <v>3</v>
      </c>
      <c r="E25" s="67" t="str">
        <f t="shared" si="18"/>
        <v>A</v>
      </c>
      <c r="F25" s="65" t="s">
        <v>1151</v>
      </c>
      <c r="G25" s="31" t="str">
        <f t="shared" si="2"/>
        <v>A32</v>
      </c>
      <c r="H25" s="289">
        <f>G6</f>
        <v>3</v>
      </c>
      <c r="M25" s="67" t="str">
        <f t="shared" si="19"/>
        <v>B</v>
      </c>
      <c r="N25" s="65" t="s">
        <v>1151</v>
      </c>
      <c r="O25" s="31" t="str">
        <f t="shared" si="3"/>
        <v>B32</v>
      </c>
      <c r="P25" s="289">
        <f>O6</f>
        <v>3</v>
      </c>
      <c r="U25" s="67" t="str">
        <f t="shared" si="20"/>
        <v>C</v>
      </c>
      <c r="V25" s="65" t="s">
        <v>1151</v>
      </c>
      <c r="W25" s="31" t="str">
        <f t="shared" si="4"/>
        <v>C32</v>
      </c>
      <c r="X25" s="289">
        <f>W6</f>
        <v>3</v>
      </c>
      <c r="AC25" s="67" t="str">
        <f t="shared" si="21"/>
        <v>D</v>
      </c>
      <c r="AD25" s="65" t="s">
        <v>1151</v>
      </c>
      <c r="AE25" s="31" t="str">
        <f t="shared" si="5"/>
        <v>D32</v>
      </c>
      <c r="AF25" s="289">
        <f>AE6</f>
        <v>2</v>
      </c>
      <c r="AK25" s="67" t="str">
        <f t="shared" si="22"/>
        <v>E</v>
      </c>
      <c r="AL25" s="65" t="s">
        <v>1151</v>
      </c>
      <c r="AM25" s="31" t="str">
        <f t="shared" si="6"/>
        <v>E32</v>
      </c>
      <c r="AN25" s="289">
        <f>AM6</f>
        <v>2</v>
      </c>
      <c r="AS25" s="67" t="str">
        <f t="shared" si="23"/>
        <v>F</v>
      </c>
      <c r="AT25" s="65" t="s">
        <v>1151</v>
      </c>
      <c r="AU25" s="31" t="str">
        <f t="shared" si="7"/>
        <v>F32</v>
      </c>
      <c r="AV25" s="289">
        <f>AU6</f>
        <v>3</v>
      </c>
      <c r="BA25" s="67" t="str">
        <f t="shared" si="24"/>
        <v>G</v>
      </c>
      <c r="BB25" s="65" t="s">
        <v>1151</v>
      </c>
      <c r="BC25" s="31" t="str">
        <f t="shared" si="8"/>
        <v>G32</v>
      </c>
      <c r="BD25" s="289">
        <f>BC6</f>
        <v>2</v>
      </c>
      <c r="BI25" s="67" t="str">
        <f t="shared" si="25"/>
        <v>H</v>
      </c>
      <c r="BJ25" s="65" t="s">
        <v>1151</v>
      </c>
      <c r="BK25" s="31" t="str">
        <f t="shared" si="9"/>
        <v>H32</v>
      </c>
      <c r="BL25" s="289">
        <f>BK6</f>
        <v>2</v>
      </c>
      <c r="BQ25" s="67" t="str">
        <f t="shared" si="26"/>
        <v>I</v>
      </c>
      <c r="BR25" s="65" t="s">
        <v>1151</v>
      </c>
      <c r="BS25" s="31" t="str">
        <f t="shared" si="10"/>
        <v>I32</v>
      </c>
      <c r="BT25" s="31">
        <f>BS6</f>
        <v>2</v>
      </c>
      <c r="BY25" s="67" t="str">
        <f t="shared" si="27"/>
        <v>J</v>
      </c>
      <c r="BZ25" s="65" t="s">
        <v>1151</v>
      </c>
      <c r="CA25" s="31" t="str">
        <f t="shared" si="11"/>
        <v>J32</v>
      </c>
      <c r="CB25" s="31">
        <f>CA6</f>
        <v>3</v>
      </c>
      <c r="CG25" s="67" t="str">
        <f t="shared" si="28"/>
        <v>K</v>
      </c>
      <c r="CH25" s="65" t="s">
        <v>1151</v>
      </c>
      <c r="CI25" s="31" t="str">
        <f t="shared" si="12"/>
        <v>K32</v>
      </c>
      <c r="CJ25" s="31">
        <f>CI6</f>
        <v>2</v>
      </c>
      <c r="CO25" s="67" t="str">
        <f t="shared" si="29"/>
        <v>L</v>
      </c>
      <c r="CP25" s="65" t="s">
        <v>1151</v>
      </c>
      <c r="CQ25" s="31" t="str">
        <f t="shared" si="13"/>
        <v>L32</v>
      </c>
      <c r="CR25" s="31">
        <f>CQ6</f>
        <v>2</v>
      </c>
      <c r="CW25" s="67" t="str">
        <f t="shared" si="30"/>
        <v>M</v>
      </c>
      <c r="CX25" s="65" t="s">
        <v>1151</v>
      </c>
      <c r="CY25" s="31" t="str">
        <f t="shared" si="14"/>
        <v>M32</v>
      </c>
      <c r="CZ25" s="31">
        <f>CY6</f>
        <v>3</v>
      </c>
      <c r="DE25" s="67" t="str">
        <f t="shared" si="31"/>
        <v>N</v>
      </c>
      <c r="DF25" s="65" t="s">
        <v>1151</v>
      </c>
      <c r="DG25" s="31" t="str">
        <f t="shared" si="15"/>
        <v>N32</v>
      </c>
      <c r="DH25" s="31">
        <f>DG6</f>
        <v>0</v>
      </c>
      <c r="DM25" s="67" t="str">
        <f t="shared" si="32"/>
        <v>O</v>
      </c>
      <c r="DN25" s="65" t="s">
        <v>1151</v>
      </c>
      <c r="DO25" s="31" t="str">
        <f t="shared" si="16"/>
        <v>O32</v>
      </c>
      <c r="DP25" s="31">
        <f>DO6</f>
        <v>0</v>
      </c>
      <c r="DU25" s="67" t="str">
        <f t="shared" si="33"/>
        <v>P</v>
      </c>
      <c r="DV25" s="65" t="s">
        <v>1151</v>
      </c>
      <c r="DW25" s="31" t="str">
        <f t="shared" si="17"/>
        <v>P32</v>
      </c>
      <c r="DX25" s="31">
        <f>DW6</f>
        <v>0</v>
      </c>
    </row>
    <row r="26" spans="1:128" x14ac:dyDescent="0.45">
      <c r="A26" s="31" t="str">
        <f t="shared" si="0"/>
        <v>A33</v>
      </c>
      <c r="B26" s="31">
        <f t="shared" si="1"/>
        <v>0</v>
      </c>
      <c r="E26" s="67" t="str">
        <f t="shared" si="18"/>
        <v>A</v>
      </c>
      <c r="F26" s="65" t="s">
        <v>1152</v>
      </c>
      <c r="G26" s="31" t="str">
        <f t="shared" si="2"/>
        <v>A33</v>
      </c>
      <c r="H26" s="289">
        <f>H6</f>
        <v>0</v>
      </c>
      <c r="M26" s="67" t="str">
        <f t="shared" si="19"/>
        <v>B</v>
      </c>
      <c r="N26" s="65" t="s">
        <v>1152</v>
      </c>
      <c r="O26" s="31" t="str">
        <f t="shared" si="3"/>
        <v>B33</v>
      </c>
      <c r="P26" s="289">
        <f>P6</f>
        <v>0</v>
      </c>
      <c r="U26" s="67" t="str">
        <f t="shared" si="20"/>
        <v>C</v>
      </c>
      <c r="V26" s="65" t="s">
        <v>1152</v>
      </c>
      <c r="W26" s="31" t="str">
        <f t="shared" si="4"/>
        <v>C33</v>
      </c>
      <c r="X26" s="289">
        <f>X6</f>
        <v>0</v>
      </c>
      <c r="AC26" s="67" t="str">
        <f t="shared" si="21"/>
        <v>D</v>
      </c>
      <c r="AD26" s="65" t="s">
        <v>1152</v>
      </c>
      <c r="AE26" s="31" t="str">
        <f t="shared" si="5"/>
        <v>D33</v>
      </c>
      <c r="AF26" s="289">
        <f>AF6</f>
        <v>0</v>
      </c>
      <c r="AK26" s="67" t="str">
        <f t="shared" si="22"/>
        <v>E</v>
      </c>
      <c r="AL26" s="65" t="s">
        <v>1152</v>
      </c>
      <c r="AM26" s="31" t="str">
        <f t="shared" si="6"/>
        <v>E33</v>
      </c>
      <c r="AN26" s="289">
        <f>AN6</f>
        <v>0</v>
      </c>
      <c r="AS26" s="67" t="str">
        <f t="shared" si="23"/>
        <v>F</v>
      </c>
      <c r="AT26" s="65" t="s">
        <v>1152</v>
      </c>
      <c r="AU26" s="31" t="str">
        <f t="shared" si="7"/>
        <v>F33</v>
      </c>
      <c r="AV26" s="289">
        <f>AV6</f>
        <v>0</v>
      </c>
      <c r="BA26" s="67" t="str">
        <f t="shared" si="24"/>
        <v>G</v>
      </c>
      <c r="BB26" s="65" t="s">
        <v>1152</v>
      </c>
      <c r="BC26" s="31" t="str">
        <f t="shared" si="8"/>
        <v>G33</v>
      </c>
      <c r="BD26" s="289">
        <f>BD6</f>
        <v>0</v>
      </c>
      <c r="BI26" s="67" t="str">
        <f t="shared" si="25"/>
        <v>H</v>
      </c>
      <c r="BJ26" s="65" t="s">
        <v>1152</v>
      </c>
      <c r="BK26" s="31" t="str">
        <f t="shared" si="9"/>
        <v>H33</v>
      </c>
      <c r="BL26" s="289">
        <f>BL6</f>
        <v>0</v>
      </c>
      <c r="BQ26" s="67" t="str">
        <f t="shared" si="26"/>
        <v>I</v>
      </c>
      <c r="BR26" s="65" t="s">
        <v>1152</v>
      </c>
      <c r="BS26" s="31" t="str">
        <f t="shared" si="10"/>
        <v>I33</v>
      </c>
      <c r="BT26" s="31">
        <f>BT6</f>
        <v>0</v>
      </c>
      <c r="BY26" s="67" t="str">
        <f t="shared" si="27"/>
        <v>J</v>
      </c>
      <c r="BZ26" s="65" t="s">
        <v>1152</v>
      </c>
      <c r="CA26" s="31" t="str">
        <f t="shared" si="11"/>
        <v>J33</v>
      </c>
      <c r="CB26" s="31">
        <f>CB6</f>
        <v>0</v>
      </c>
      <c r="CG26" s="67" t="str">
        <f t="shared" si="28"/>
        <v>K</v>
      </c>
      <c r="CH26" s="65" t="s">
        <v>1152</v>
      </c>
      <c r="CI26" s="31" t="str">
        <f t="shared" si="12"/>
        <v>K33</v>
      </c>
      <c r="CJ26" s="31">
        <f>CJ6</f>
        <v>0</v>
      </c>
      <c r="CO26" s="67" t="str">
        <f t="shared" si="29"/>
        <v>L</v>
      </c>
      <c r="CP26" s="65" t="s">
        <v>1152</v>
      </c>
      <c r="CQ26" s="31" t="str">
        <f t="shared" si="13"/>
        <v>L33</v>
      </c>
      <c r="CR26" s="31">
        <f>CR6</f>
        <v>0</v>
      </c>
      <c r="CW26" s="67" t="str">
        <f t="shared" si="30"/>
        <v>M</v>
      </c>
      <c r="CX26" s="65" t="s">
        <v>1152</v>
      </c>
      <c r="CY26" s="31" t="str">
        <f t="shared" si="14"/>
        <v>M33</v>
      </c>
      <c r="CZ26" s="31">
        <f>CZ6</f>
        <v>0</v>
      </c>
      <c r="DE26" s="67" t="str">
        <f t="shared" si="31"/>
        <v>N</v>
      </c>
      <c r="DF26" s="65" t="s">
        <v>1152</v>
      </c>
      <c r="DG26" s="31" t="str">
        <f t="shared" si="15"/>
        <v>N33</v>
      </c>
      <c r="DH26" s="31">
        <f>DH6</f>
        <v>0</v>
      </c>
      <c r="DM26" s="67" t="str">
        <f t="shared" si="32"/>
        <v>O</v>
      </c>
      <c r="DN26" s="65" t="s">
        <v>1152</v>
      </c>
      <c r="DO26" s="31" t="str">
        <f t="shared" si="16"/>
        <v>O33</v>
      </c>
      <c r="DP26" s="31">
        <f>DP6</f>
        <v>0</v>
      </c>
      <c r="DU26" s="67" t="str">
        <f t="shared" si="33"/>
        <v>P</v>
      </c>
      <c r="DV26" s="65" t="s">
        <v>1152</v>
      </c>
      <c r="DW26" s="31" t="str">
        <f t="shared" si="17"/>
        <v>P33</v>
      </c>
      <c r="DX26" s="31">
        <f>DX6</f>
        <v>0</v>
      </c>
    </row>
    <row r="27" spans="1:128" x14ac:dyDescent="0.45">
      <c r="A27" s="31" t="str">
        <f t="shared" si="0"/>
        <v>A34</v>
      </c>
      <c r="B27" s="31">
        <f t="shared" si="1"/>
        <v>3</v>
      </c>
      <c r="E27" s="67" t="str">
        <f t="shared" si="18"/>
        <v>A</v>
      </c>
      <c r="F27" s="65" t="s">
        <v>1153</v>
      </c>
      <c r="G27" s="31" t="str">
        <f t="shared" si="2"/>
        <v>A34</v>
      </c>
      <c r="H27" s="289">
        <f>I6</f>
        <v>3</v>
      </c>
      <c r="M27" s="67" t="str">
        <f t="shared" si="19"/>
        <v>B</v>
      </c>
      <c r="N27" s="65" t="s">
        <v>1153</v>
      </c>
      <c r="O27" s="31" t="str">
        <f t="shared" si="3"/>
        <v>B34</v>
      </c>
      <c r="P27" s="289">
        <f>Q6</f>
        <v>4</v>
      </c>
      <c r="U27" s="67" t="str">
        <f t="shared" si="20"/>
        <v>C</v>
      </c>
      <c r="V27" s="65" t="s">
        <v>1153</v>
      </c>
      <c r="W27" s="31" t="str">
        <f t="shared" si="4"/>
        <v>C34</v>
      </c>
      <c r="X27" s="289">
        <f>Y6</f>
        <v>3</v>
      </c>
      <c r="AC27" s="67" t="str">
        <f t="shared" si="21"/>
        <v>D</v>
      </c>
      <c r="AD27" s="65" t="s">
        <v>1153</v>
      </c>
      <c r="AE27" s="31" t="str">
        <f t="shared" si="5"/>
        <v>D34</v>
      </c>
      <c r="AF27" s="289">
        <f>AG6</f>
        <v>3</v>
      </c>
      <c r="AK27" s="67" t="str">
        <f t="shared" si="22"/>
        <v>E</v>
      </c>
      <c r="AL27" s="65" t="s">
        <v>1153</v>
      </c>
      <c r="AM27" s="31" t="str">
        <f t="shared" si="6"/>
        <v>E34</v>
      </c>
      <c r="AN27" s="289">
        <f>AO6</f>
        <v>4</v>
      </c>
      <c r="AS27" s="67" t="str">
        <f t="shared" si="23"/>
        <v>F</v>
      </c>
      <c r="AT27" s="65" t="s">
        <v>1153</v>
      </c>
      <c r="AU27" s="31" t="str">
        <f t="shared" si="7"/>
        <v>F34</v>
      </c>
      <c r="AV27" s="289">
        <f>AW6</f>
        <v>4</v>
      </c>
      <c r="BA27" s="67" t="str">
        <f t="shared" si="24"/>
        <v>G</v>
      </c>
      <c r="BB27" s="65" t="s">
        <v>1153</v>
      </c>
      <c r="BC27" s="31" t="str">
        <f t="shared" si="8"/>
        <v>G34</v>
      </c>
      <c r="BD27" s="289">
        <f>BE6</f>
        <v>3</v>
      </c>
      <c r="BI27" s="67" t="str">
        <f t="shared" si="25"/>
        <v>H</v>
      </c>
      <c r="BJ27" s="65" t="s">
        <v>1153</v>
      </c>
      <c r="BK27" s="31" t="str">
        <f t="shared" si="9"/>
        <v>H34</v>
      </c>
      <c r="BL27" s="289">
        <f>BM6</f>
        <v>4</v>
      </c>
      <c r="BQ27" s="67" t="str">
        <f t="shared" si="26"/>
        <v>I</v>
      </c>
      <c r="BR27" s="65" t="s">
        <v>1153</v>
      </c>
      <c r="BS27" s="31" t="str">
        <f t="shared" si="10"/>
        <v>I34</v>
      </c>
      <c r="BT27" s="31">
        <f>BU6</f>
        <v>3</v>
      </c>
      <c r="BY27" s="67" t="str">
        <f t="shared" si="27"/>
        <v>J</v>
      </c>
      <c r="BZ27" s="65" t="s">
        <v>1153</v>
      </c>
      <c r="CA27" s="31" t="str">
        <f t="shared" si="11"/>
        <v>J34</v>
      </c>
      <c r="CB27" s="31">
        <f>CC6</f>
        <v>4</v>
      </c>
      <c r="CG27" s="67" t="str">
        <f t="shared" si="28"/>
        <v>K</v>
      </c>
      <c r="CH27" s="65" t="s">
        <v>1153</v>
      </c>
      <c r="CI27" s="31" t="str">
        <f t="shared" si="12"/>
        <v>K34</v>
      </c>
      <c r="CJ27" s="31">
        <f>CK6</f>
        <v>4</v>
      </c>
      <c r="CO27" s="67" t="str">
        <f t="shared" si="29"/>
        <v>L</v>
      </c>
      <c r="CP27" s="65" t="s">
        <v>1153</v>
      </c>
      <c r="CQ27" s="31" t="str">
        <f t="shared" si="13"/>
        <v>L34</v>
      </c>
      <c r="CR27" s="31">
        <f>CS6</f>
        <v>3</v>
      </c>
      <c r="CW27" s="67" t="str">
        <f t="shared" si="30"/>
        <v>M</v>
      </c>
      <c r="CX27" s="65" t="s">
        <v>1153</v>
      </c>
      <c r="CY27" s="31" t="str">
        <f t="shared" si="14"/>
        <v>M34</v>
      </c>
      <c r="CZ27" s="31">
        <f>DA6</f>
        <v>4</v>
      </c>
      <c r="DE27" s="67" t="str">
        <f t="shared" si="31"/>
        <v>N</v>
      </c>
      <c r="DF27" s="65" t="s">
        <v>1153</v>
      </c>
      <c r="DG27" s="31" t="str">
        <f t="shared" si="15"/>
        <v>N34</v>
      </c>
      <c r="DH27" s="31">
        <f>DI6</f>
        <v>0</v>
      </c>
      <c r="DM27" s="67" t="str">
        <f t="shared" si="32"/>
        <v>O</v>
      </c>
      <c r="DN27" s="65" t="s">
        <v>1153</v>
      </c>
      <c r="DO27" s="31" t="str">
        <f t="shared" si="16"/>
        <v>O34</v>
      </c>
      <c r="DP27" s="31">
        <f>DQ6</f>
        <v>0</v>
      </c>
      <c r="DU27" s="67" t="str">
        <f t="shared" si="33"/>
        <v>P</v>
      </c>
      <c r="DV27" s="65" t="s">
        <v>1153</v>
      </c>
      <c r="DW27" s="31" t="str">
        <f t="shared" si="17"/>
        <v>P34</v>
      </c>
      <c r="DX27" s="31">
        <f>DY6</f>
        <v>0</v>
      </c>
    </row>
    <row r="28" spans="1:128" x14ac:dyDescent="0.45">
      <c r="A28" s="31" t="str">
        <f t="shared" si="0"/>
        <v>A35</v>
      </c>
      <c r="B28" s="31">
        <f t="shared" si="1"/>
        <v>3</v>
      </c>
      <c r="E28" s="67" t="str">
        <f t="shared" si="18"/>
        <v>A</v>
      </c>
      <c r="F28" s="65" t="s">
        <v>1154</v>
      </c>
      <c r="G28" s="31" t="str">
        <f t="shared" si="2"/>
        <v>A35</v>
      </c>
      <c r="H28" s="289">
        <f>J6</f>
        <v>3</v>
      </c>
      <c r="M28" s="67" t="str">
        <f t="shared" si="19"/>
        <v>B</v>
      </c>
      <c r="N28" s="65" t="s">
        <v>1154</v>
      </c>
      <c r="O28" s="31" t="str">
        <f t="shared" si="3"/>
        <v>B35</v>
      </c>
      <c r="P28" s="289">
        <f>R6</f>
        <v>3</v>
      </c>
      <c r="U28" s="67" t="str">
        <f t="shared" si="20"/>
        <v>C</v>
      </c>
      <c r="V28" s="65" t="s">
        <v>1154</v>
      </c>
      <c r="W28" s="31" t="str">
        <f t="shared" si="4"/>
        <v>C35</v>
      </c>
      <c r="X28" s="289">
        <f>Z6</f>
        <v>3</v>
      </c>
      <c r="AC28" s="67" t="str">
        <f t="shared" si="21"/>
        <v>D</v>
      </c>
      <c r="AD28" s="65" t="s">
        <v>1154</v>
      </c>
      <c r="AE28" s="31" t="str">
        <f t="shared" si="5"/>
        <v>D35</v>
      </c>
      <c r="AF28" s="289">
        <f>AH6</f>
        <v>3</v>
      </c>
      <c r="AK28" s="67" t="str">
        <f t="shared" si="22"/>
        <v>E</v>
      </c>
      <c r="AL28" s="65" t="s">
        <v>1154</v>
      </c>
      <c r="AM28" s="31" t="str">
        <f t="shared" si="6"/>
        <v>E35</v>
      </c>
      <c r="AN28" s="289">
        <f>AP6</f>
        <v>5</v>
      </c>
      <c r="AS28" s="67" t="str">
        <f t="shared" si="23"/>
        <v>F</v>
      </c>
      <c r="AT28" s="65" t="s">
        <v>1154</v>
      </c>
      <c r="AU28" s="31" t="str">
        <f t="shared" si="7"/>
        <v>F35</v>
      </c>
      <c r="AV28" s="289">
        <f>AX6</f>
        <v>5</v>
      </c>
      <c r="BA28" s="67" t="str">
        <f t="shared" si="24"/>
        <v>G</v>
      </c>
      <c r="BB28" s="65" t="s">
        <v>1154</v>
      </c>
      <c r="BC28" s="31" t="str">
        <f t="shared" si="8"/>
        <v>G35</v>
      </c>
      <c r="BD28" s="289">
        <f>BF6</f>
        <v>3</v>
      </c>
      <c r="BI28" s="67" t="str">
        <f t="shared" si="25"/>
        <v>H</v>
      </c>
      <c r="BJ28" s="65" t="s">
        <v>1154</v>
      </c>
      <c r="BK28" s="31" t="str">
        <f t="shared" si="9"/>
        <v>H35</v>
      </c>
      <c r="BL28" s="289">
        <f>BN6</f>
        <v>5</v>
      </c>
      <c r="BQ28" s="67" t="str">
        <f t="shared" si="26"/>
        <v>I</v>
      </c>
      <c r="BR28" s="65" t="s">
        <v>1154</v>
      </c>
      <c r="BS28" s="31" t="str">
        <f t="shared" si="10"/>
        <v>I35</v>
      </c>
      <c r="BT28" s="31">
        <f>BV6</f>
        <v>3</v>
      </c>
      <c r="BY28" s="67" t="str">
        <f t="shared" si="27"/>
        <v>J</v>
      </c>
      <c r="BZ28" s="65" t="s">
        <v>1154</v>
      </c>
      <c r="CA28" s="31" t="str">
        <f t="shared" si="11"/>
        <v>J35</v>
      </c>
      <c r="CB28" s="31">
        <f>CD6</f>
        <v>3</v>
      </c>
      <c r="CG28" s="67" t="str">
        <f t="shared" si="28"/>
        <v>K</v>
      </c>
      <c r="CH28" s="65" t="s">
        <v>1154</v>
      </c>
      <c r="CI28" s="31" t="str">
        <f t="shared" si="12"/>
        <v>K35</v>
      </c>
      <c r="CJ28" s="31">
        <f>CL6</f>
        <v>5</v>
      </c>
      <c r="CO28" s="67" t="str">
        <f t="shared" si="29"/>
        <v>L</v>
      </c>
      <c r="CP28" s="65" t="s">
        <v>1154</v>
      </c>
      <c r="CQ28" s="31" t="str">
        <f t="shared" si="13"/>
        <v>L35</v>
      </c>
      <c r="CR28" s="31">
        <f>CT6</f>
        <v>3</v>
      </c>
      <c r="CW28" s="67" t="str">
        <f t="shared" si="30"/>
        <v>M</v>
      </c>
      <c r="CX28" s="65" t="s">
        <v>1154</v>
      </c>
      <c r="CY28" s="31" t="str">
        <f t="shared" si="14"/>
        <v>M35</v>
      </c>
      <c r="CZ28" s="31">
        <f>DB6</f>
        <v>3</v>
      </c>
      <c r="DE28" s="67" t="str">
        <f t="shared" si="31"/>
        <v>N</v>
      </c>
      <c r="DF28" s="65" t="s">
        <v>1154</v>
      </c>
      <c r="DG28" s="31" t="str">
        <f t="shared" si="15"/>
        <v>N35</v>
      </c>
      <c r="DH28" s="31">
        <f>DJ6</f>
        <v>0</v>
      </c>
      <c r="DM28" s="67" t="str">
        <f t="shared" si="32"/>
        <v>O</v>
      </c>
      <c r="DN28" s="65" t="s">
        <v>1154</v>
      </c>
      <c r="DO28" s="31" t="str">
        <f t="shared" si="16"/>
        <v>O35</v>
      </c>
      <c r="DP28" s="31">
        <f>DR6</f>
        <v>0</v>
      </c>
      <c r="DU28" s="67" t="str">
        <f t="shared" si="33"/>
        <v>P</v>
      </c>
      <c r="DV28" s="65" t="s">
        <v>1154</v>
      </c>
      <c r="DW28" s="31" t="str">
        <f t="shared" si="17"/>
        <v>P35</v>
      </c>
      <c r="DX28" s="31">
        <f>DZ6</f>
        <v>0</v>
      </c>
    </row>
    <row r="29" spans="1:128" x14ac:dyDescent="0.45">
      <c r="A29" s="31" t="str">
        <f t="shared" si="0"/>
        <v>A36</v>
      </c>
      <c r="B29" s="31">
        <f t="shared" si="1"/>
        <v>3</v>
      </c>
      <c r="E29" s="67" t="str">
        <f t="shared" si="18"/>
        <v>A</v>
      </c>
      <c r="F29" s="65" t="s">
        <v>1155</v>
      </c>
      <c r="G29" s="31" t="str">
        <f t="shared" si="2"/>
        <v>A36</v>
      </c>
      <c r="H29" s="289">
        <f>K6</f>
        <v>3</v>
      </c>
      <c r="M29" s="67" t="str">
        <f t="shared" si="19"/>
        <v>B</v>
      </c>
      <c r="N29" s="65" t="s">
        <v>1155</v>
      </c>
      <c r="O29" s="31" t="str">
        <f t="shared" si="3"/>
        <v>B36</v>
      </c>
      <c r="P29" s="289">
        <f>S6</f>
        <v>3</v>
      </c>
      <c r="U29" s="67" t="str">
        <f t="shared" si="20"/>
        <v>C</v>
      </c>
      <c r="V29" s="65" t="s">
        <v>1155</v>
      </c>
      <c r="W29" s="31" t="str">
        <f t="shared" si="4"/>
        <v>C36</v>
      </c>
      <c r="X29" s="289">
        <f>AA6</f>
        <v>3</v>
      </c>
      <c r="AC29" s="67" t="str">
        <f t="shared" si="21"/>
        <v>D</v>
      </c>
      <c r="AD29" s="65" t="s">
        <v>1155</v>
      </c>
      <c r="AE29" s="31" t="str">
        <f t="shared" si="5"/>
        <v>D36</v>
      </c>
      <c r="AF29" s="289">
        <f>AI6</f>
        <v>3</v>
      </c>
      <c r="AK29" s="67" t="str">
        <f t="shared" si="22"/>
        <v>E</v>
      </c>
      <c r="AL29" s="65" t="s">
        <v>1155</v>
      </c>
      <c r="AM29" s="31" t="str">
        <f t="shared" si="6"/>
        <v>E36</v>
      </c>
      <c r="AN29" s="289">
        <f>AQ6</f>
        <v>6</v>
      </c>
      <c r="AS29" s="67" t="str">
        <f t="shared" si="23"/>
        <v>F</v>
      </c>
      <c r="AT29" s="65" t="s">
        <v>1155</v>
      </c>
      <c r="AU29" s="31" t="str">
        <f t="shared" si="7"/>
        <v>F36</v>
      </c>
      <c r="AV29" s="289">
        <f>AY6</f>
        <v>3</v>
      </c>
      <c r="BA29" s="67" t="str">
        <f t="shared" si="24"/>
        <v>G</v>
      </c>
      <c r="BB29" s="65" t="s">
        <v>1155</v>
      </c>
      <c r="BC29" s="31" t="str">
        <f t="shared" si="8"/>
        <v>G36</v>
      </c>
      <c r="BD29" s="289">
        <f>BG6</f>
        <v>3</v>
      </c>
      <c r="BI29" s="67" t="str">
        <f t="shared" si="25"/>
        <v>H</v>
      </c>
      <c r="BJ29" s="65" t="s">
        <v>1155</v>
      </c>
      <c r="BK29" s="31" t="str">
        <f t="shared" si="9"/>
        <v>H36</v>
      </c>
      <c r="BL29" s="289">
        <f>BO6</f>
        <v>6</v>
      </c>
      <c r="BQ29" s="67" t="str">
        <f t="shared" si="26"/>
        <v>I</v>
      </c>
      <c r="BR29" s="65" t="s">
        <v>1155</v>
      </c>
      <c r="BS29" s="31" t="str">
        <f t="shared" si="10"/>
        <v>I36</v>
      </c>
      <c r="BT29" s="31">
        <f>BW6</f>
        <v>6</v>
      </c>
      <c r="BY29" s="67" t="str">
        <f t="shared" si="27"/>
        <v>J</v>
      </c>
      <c r="BZ29" s="65" t="s">
        <v>1155</v>
      </c>
      <c r="CA29" s="31" t="str">
        <f t="shared" si="11"/>
        <v>J36</v>
      </c>
      <c r="CB29" s="31">
        <f>CE6</f>
        <v>3</v>
      </c>
      <c r="CG29" s="67" t="str">
        <f t="shared" si="28"/>
        <v>K</v>
      </c>
      <c r="CH29" s="65" t="s">
        <v>1155</v>
      </c>
      <c r="CI29" s="31" t="str">
        <f t="shared" si="12"/>
        <v>K36</v>
      </c>
      <c r="CJ29" s="31">
        <f>CM6</f>
        <v>3</v>
      </c>
      <c r="CO29" s="67" t="str">
        <f t="shared" si="29"/>
        <v>L</v>
      </c>
      <c r="CP29" s="65" t="s">
        <v>1155</v>
      </c>
      <c r="CQ29" s="31" t="str">
        <f t="shared" si="13"/>
        <v>L36</v>
      </c>
      <c r="CR29" s="31">
        <f>CU6</f>
        <v>6</v>
      </c>
      <c r="CW29" s="67" t="str">
        <f t="shared" si="30"/>
        <v>M</v>
      </c>
      <c r="CX29" s="65" t="s">
        <v>1155</v>
      </c>
      <c r="CY29" s="31" t="str">
        <f t="shared" si="14"/>
        <v>M36</v>
      </c>
      <c r="CZ29" s="31">
        <f>DC6</f>
        <v>6</v>
      </c>
      <c r="DE29" s="67" t="str">
        <f t="shared" si="31"/>
        <v>N</v>
      </c>
      <c r="DF29" s="65" t="s">
        <v>1155</v>
      </c>
      <c r="DG29" s="31" t="str">
        <f t="shared" si="15"/>
        <v>N36</v>
      </c>
      <c r="DH29" s="31">
        <f>DK6</f>
        <v>0</v>
      </c>
      <c r="DM29" s="67" t="str">
        <f t="shared" si="32"/>
        <v>O</v>
      </c>
      <c r="DN29" s="65" t="s">
        <v>1155</v>
      </c>
      <c r="DO29" s="31" t="str">
        <f t="shared" si="16"/>
        <v>O36</v>
      </c>
      <c r="DP29" s="31">
        <f>DS6</f>
        <v>0</v>
      </c>
      <c r="DU29" s="67" t="str">
        <f t="shared" si="33"/>
        <v>P</v>
      </c>
      <c r="DV29" s="65" t="s">
        <v>1155</v>
      </c>
      <c r="DW29" s="31" t="str">
        <f t="shared" si="17"/>
        <v>P36</v>
      </c>
      <c r="DX29" s="31">
        <f>EA6</f>
        <v>0</v>
      </c>
    </row>
    <row r="30" spans="1:128" x14ac:dyDescent="0.45">
      <c r="A30" s="31" t="str">
        <f t="shared" si="0"/>
        <v>A41</v>
      </c>
      <c r="B30" s="31">
        <f t="shared" si="1"/>
        <v>1</v>
      </c>
      <c r="E30" s="67" t="str">
        <f t="shared" si="18"/>
        <v>A</v>
      </c>
      <c r="F30" s="65" t="s">
        <v>1156</v>
      </c>
      <c r="G30" s="31" t="str">
        <f t="shared" si="2"/>
        <v>A41</v>
      </c>
      <c r="H30" s="289">
        <f>F7</f>
        <v>1</v>
      </c>
      <c r="M30" s="67" t="str">
        <f t="shared" si="19"/>
        <v>B</v>
      </c>
      <c r="N30" s="65" t="s">
        <v>1156</v>
      </c>
      <c r="O30" s="31" t="str">
        <f t="shared" si="3"/>
        <v>B41</v>
      </c>
      <c r="P30" s="289">
        <f>N7</f>
        <v>1</v>
      </c>
      <c r="U30" s="67" t="str">
        <f t="shared" si="20"/>
        <v>C</v>
      </c>
      <c r="V30" s="65" t="s">
        <v>1156</v>
      </c>
      <c r="W30" s="31" t="str">
        <f t="shared" si="4"/>
        <v>C41</v>
      </c>
      <c r="X30" s="289">
        <f>V7</f>
        <v>1</v>
      </c>
      <c r="AC30" s="67" t="str">
        <f t="shared" si="21"/>
        <v>D</v>
      </c>
      <c r="AD30" s="65" t="s">
        <v>1156</v>
      </c>
      <c r="AE30" s="31" t="str">
        <f t="shared" si="5"/>
        <v>D41</v>
      </c>
      <c r="AF30" s="289">
        <f>AD7</f>
        <v>1</v>
      </c>
      <c r="AK30" s="67" t="str">
        <f t="shared" si="22"/>
        <v>E</v>
      </c>
      <c r="AL30" s="65" t="s">
        <v>1156</v>
      </c>
      <c r="AM30" s="31" t="str">
        <f t="shared" si="6"/>
        <v>E41</v>
      </c>
      <c r="AN30" s="289">
        <f>AL7</f>
        <v>4</v>
      </c>
      <c r="AS30" s="67" t="str">
        <f t="shared" si="23"/>
        <v>F</v>
      </c>
      <c r="AT30" s="65" t="s">
        <v>1156</v>
      </c>
      <c r="AU30" s="31" t="str">
        <f t="shared" si="7"/>
        <v>F41</v>
      </c>
      <c r="AV30" s="289">
        <f>AT7</f>
        <v>4</v>
      </c>
      <c r="BA30" s="67" t="str">
        <f t="shared" si="24"/>
        <v>G</v>
      </c>
      <c r="BB30" s="65" t="s">
        <v>1156</v>
      </c>
      <c r="BC30" s="31" t="str">
        <f t="shared" si="8"/>
        <v>G41</v>
      </c>
      <c r="BD30" s="289">
        <f>BB7</f>
        <v>1</v>
      </c>
      <c r="BI30" s="67" t="str">
        <f t="shared" si="25"/>
        <v>H</v>
      </c>
      <c r="BJ30" s="65" t="s">
        <v>1156</v>
      </c>
      <c r="BK30" s="31" t="str">
        <f t="shared" si="9"/>
        <v>H41</v>
      </c>
      <c r="BL30" s="289">
        <f>BJ7</f>
        <v>1</v>
      </c>
      <c r="BQ30" s="67" t="str">
        <f t="shared" si="26"/>
        <v>I</v>
      </c>
      <c r="BR30" s="65" t="s">
        <v>1156</v>
      </c>
      <c r="BS30" s="31" t="str">
        <f t="shared" si="10"/>
        <v>I41</v>
      </c>
      <c r="BT30" s="31">
        <f>BR7</f>
        <v>4</v>
      </c>
      <c r="BY30" s="67" t="str">
        <f t="shared" si="27"/>
        <v>J</v>
      </c>
      <c r="BZ30" s="65" t="s">
        <v>1156</v>
      </c>
      <c r="CA30" s="31" t="str">
        <f t="shared" si="11"/>
        <v>J41</v>
      </c>
      <c r="CB30" s="31">
        <f>BZ7</f>
        <v>1</v>
      </c>
      <c r="CG30" s="67" t="str">
        <f t="shared" si="28"/>
        <v>K</v>
      </c>
      <c r="CH30" s="65" t="s">
        <v>1156</v>
      </c>
      <c r="CI30" s="31" t="str">
        <f t="shared" si="12"/>
        <v>K41</v>
      </c>
      <c r="CJ30" s="31">
        <f>CH7</f>
        <v>4</v>
      </c>
      <c r="CO30" s="67" t="str">
        <f t="shared" si="29"/>
        <v>L</v>
      </c>
      <c r="CP30" s="65" t="s">
        <v>1156</v>
      </c>
      <c r="CQ30" s="31" t="str">
        <f t="shared" si="13"/>
        <v>L41</v>
      </c>
      <c r="CR30" s="31">
        <f>CP7</f>
        <v>4</v>
      </c>
      <c r="CW30" s="67" t="str">
        <f t="shared" si="30"/>
        <v>M</v>
      </c>
      <c r="CX30" s="65" t="s">
        <v>1156</v>
      </c>
      <c r="CY30" s="31" t="str">
        <f t="shared" si="14"/>
        <v>M41</v>
      </c>
      <c r="CZ30" s="31">
        <f>CX7</f>
        <v>4</v>
      </c>
      <c r="DE30" s="67" t="str">
        <f t="shared" si="31"/>
        <v>N</v>
      </c>
      <c r="DF30" s="65" t="s">
        <v>1156</v>
      </c>
      <c r="DG30" s="31" t="str">
        <f t="shared" si="15"/>
        <v>N41</v>
      </c>
      <c r="DH30" s="31">
        <f>DF7</f>
        <v>0</v>
      </c>
      <c r="DM30" s="67" t="str">
        <f t="shared" si="32"/>
        <v>O</v>
      </c>
      <c r="DN30" s="65" t="s">
        <v>1156</v>
      </c>
      <c r="DO30" s="31" t="str">
        <f t="shared" si="16"/>
        <v>O41</v>
      </c>
      <c r="DP30" s="31">
        <f>DN7</f>
        <v>0</v>
      </c>
      <c r="DU30" s="67" t="str">
        <f t="shared" si="33"/>
        <v>P</v>
      </c>
      <c r="DV30" s="65" t="s">
        <v>1156</v>
      </c>
      <c r="DW30" s="31" t="str">
        <f t="shared" si="17"/>
        <v>P41</v>
      </c>
      <c r="DX30" s="31">
        <f>DV7</f>
        <v>0</v>
      </c>
    </row>
    <row r="31" spans="1:128" x14ac:dyDescent="0.45">
      <c r="A31" s="31" t="str">
        <f t="shared" si="0"/>
        <v>A42</v>
      </c>
      <c r="B31" s="31">
        <f t="shared" si="1"/>
        <v>2</v>
      </c>
      <c r="E31" s="67" t="str">
        <f t="shared" si="18"/>
        <v>A</v>
      </c>
      <c r="F31" s="65" t="s">
        <v>1157</v>
      </c>
      <c r="G31" s="31" t="str">
        <f t="shared" si="2"/>
        <v>A42</v>
      </c>
      <c r="H31" s="289">
        <f>G7</f>
        <v>2</v>
      </c>
      <c r="M31" s="67" t="str">
        <f t="shared" si="19"/>
        <v>B</v>
      </c>
      <c r="N31" s="65" t="s">
        <v>1157</v>
      </c>
      <c r="O31" s="31" t="str">
        <f t="shared" si="3"/>
        <v>B42</v>
      </c>
      <c r="P31" s="289">
        <f>O7</f>
        <v>2</v>
      </c>
      <c r="U31" s="67" t="str">
        <f t="shared" si="20"/>
        <v>C</v>
      </c>
      <c r="V31" s="65" t="s">
        <v>1157</v>
      </c>
      <c r="W31" s="31" t="str">
        <f t="shared" si="4"/>
        <v>C42</v>
      </c>
      <c r="X31" s="289">
        <f>W7</f>
        <v>2</v>
      </c>
      <c r="AC31" s="67" t="str">
        <f t="shared" si="21"/>
        <v>D</v>
      </c>
      <c r="AD31" s="65" t="s">
        <v>1157</v>
      </c>
      <c r="AE31" s="31" t="str">
        <f t="shared" si="5"/>
        <v>D42</v>
      </c>
      <c r="AF31" s="289">
        <f>AE7</f>
        <v>2</v>
      </c>
      <c r="AK31" s="67" t="str">
        <f t="shared" si="22"/>
        <v>E</v>
      </c>
      <c r="AL31" s="65" t="s">
        <v>1157</v>
      </c>
      <c r="AM31" s="31" t="str">
        <f t="shared" si="6"/>
        <v>E42</v>
      </c>
      <c r="AN31" s="289">
        <f>AM7</f>
        <v>2</v>
      </c>
      <c r="AS31" s="67" t="str">
        <f t="shared" si="23"/>
        <v>F</v>
      </c>
      <c r="AT31" s="65" t="s">
        <v>1157</v>
      </c>
      <c r="AU31" s="31" t="str">
        <f t="shared" si="7"/>
        <v>F42</v>
      </c>
      <c r="AV31" s="289">
        <f>AU7</f>
        <v>4</v>
      </c>
      <c r="BA31" s="67" t="str">
        <f t="shared" si="24"/>
        <v>G</v>
      </c>
      <c r="BB31" s="65" t="s">
        <v>1157</v>
      </c>
      <c r="BC31" s="31" t="str">
        <f t="shared" si="8"/>
        <v>G42</v>
      </c>
      <c r="BD31" s="289">
        <f>BC7</f>
        <v>2</v>
      </c>
      <c r="BI31" s="67" t="str">
        <f t="shared" si="25"/>
        <v>H</v>
      </c>
      <c r="BJ31" s="65" t="s">
        <v>1157</v>
      </c>
      <c r="BK31" s="31" t="str">
        <f t="shared" si="9"/>
        <v>H42</v>
      </c>
      <c r="BL31" s="289">
        <f>BK7</f>
        <v>4</v>
      </c>
      <c r="BQ31" s="67" t="str">
        <f t="shared" si="26"/>
        <v>I</v>
      </c>
      <c r="BR31" s="65" t="s">
        <v>1157</v>
      </c>
      <c r="BS31" s="31" t="str">
        <f t="shared" si="10"/>
        <v>I42</v>
      </c>
      <c r="BT31" s="31">
        <f>BS7</f>
        <v>2</v>
      </c>
      <c r="BY31" s="67" t="str">
        <f t="shared" si="27"/>
        <v>J</v>
      </c>
      <c r="BZ31" s="65" t="s">
        <v>1157</v>
      </c>
      <c r="CA31" s="31" t="str">
        <f t="shared" si="11"/>
        <v>J42</v>
      </c>
      <c r="CB31" s="31">
        <f>CA7</f>
        <v>4</v>
      </c>
      <c r="CG31" s="67" t="str">
        <f t="shared" si="28"/>
        <v>K</v>
      </c>
      <c r="CH31" s="65" t="s">
        <v>1157</v>
      </c>
      <c r="CI31" s="31" t="str">
        <f t="shared" si="12"/>
        <v>K42</v>
      </c>
      <c r="CJ31" s="31">
        <f>CI7</f>
        <v>4</v>
      </c>
      <c r="CO31" s="67" t="str">
        <f t="shared" si="29"/>
        <v>L</v>
      </c>
      <c r="CP31" s="65" t="s">
        <v>1157</v>
      </c>
      <c r="CQ31" s="31" t="str">
        <f t="shared" si="13"/>
        <v>L42</v>
      </c>
      <c r="CR31" s="31">
        <f>CQ7</f>
        <v>2</v>
      </c>
      <c r="CW31" s="67" t="str">
        <f t="shared" si="30"/>
        <v>M</v>
      </c>
      <c r="CX31" s="65" t="s">
        <v>1157</v>
      </c>
      <c r="CY31" s="31" t="str">
        <f t="shared" si="14"/>
        <v>M42</v>
      </c>
      <c r="CZ31" s="31">
        <f>CY7</f>
        <v>4</v>
      </c>
      <c r="DE31" s="67" t="str">
        <f t="shared" si="31"/>
        <v>N</v>
      </c>
      <c r="DF31" s="65" t="s">
        <v>1157</v>
      </c>
      <c r="DG31" s="31" t="str">
        <f t="shared" si="15"/>
        <v>N42</v>
      </c>
      <c r="DH31" s="31">
        <f>DG7</f>
        <v>0</v>
      </c>
      <c r="DM31" s="67" t="str">
        <f t="shared" si="32"/>
        <v>O</v>
      </c>
      <c r="DN31" s="65" t="s">
        <v>1157</v>
      </c>
      <c r="DO31" s="31" t="str">
        <f t="shared" si="16"/>
        <v>O42</v>
      </c>
      <c r="DP31" s="31">
        <f>DO7</f>
        <v>0</v>
      </c>
      <c r="DU31" s="67" t="str">
        <f t="shared" si="33"/>
        <v>P</v>
      </c>
      <c r="DV31" s="65" t="s">
        <v>1157</v>
      </c>
      <c r="DW31" s="31" t="str">
        <f t="shared" si="17"/>
        <v>P42</v>
      </c>
      <c r="DX31" s="31">
        <f>DW7</f>
        <v>0</v>
      </c>
    </row>
    <row r="32" spans="1:128" x14ac:dyDescent="0.45">
      <c r="A32" s="31" t="str">
        <f t="shared" si="0"/>
        <v>A43</v>
      </c>
      <c r="B32" s="31">
        <f t="shared" si="1"/>
        <v>3</v>
      </c>
      <c r="E32" s="67" t="str">
        <f t="shared" si="18"/>
        <v>A</v>
      </c>
      <c r="F32" s="65" t="s">
        <v>1158</v>
      </c>
      <c r="G32" s="31" t="str">
        <f t="shared" si="2"/>
        <v>A43</v>
      </c>
      <c r="H32" s="289">
        <f>H7</f>
        <v>3</v>
      </c>
      <c r="M32" s="67" t="str">
        <f t="shared" si="19"/>
        <v>B</v>
      </c>
      <c r="N32" s="65" t="s">
        <v>1158</v>
      </c>
      <c r="O32" s="31" t="str">
        <f t="shared" si="3"/>
        <v>B43</v>
      </c>
      <c r="P32" s="289">
        <f>P7</f>
        <v>4</v>
      </c>
      <c r="U32" s="67" t="str">
        <f t="shared" si="20"/>
        <v>C</v>
      </c>
      <c r="V32" s="65" t="s">
        <v>1158</v>
      </c>
      <c r="W32" s="31" t="str">
        <f t="shared" si="4"/>
        <v>C43</v>
      </c>
      <c r="X32" s="289">
        <f>X7</f>
        <v>3</v>
      </c>
      <c r="AC32" s="67" t="str">
        <f t="shared" si="21"/>
        <v>D</v>
      </c>
      <c r="AD32" s="65" t="s">
        <v>1158</v>
      </c>
      <c r="AE32" s="31" t="str">
        <f t="shared" si="5"/>
        <v>D43</v>
      </c>
      <c r="AF32" s="289">
        <f>AF7</f>
        <v>3</v>
      </c>
      <c r="AK32" s="67" t="str">
        <f t="shared" si="22"/>
        <v>E</v>
      </c>
      <c r="AL32" s="65" t="s">
        <v>1158</v>
      </c>
      <c r="AM32" s="31" t="str">
        <f t="shared" si="6"/>
        <v>E43</v>
      </c>
      <c r="AN32" s="289">
        <f>AN7</f>
        <v>4</v>
      </c>
      <c r="AS32" s="67" t="str">
        <f t="shared" si="23"/>
        <v>F</v>
      </c>
      <c r="AT32" s="65" t="s">
        <v>1158</v>
      </c>
      <c r="AU32" s="31" t="str">
        <f t="shared" si="7"/>
        <v>F43</v>
      </c>
      <c r="AV32" s="289">
        <f>AV7</f>
        <v>4</v>
      </c>
      <c r="BA32" s="67" t="str">
        <f t="shared" si="24"/>
        <v>G</v>
      </c>
      <c r="BB32" s="65" t="s">
        <v>1158</v>
      </c>
      <c r="BC32" s="31" t="str">
        <f t="shared" si="8"/>
        <v>G43</v>
      </c>
      <c r="BD32" s="289">
        <f>BD7</f>
        <v>3</v>
      </c>
      <c r="BI32" s="67" t="str">
        <f t="shared" si="25"/>
        <v>H</v>
      </c>
      <c r="BJ32" s="65" t="s">
        <v>1158</v>
      </c>
      <c r="BK32" s="31" t="str">
        <f t="shared" si="9"/>
        <v>H43</v>
      </c>
      <c r="BL32" s="289">
        <f>BL7</f>
        <v>4</v>
      </c>
      <c r="BQ32" s="67" t="str">
        <f t="shared" si="26"/>
        <v>I</v>
      </c>
      <c r="BR32" s="65" t="s">
        <v>1158</v>
      </c>
      <c r="BS32" s="31" t="str">
        <f t="shared" si="10"/>
        <v>I43</v>
      </c>
      <c r="BT32" s="31">
        <f>BT7</f>
        <v>3</v>
      </c>
      <c r="BY32" s="67" t="str">
        <f t="shared" si="27"/>
        <v>J</v>
      </c>
      <c r="BZ32" s="65" t="s">
        <v>1158</v>
      </c>
      <c r="CA32" s="31" t="str">
        <f t="shared" si="11"/>
        <v>J43</v>
      </c>
      <c r="CB32" s="31">
        <f>CB7</f>
        <v>4</v>
      </c>
      <c r="CG32" s="67" t="str">
        <f t="shared" si="28"/>
        <v>K</v>
      </c>
      <c r="CH32" s="65" t="s">
        <v>1158</v>
      </c>
      <c r="CI32" s="31" t="str">
        <f t="shared" si="12"/>
        <v>K43</v>
      </c>
      <c r="CJ32" s="31">
        <f>CJ7</f>
        <v>4</v>
      </c>
      <c r="CO32" s="67" t="str">
        <f t="shared" si="29"/>
        <v>L</v>
      </c>
      <c r="CP32" s="65" t="s">
        <v>1158</v>
      </c>
      <c r="CQ32" s="31" t="str">
        <f t="shared" si="13"/>
        <v>L43</v>
      </c>
      <c r="CR32" s="31">
        <f>CR7</f>
        <v>3</v>
      </c>
      <c r="CW32" s="67" t="str">
        <f t="shared" si="30"/>
        <v>M</v>
      </c>
      <c r="CX32" s="65" t="s">
        <v>1158</v>
      </c>
      <c r="CY32" s="31" t="str">
        <f t="shared" si="14"/>
        <v>M43</v>
      </c>
      <c r="CZ32" s="31">
        <f>CZ7</f>
        <v>4</v>
      </c>
      <c r="DE32" s="67" t="str">
        <f t="shared" si="31"/>
        <v>N</v>
      </c>
      <c r="DF32" s="65" t="s">
        <v>1158</v>
      </c>
      <c r="DG32" s="31" t="str">
        <f t="shared" si="15"/>
        <v>N43</v>
      </c>
      <c r="DH32" s="31">
        <f>DH7</f>
        <v>0</v>
      </c>
      <c r="DM32" s="67" t="str">
        <f t="shared" si="32"/>
        <v>O</v>
      </c>
      <c r="DN32" s="65" t="s">
        <v>1158</v>
      </c>
      <c r="DO32" s="31" t="str">
        <f t="shared" si="16"/>
        <v>O43</v>
      </c>
      <c r="DP32" s="31">
        <f>DP7</f>
        <v>0</v>
      </c>
      <c r="DU32" s="67" t="str">
        <f t="shared" si="33"/>
        <v>P</v>
      </c>
      <c r="DV32" s="65" t="s">
        <v>1158</v>
      </c>
      <c r="DW32" s="31" t="str">
        <f t="shared" si="17"/>
        <v>P43</v>
      </c>
      <c r="DX32" s="31">
        <f>DX7</f>
        <v>0</v>
      </c>
    </row>
    <row r="33" spans="1:128" x14ac:dyDescent="0.45">
      <c r="A33" s="31" t="str">
        <f t="shared" si="0"/>
        <v>A44</v>
      </c>
      <c r="B33" s="31">
        <f t="shared" si="1"/>
        <v>0</v>
      </c>
      <c r="E33" s="67" t="str">
        <f t="shared" si="18"/>
        <v>A</v>
      </c>
      <c r="F33" s="65" t="s">
        <v>1159</v>
      </c>
      <c r="G33" s="31" t="str">
        <f t="shared" si="2"/>
        <v>A44</v>
      </c>
      <c r="H33" s="289">
        <f>I7</f>
        <v>0</v>
      </c>
      <c r="M33" s="67" t="str">
        <f t="shared" si="19"/>
        <v>B</v>
      </c>
      <c r="N33" s="65" t="s">
        <v>1159</v>
      </c>
      <c r="O33" s="31" t="str">
        <f t="shared" si="3"/>
        <v>B44</v>
      </c>
      <c r="P33" s="289">
        <f>Q7</f>
        <v>0</v>
      </c>
      <c r="U33" s="67" t="str">
        <f t="shared" si="20"/>
        <v>C</v>
      </c>
      <c r="V33" s="65" t="s">
        <v>1159</v>
      </c>
      <c r="W33" s="31" t="str">
        <f t="shared" si="4"/>
        <v>C44</v>
      </c>
      <c r="X33" s="289">
        <f>Y7</f>
        <v>0</v>
      </c>
      <c r="AC33" s="67" t="str">
        <f t="shared" si="21"/>
        <v>D</v>
      </c>
      <c r="AD33" s="65" t="s">
        <v>1159</v>
      </c>
      <c r="AE33" s="31" t="str">
        <f t="shared" si="5"/>
        <v>D44</v>
      </c>
      <c r="AF33" s="289">
        <f>AG7</f>
        <v>0</v>
      </c>
      <c r="AK33" s="67" t="str">
        <f t="shared" si="22"/>
        <v>E</v>
      </c>
      <c r="AL33" s="65" t="s">
        <v>1159</v>
      </c>
      <c r="AM33" s="31" t="str">
        <f t="shared" si="6"/>
        <v>E44</v>
      </c>
      <c r="AN33" s="289">
        <f>AO7</f>
        <v>0</v>
      </c>
      <c r="AS33" s="67" t="str">
        <f t="shared" si="23"/>
        <v>F</v>
      </c>
      <c r="AT33" s="65" t="s">
        <v>1159</v>
      </c>
      <c r="AU33" s="31" t="str">
        <f t="shared" si="7"/>
        <v>F44</v>
      </c>
      <c r="AV33" s="289">
        <f>AW7</f>
        <v>0</v>
      </c>
      <c r="BA33" s="67" t="str">
        <f t="shared" si="24"/>
        <v>G</v>
      </c>
      <c r="BB33" s="65" t="s">
        <v>1159</v>
      </c>
      <c r="BC33" s="31" t="str">
        <f t="shared" si="8"/>
        <v>G44</v>
      </c>
      <c r="BD33" s="289">
        <f>BE7</f>
        <v>0</v>
      </c>
      <c r="BI33" s="67" t="str">
        <f t="shared" si="25"/>
        <v>H</v>
      </c>
      <c r="BJ33" s="65" t="s">
        <v>1159</v>
      </c>
      <c r="BK33" s="31" t="str">
        <f t="shared" si="9"/>
        <v>H44</v>
      </c>
      <c r="BL33" s="289">
        <f>BM7</f>
        <v>0</v>
      </c>
      <c r="BQ33" s="67" t="str">
        <f t="shared" si="26"/>
        <v>I</v>
      </c>
      <c r="BR33" s="65" t="s">
        <v>1159</v>
      </c>
      <c r="BS33" s="31" t="str">
        <f t="shared" si="10"/>
        <v>I44</v>
      </c>
      <c r="BT33" s="31">
        <f>BU7</f>
        <v>0</v>
      </c>
      <c r="BY33" s="67" t="str">
        <f t="shared" si="27"/>
        <v>J</v>
      </c>
      <c r="BZ33" s="65" t="s">
        <v>1159</v>
      </c>
      <c r="CA33" s="31" t="str">
        <f t="shared" si="11"/>
        <v>J44</v>
      </c>
      <c r="CB33" s="31">
        <f>CC7</f>
        <v>0</v>
      </c>
      <c r="CG33" s="67" t="str">
        <f t="shared" si="28"/>
        <v>K</v>
      </c>
      <c r="CH33" s="65" t="s">
        <v>1159</v>
      </c>
      <c r="CI33" s="31" t="str">
        <f t="shared" si="12"/>
        <v>K44</v>
      </c>
      <c r="CJ33" s="31">
        <f>CK7</f>
        <v>0</v>
      </c>
      <c r="CO33" s="67" t="str">
        <f t="shared" si="29"/>
        <v>L</v>
      </c>
      <c r="CP33" s="65" t="s">
        <v>1159</v>
      </c>
      <c r="CQ33" s="31" t="str">
        <f t="shared" si="13"/>
        <v>L44</v>
      </c>
      <c r="CR33" s="31">
        <f>CS7</f>
        <v>0</v>
      </c>
      <c r="CW33" s="67" t="str">
        <f t="shared" si="30"/>
        <v>M</v>
      </c>
      <c r="CX33" s="65" t="s">
        <v>1159</v>
      </c>
      <c r="CY33" s="31" t="str">
        <f t="shared" si="14"/>
        <v>M44</v>
      </c>
      <c r="CZ33" s="31">
        <f>DA7</f>
        <v>0</v>
      </c>
      <c r="DE33" s="67" t="str">
        <f t="shared" si="31"/>
        <v>N</v>
      </c>
      <c r="DF33" s="65" t="s">
        <v>1159</v>
      </c>
      <c r="DG33" s="31" t="str">
        <f t="shared" si="15"/>
        <v>N44</v>
      </c>
      <c r="DH33" s="31">
        <f>DI7</f>
        <v>0</v>
      </c>
      <c r="DM33" s="67" t="str">
        <f t="shared" si="32"/>
        <v>O</v>
      </c>
      <c r="DN33" s="65" t="s">
        <v>1159</v>
      </c>
      <c r="DO33" s="31" t="str">
        <f t="shared" si="16"/>
        <v>O44</v>
      </c>
      <c r="DP33" s="31">
        <f>DQ7</f>
        <v>0</v>
      </c>
      <c r="DU33" s="67" t="str">
        <f t="shared" si="33"/>
        <v>P</v>
      </c>
      <c r="DV33" s="65" t="s">
        <v>1159</v>
      </c>
      <c r="DW33" s="31" t="str">
        <f t="shared" si="17"/>
        <v>P44</v>
      </c>
      <c r="DX33" s="31">
        <f>DY7</f>
        <v>0</v>
      </c>
    </row>
    <row r="34" spans="1:128" x14ac:dyDescent="0.45">
      <c r="A34" s="31" t="str">
        <f t="shared" si="0"/>
        <v>A45</v>
      </c>
      <c r="B34" s="31">
        <f t="shared" si="1"/>
        <v>4</v>
      </c>
      <c r="E34" s="67" t="str">
        <f t="shared" si="18"/>
        <v>A</v>
      </c>
      <c r="F34" s="65" t="s">
        <v>1160</v>
      </c>
      <c r="G34" s="31" t="str">
        <f t="shared" si="2"/>
        <v>A45</v>
      </c>
      <c r="H34" s="289">
        <f>J7</f>
        <v>4</v>
      </c>
      <c r="M34" s="67" t="str">
        <f t="shared" si="19"/>
        <v>B</v>
      </c>
      <c r="N34" s="65" t="s">
        <v>1160</v>
      </c>
      <c r="O34" s="31" t="str">
        <f t="shared" si="3"/>
        <v>B45</v>
      </c>
      <c r="P34" s="289">
        <f>R7</f>
        <v>4</v>
      </c>
      <c r="U34" s="67" t="str">
        <f t="shared" si="20"/>
        <v>C</v>
      </c>
      <c r="V34" s="65" t="s">
        <v>1160</v>
      </c>
      <c r="W34" s="31" t="str">
        <f t="shared" si="4"/>
        <v>C45</v>
      </c>
      <c r="X34" s="289">
        <f>Z7</f>
        <v>4</v>
      </c>
      <c r="AC34" s="67" t="str">
        <f t="shared" si="21"/>
        <v>D</v>
      </c>
      <c r="AD34" s="65" t="s">
        <v>1160</v>
      </c>
      <c r="AE34" s="31" t="str">
        <f t="shared" si="5"/>
        <v>D45</v>
      </c>
      <c r="AF34" s="289">
        <f>AH7</f>
        <v>4</v>
      </c>
      <c r="AK34" s="67" t="str">
        <f t="shared" si="22"/>
        <v>E</v>
      </c>
      <c r="AL34" s="65" t="s">
        <v>1160</v>
      </c>
      <c r="AM34" s="31" t="str">
        <f t="shared" si="6"/>
        <v>E45</v>
      </c>
      <c r="AN34" s="289">
        <f>AP7</f>
        <v>5</v>
      </c>
      <c r="AS34" s="67" t="str">
        <f t="shared" si="23"/>
        <v>F</v>
      </c>
      <c r="AT34" s="65" t="s">
        <v>1160</v>
      </c>
      <c r="AU34" s="31" t="str">
        <f t="shared" si="7"/>
        <v>F45</v>
      </c>
      <c r="AV34" s="289">
        <f>AX7</f>
        <v>4</v>
      </c>
      <c r="BA34" s="67" t="str">
        <f t="shared" si="24"/>
        <v>G</v>
      </c>
      <c r="BB34" s="65" t="s">
        <v>1160</v>
      </c>
      <c r="BC34" s="31" t="str">
        <f t="shared" si="8"/>
        <v>G45</v>
      </c>
      <c r="BD34" s="289">
        <f>BF7</f>
        <v>5</v>
      </c>
      <c r="BI34" s="67" t="str">
        <f t="shared" si="25"/>
        <v>H</v>
      </c>
      <c r="BJ34" s="65" t="s">
        <v>1160</v>
      </c>
      <c r="BK34" s="31" t="str">
        <f t="shared" si="9"/>
        <v>H45</v>
      </c>
      <c r="BL34" s="289">
        <f>BN7</f>
        <v>4</v>
      </c>
      <c r="BQ34" s="67" t="str">
        <f t="shared" si="26"/>
        <v>I</v>
      </c>
      <c r="BR34" s="65" t="s">
        <v>1160</v>
      </c>
      <c r="BS34" s="31" t="str">
        <f t="shared" si="10"/>
        <v>I45</v>
      </c>
      <c r="BT34" s="31">
        <f>BV7</f>
        <v>4</v>
      </c>
      <c r="BY34" s="67" t="str">
        <f t="shared" si="27"/>
        <v>J</v>
      </c>
      <c r="BZ34" s="65" t="s">
        <v>1160</v>
      </c>
      <c r="CA34" s="31" t="str">
        <f t="shared" si="11"/>
        <v>J45</v>
      </c>
      <c r="CB34" s="31">
        <f>CD7</f>
        <v>5</v>
      </c>
      <c r="CG34" s="67" t="str">
        <f t="shared" si="28"/>
        <v>K</v>
      </c>
      <c r="CH34" s="65" t="s">
        <v>1160</v>
      </c>
      <c r="CI34" s="31" t="str">
        <f t="shared" si="12"/>
        <v>K45</v>
      </c>
      <c r="CJ34" s="31">
        <f>CL7</f>
        <v>4</v>
      </c>
      <c r="CO34" s="67" t="str">
        <f t="shared" si="29"/>
        <v>L</v>
      </c>
      <c r="CP34" s="65" t="s">
        <v>1160</v>
      </c>
      <c r="CQ34" s="31" t="str">
        <f t="shared" si="13"/>
        <v>L45</v>
      </c>
      <c r="CR34" s="31">
        <f>CT7</f>
        <v>4</v>
      </c>
      <c r="CW34" s="67" t="str">
        <f t="shared" si="30"/>
        <v>M</v>
      </c>
      <c r="CX34" s="65" t="s">
        <v>1160</v>
      </c>
      <c r="CY34" s="31" t="str">
        <f t="shared" si="14"/>
        <v>M45</v>
      </c>
      <c r="CZ34" s="31">
        <f>DB7</f>
        <v>4</v>
      </c>
      <c r="DE34" s="67" t="str">
        <f t="shared" si="31"/>
        <v>N</v>
      </c>
      <c r="DF34" s="65" t="s">
        <v>1160</v>
      </c>
      <c r="DG34" s="31" t="str">
        <f t="shared" si="15"/>
        <v>N45</v>
      </c>
      <c r="DH34" s="31">
        <f>DJ7</f>
        <v>0</v>
      </c>
      <c r="DM34" s="67" t="str">
        <f t="shared" si="32"/>
        <v>O</v>
      </c>
      <c r="DN34" s="65" t="s">
        <v>1160</v>
      </c>
      <c r="DO34" s="31" t="str">
        <f t="shared" si="16"/>
        <v>O45</v>
      </c>
      <c r="DP34" s="31">
        <f>DR7</f>
        <v>0</v>
      </c>
      <c r="DU34" s="67" t="str">
        <f t="shared" si="33"/>
        <v>P</v>
      </c>
      <c r="DV34" s="65" t="s">
        <v>1160</v>
      </c>
      <c r="DW34" s="31" t="str">
        <f t="shared" si="17"/>
        <v>P45</v>
      </c>
      <c r="DX34" s="31">
        <f>DZ7</f>
        <v>0</v>
      </c>
    </row>
    <row r="35" spans="1:128" x14ac:dyDescent="0.45">
      <c r="A35" s="31" t="str">
        <f t="shared" si="0"/>
        <v>A46</v>
      </c>
      <c r="B35" s="31">
        <f t="shared" si="1"/>
        <v>4</v>
      </c>
      <c r="E35" s="67" t="str">
        <f t="shared" si="18"/>
        <v>A</v>
      </c>
      <c r="F35" s="65" t="s">
        <v>1161</v>
      </c>
      <c r="G35" s="31" t="str">
        <f t="shared" si="2"/>
        <v>A46</v>
      </c>
      <c r="H35" s="289">
        <f>K7</f>
        <v>4</v>
      </c>
      <c r="M35" s="67" t="str">
        <f t="shared" si="19"/>
        <v>B</v>
      </c>
      <c r="N35" s="65" t="s">
        <v>1161</v>
      </c>
      <c r="O35" s="31" t="str">
        <f t="shared" si="3"/>
        <v>B46</v>
      </c>
      <c r="P35" s="289">
        <f>S7</f>
        <v>4</v>
      </c>
      <c r="U35" s="67" t="str">
        <f t="shared" si="20"/>
        <v>C</v>
      </c>
      <c r="V35" s="65" t="s">
        <v>1161</v>
      </c>
      <c r="W35" s="31" t="str">
        <f t="shared" si="4"/>
        <v>C46</v>
      </c>
      <c r="X35" s="289">
        <f>AA7</f>
        <v>4</v>
      </c>
      <c r="AC35" s="67" t="str">
        <f t="shared" si="21"/>
        <v>D</v>
      </c>
      <c r="AD35" s="65" t="s">
        <v>1161</v>
      </c>
      <c r="AE35" s="31" t="str">
        <f t="shared" si="5"/>
        <v>D46</v>
      </c>
      <c r="AF35" s="289">
        <f>AI7</f>
        <v>4</v>
      </c>
      <c r="AK35" s="67" t="str">
        <f t="shared" si="22"/>
        <v>E</v>
      </c>
      <c r="AL35" s="65" t="s">
        <v>1161</v>
      </c>
      <c r="AM35" s="31" t="str">
        <f t="shared" si="6"/>
        <v>E46</v>
      </c>
      <c r="AN35" s="289">
        <f>AQ7</f>
        <v>6</v>
      </c>
      <c r="AS35" s="67" t="str">
        <f t="shared" si="23"/>
        <v>F</v>
      </c>
      <c r="AT35" s="65" t="s">
        <v>1161</v>
      </c>
      <c r="AU35" s="31" t="str">
        <f t="shared" si="7"/>
        <v>F46</v>
      </c>
      <c r="AV35" s="289">
        <f>AY7</f>
        <v>6</v>
      </c>
      <c r="BA35" s="67" t="str">
        <f t="shared" si="24"/>
        <v>G</v>
      </c>
      <c r="BB35" s="65" t="s">
        <v>1161</v>
      </c>
      <c r="BC35" s="31" t="str">
        <f t="shared" si="8"/>
        <v>G46</v>
      </c>
      <c r="BD35" s="289">
        <f>BG7</f>
        <v>6</v>
      </c>
      <c r="BI35" s="67" t="str">
        <f t="shared" si="25"/>
        <v>H</v>
      </c>
      <c r="BJ35" s="65" t="s">
        <v>1161</v>
      </c>
      <c r="BK35" s="31" t="str">
        <f t="shared" si="9"/>
        <v>H46</v>
      </c>
      <c r="BL35" s="289">
        <f>BO7</f>
        <v>4</v>
      </c>
      <c r="BQ35" s="67" t="str">
        <f t="shared" si="26"/>
        <v>I</v>
      </c>
      <c r="BR35" s="65" t="s">
        <v>1161</v>
      </c>
      <c r="BS35" s="31" t="str">
        <f t="shared" si="10"/>
        <v>I46</v>
      </c>
      <c r="BT35" s="31">
        <f>BW7</f>
        <v>4</v>
      </c>
      <c r="BY35" s="67" t="str">
        <f t="shared" si="27"/>
        <v>J</v>
      </c>
      <c r="BZ35" s="65" t="s">
        <v>1161</v>
      </c>
      <c r="CA35" s="31" t="str">
        <f t="shared" si="11"/>
        <v>J46</v>
      </c>
      <c r="CB35" s="31">
        <f>CE7</f>
        <v>4</v>
      </c>
      <c r="CG35" s="67" t="str">
        <f t="shared" si="28"/>
        <v>K</v>
      </c>
      <c r="CH35" s="65" t="s">
        <v>1161</v>
      </c>
      <c r="CI35" s="31" t="str">
        <f t="shared" si="12"/>
        <v>K46</v>
      </c>
      <c r="CJ35" s="31">
        <f>CM7</f>
        <v>4</v>
      </c>
      <c r="CO35" s="67" t="str">
        <f t="shared" si="29"/>
        <v>L</v>
      </c>
      <c r="CP35" s="65" t="s">
        <v>1161</v>
      </c>
      <c r="CQ35" s="31" t="str">
        <f t="shared" si="13"/>
        <v>L46</v>
      </c>
      <c r="CR35" s="31">
        <f>CU7</f>
        <v>0</v>
      </c>
      <c r="CW35" s="67" t="str">
        <f t="shared" si="30"/>
        <v>M</v>
      </c>
      <c r="CX35" s="65" t="s">
        <v>1161</v>
      </c>
      <c r="CY35" s="31" t="str">
        <f t="shared" si="14"/>
        <v>M46</v>
      </c>
      <c r="CZ35" s="31">
        <f>DC7</f>
        <v>4</v>
      </c>
      <c r="DE35" s="67" t="str">
        <f t="shared" si="31"/>
        <v>N</v>
      </c>
      <c r="DF35" s="65" t="s">
        <v>1161</v>
      </c>
      <c r="DG35" s="31" t="str">
        <f t="shared" si="15"/>
        <v>N46</v>
      </c>
      <c r="DH35" s="31">
        <f>DK7</f>
        <v>0</v>
      </c>
      <c r="DM35" s="67" t="str">
        <f t="shared" si="32"/>
        <v>O</v>
      </c>
      <c r="DN35" s="65" t="s">
        <v>1161</v>
      </c>
      <c r="DO35" s="31" t="str">
        <f t="shared" si="16"/>
        <v>O46</v>
      </c>
      <c r="DP35" s="31">
        <f>DS7</f>
        <v>0</v>
      </c>
      <c r="DU35" s="67" t="str">
        <f t="shared" si="33"/>
        <v>P</v>
      </c>
      <c r="DV35" s="65" t="s">
        <v>1161</v>
      </c>
      <c r="DW35" s="31" t="str">
        <f t="shared" si="17"/>
        <v>P46</v>
      </c>
      <c r="DX35" s="31">
        <f>EA7</f>
        <v>0</v>
      </c>
    </row>
    <row r="36" spans="1:128" x14ac:dyDescent="0.45">
      <c r="A36" s="31" t="str">
        <f t="shared" si="0"/>
        <v>A51</v>
      </c>
      <c r="B36" s="31">
        <f t="shared" si="1"/>
        <v>5</v>
      </c>
      <c r="E36" s="67" t="str">
        <f t="shared" si="18"/>
        <v>A</v>
      </c>
      <c r="F36" s="65" t="s">
        <v>1162</v>
      </c>
      <c r="G36" s="31" t="str">
        <f t="shared" si="2"/>
        <v>A51</v>
      </c>
      <c r="H36" s="289">
        <f>F8</f>
        <v>5</v>
      </c>
      <c r="M36" s="67" t="str">
        <f t="shared" si="19"/>
        <v>B</v>
      </c>
      <c r="N36" s="65" t="s">
        <v>1162</v>
      </c>
      <c r="O36" s="31" t="str">
        <f t="shared" si="3"/>
        <v>B51</v>
      </c>
      <c r="P36" s="289">
        <f>N8</f>
        <v>1</v>
      </c>
      <c r="U36" s="67" t="str">
        <f t="shared" si="20"/>
        <v>C</v>
      </c>
      <c r="V36" s="65" t="s">
        <v>1162</v>
      </c>
      <c r="W36" s="31" t="str">
        <f t="shared" si="4"/>
        <v>C51</v>
      </c>
      <c r="X36" s="289">
        <f>V8</f>
        <v>5</v>
      </c>
      <c r="AC36" s="67" t="str">
        <f t="shared" si="21"/>
        <v>D</v>
      </c>
      <c r="AD36" s="65" t="s">
        <v>1162</v>
      </c>
      <c r="AE36" s="31" t="str">
        <f t="shared" si="5"/>
        <v>D51</v>
      </c>
      <c r="AF36" s="289">
        <f>AD8</f>
        <v>1</v>
      </c>
      <c r="AK36" s="67" t="str">
        <f t="shared" si="22"/>
        <v>E</v>
      </c>
      <c r="AL36" s="65" t="s">
        <v>1162</v>
      </c>
      <c r="AM36" s="31" t="str">
        <f t="shared" si="6"/>
        <v>E51</v>
      </c>
      <c r="AN36" s="289">
        <f>AL8</f>
        <v>1</v>
      </c>
      <c r="AS36" s="67" t="str">
        <f t="shared" si="23"/>
        <v>F</v>
      </c>
      <c r="AT36" s="65" t="s">
        <v>1162</v>
      </c>
      <c r="AU36" s="31" t="str">
        <f t="shared" si="7"/>
        <v>F51</v>
      </c>
      <c r="AV36" s="289">
        <f>AT8</f>
        <v>1</v>
      </c>
      <c r="BA36" s="67" t="str">
        <f t="shared" si="24"/>
        <v>G</v>
      </c>
      <c r="BB36" s="65" t="s">
        <v>1162</v>
      </c>
      <c r="BC36" s="31" t="str">
        <f t="shared" si="8"/>
        <v>G51</v>
      </c>
      <c r="BD36" s="289">
        <f>BB8</f>
        <v>5</v>
      </c>
      <c r="BI36" s="67" t="str">
        <f t="shared" si="25"/>
        <v>H</v>
      </c>
      <c r="BJ36" s="65" t="s">
        <v>1162</v>
      </c>
      <c r="BK36" s="31" t="str">
        <f t="shared" si="9"/>
        <v>H51</v>
      </c>
      <c r="BL36" s="289">
        <f>BJ8</f>
        <v>5</v>
      </c>
      <c r="BQ36" s="67" t="str">
        <f t="shared" si="26"/>
        <v>I</v>
      </c>
      <c r="BR36" s="65" t="s">
        <v>1162</v>
      </c>
      <c r="BS36" s="31" t="str">
        <f t="shared" si="10"/>
        <v>I51</v>
      </c>
      <c r="BT36" s="31">
        <f>BR8</f>
        <v>1</v>
      </c>
      <c r="BY36" s="67" t="str">
        <f t="shared" si="27"/>
        <v>J</v>
      </c>
      <c r="BZ36" s="65" t="s">
        <v>1162</v>
      </c>
      <c r="CA36" s="31" t="str">
        <f t="shared" si="11"/>
        <v>J51</v>
      </c>
      <c r="CB36" s="31">
        <f>BZ8</f>
        <v>1</v>
      </c>
      <c r="CG36" s="67" t="str">
        <f t="shared" si="28"/>
        <v>K</v>
      </c>
      <c r="CH36" s="65" t="s">
        <v>1162</v>
      </c>
      <c r="CI36" s="31" t="str">
        <f t="shared" si="12"/>
        <v>K51</v>
      </c>
      <c r="CJ36" s="31">
        <f>CH8</f>
        <v>5</v>
      </c>
      <c r="CO36" s="67" t="str">
        <f t="shared" si="29"/>
        <v>L</v>
      </c>
      <c r="CP36" s="65" t="s">
        <v>1162</v>
      </c>
      <c r="CQ36" s="31" t="str">
        <f t="shared" si="13"/>
        <v>L51</v>
      </c>
      <c r="CR36" s="31">
        <f>CP8</f>
        <v>1</v>
      </c>
      <c r="CW36" s="67" t="str">
        <f t="shared" si="30"/>
        <v>M</v>
      </c>
      <c r="CX36" s="65" t="s">
        <v>1162</v>
      </c>
      <c r="CY36" s="31" t="str">
        <f t="shared" si="14"/>
        <v>M51</v>
      </c>
      <c r="CZ36" s="31">
        <f>CX8</f>
        <v>5</v>
      </c>
      <c r="DE36" s="67" t="str">
        <f t="shared" si="31"/>
        <v>N</v>
      </c>
      <c r="DF36" s="65" t="s">
        <v>1162</v>
      </c>
      <c r="DG36" s="31" t="str">
        <f t="shared" si="15"/>
        <v>N51</v>
      </c>
      <c r="DH36" s="31">
        <f>DF8</f>
        <v>0</v>
      </c>
      <c r="DM36" s="67" t="str">
        <f t="shared" si="32"/>
        <v>O</v>
      </c>
      <c r="DN36" s="65" t="s">
        <v>1162</v>
      </c>
      <c r="DO36" s="31" t="str">
        <f t="shared" si="16"/>
        <v>O51</v>
      </c>
      <c r="DP36" s="31">
        <f>DN8</f>
        <v>0</v>
      </c>
      <c r="DU36" s="67" t="str">
        <f t="shared" si="33"/>
        <v>P</v>
      </c>
      <c r="DV36" s="65" t="s">
        <v>1162</v>
      </c>
      <c r="DW36" s="31" t="str">
        <f t="shared" si="17"/>
        <v>P51</v>
      </c>
      <c r="DX36" s="31">
        <f>DV8</f>
        <v>0</v>
      </c>
    </row>
    <row r="37" spans="1:128" x14ac:dyDescent="0.45">
      <c r="A37" s="31" t="str">
        <f t="shared" si="0"/>
        <v>A52</v>
      </c>
      <c r="B37" s="31">
        <f t="shared" si="1"/>
        <v>2</v>
      </c>
      <c r="E37" s="67" t="str">
        <f t="shared" si="18"/>
        <v>A</v>
      </c>
      <c r="F37" s="65" t="s">
        <v>1163</v>
      </c>
      <c r="G37" s="31" t="str">
        <f t="shared" si="2"/>
        <v>A52</v>
      </c>
      <c r="H37" s="289">
        <f>G8</f>
        <v>2</v>
      </c>
      <c r="M37" s="67" t="str">
        <f t="shared" si="19"/>
        <v>B</v>
      </c>
      <c r="N37" s="65" t="s">
        <v>1163</v>
      </c>
      <c r="O37" s="31" t="str">
        <f t="shared" si="3"/>
        <v>B52</v>
      </c>
      <c r="P37" s="289">
        <f>O8</f>
        <v>5</v>
      </c>
      <c r="U37" s="67" t="str">
        <f t="shared" si="20"/>
        <v>C</v>
      </c>
      <c r="V37" s="65" t="s">
        <v>1163</v>
      </c>
      <c r="W37" s="31" t="str">
        <f t="shared" si="4"/>
        <v>C52</v>
      </c>
      <c r="X37" s="289">
        <f>W8</f>
        <v>2</v>
      </c>
      <c r="AC37" s="67" t="str">
        <f t="shared" si="21"/>
        <v>D</v>
      </c>
      <c r="AD37" s="65" t="s">
        <v>1163</v>
      </c>
      <c r="AE37" s="31" t="str">
        <f t="shared" si="5"/>
        <v>D52</v>
      </c>
      <c r="AF37" s="289">
        <f>AE8</f>
        <v>2</v>
      </c>
      <c r="AK37" s="67" t="str">
        <f t="shared" si="22"/>
        <v>E</v>
      </c>
      <c r="AL37" s="65" t="s">
        <v>1163</v>
      </c>
      <c r="AM37" s="31" t="str">
        <f t="shared" si="6"/>
        <v>E52</v>
      </c>
      <c r="AN37" s="289">
        <f>AM8</f>
        <v>2</v>
      </c>
      <c r="AS37" s="67" t="str">
        <f t="shared" si="23"/>
        <v>F</v>
      </c>
      <c r="AT37" s="65" t="s">
        <v>1163</v>
      </c>
      <c r="AU37" s="31" t="str">
        <f t="shared" si="7"/>
        <v>F52</v>
      </c>
      <c r="AV37" s="289">
        <f>AU8</f>
        <v>5</v>
      </c>
      <c r="BA37" s="67" t="str">
        <f t="shared" si="24"/>
        <v>G</v>
      </c>
      <c r="BB37" s="65" t="s">
        <v>1163</v>
      </c>
      <c r="BC37" s="31" t="str">
        <f t="shared" si="8"/>
        <v>G52</v>
      </c>
      <c r="BD37" s="289">
        <f>BC8</f>
        <v>5</v>
      </c>
      <c r="BI37" s="67" t="str">
        <f t="shared" si="25"/>
        <v>H</v>
      </c>
      <c r="BJ37" s="65" t="s">
        <v>1163</v>
      </c>
      <c r="BK37" s="31" t="str">
        <f t="shared" si="9"/>
        <v>H52</v>
      </c>
      <c r="BL37" s="289">
        <f>BK8</f>
        <v>2</v>
      </c>
      <c r="BQ37" s="67" t="str">
        <f t="shared" si="26"/>
        <v>I</v>
      </c>
      <c r="BR37" s="65" t="s">
        <v>1163</v>
      </c>
      <c r="BS37" s="31" t="str">
        <f t="shared" si="10"/>
        <v>I52</v>
      </c>
      <c r="BT37" s="31">
        <f>BS8</f>
        <v>2</v>
      </c>
      <c r="BY37" s="67" t="str">
        <f t="shared" si="27"/>
        <v>J</v>
      </c>
      <c r="BZ37" s="65" t="s">
        <v>1163</v>
      </c>
      <c r="CA37" s="31" t="str">
        <f t="shared" si="11"/>
        <v>J52</v>
      </c>
      <c r="CB37" s="31">
        <f>CA8</f>
        <v>2</v>
      </c>
      <c r="CG37" s="67" t="str">
        <f t="shared" si="28"/>
        <v>K</v>
      </c>
      <c r="CH37" s="65" t="s">
        <v>1163</v>
      </c>
      <c r="CI37" s="31" t="str">
        <f t="shared" si="12"/>
        <v>K52</v>
      </c>
      <c r="CJ37" s="31">
        <f>CI8</f>
        <v>5</v>
      </c>
      <c r="CO37" s="67" t="str">
        <f t="shared" si="29"/>
        <v>L</v>
      </c>
      <c r="CP37" s="65" t="s">
        <v>1163</v>
      </c>
      <c r="CQ37" s="31" t="str">
        <f t="shared" si="13"/>
        <v>L52</v>
      </c>
      <c r="CR37" s="31">
        <f>CQ8</f>
        <v>2</v>
      </c>
      <c r="CW37" s="67" t="str">
        <f t="shared" si="30"/>
        <v>M</v>
      </c>
      <c r="CX37" s="65" t="s">
        <v>1163</v>
      </c>
      <c r="CY37" s="31" t="str">
        <f t="shared" si="14"/>
        <v>M52</v>
      </c>
      <c r="CZ37" s="31">
        <f>CY8</f>
        <v>5</v>
      </c>
      <c r="DE37" s="67" t="str">
        <f t="shared" si="31"/>
        <v>N</v>
      </c>
      <c r="DF37" s="65" t="s">
        <v>1163</v>
      </c>
      <c r="DG37" s="31" t="str">
        <f t="shared" si="15"/>
        <v>N52</v>
      </c>
      <c r="DH37" s="31">
        <f>DG8</f>
        <v>0</v>
      </c>
      <c r="DM37" s="67" t="str">
        <f t="shared" si="32"/>
        <v>O</v>
      </c>
      <c r="DN37" s="65" t="s">
        <v>1163</v>
      </c>
      <c r="DO37" s="31" t="str">
        <f t="shared" si="16"/>
        <v>O52</v>
      </c>
      <c r="DP37" s="31">
        <f>DO8</f>
        <v>0</v>
      </c>
      <c r="DU37" s="67" t="str">
        <f t="shared" si="33"/>
        <v>P</v>
      </c>
      <c r="DV37" s="65" t="s">
        <v>1163</v>
      </c>
      <c r="DW37" s="31" t="str">
        <f t="shared" si="17"/>
        <v>P52</v>
      </c>
      <c r="DX37" s="31">
        <f>DW8</f>
        <v>0</v>
      </c>
    </row>
    <row r="38" spans="1:128" x14ac:dyDescent="0.45">
      <c r="A38" s="31" t="str">
        <f t="shared" si="0"/>
        <v>A53</v>
      </c>
      <c r="B38" s="31">
        <f t="shared" si="1"/>
        <v>3</v>
      </c>
      <c r="E38" s="67" t="str">
        <f t="shared" si="18"/>
        <v>A</v>
      </c>
      <c r="F38" s="65" t="s">
        <v>1164</v>
      </c>
      <c r="G38" s="31" t="str">
        <f t="shared" si="2"/>
        <v>A53</v>
      </c>
      <c r="H38" s="289">
        <f>H8</f>
        <v>3</v>
      </c>
      <c r="M38" s="67" t="str">
        <f t="shared" si="19"/>
        <v>B</v>
      </c>
      <c r="N38" s="65" t="s">
        <v>1164</v>
      </c>
      <c r="O38" s="31" t="str">
        <f t="shared" si="3"/>
        <v>B53</v>
      </c>
      <c r="P38" s="289">
        <f>P8</f>
        <v>3</v>
      </c>
      <c r="U38" s="67" t="str">
        <f t="shared" si="20"/>
        <v>C</v>
      </c>
      <c r="V38" s="65" t="s">
        <v>1164</v>
      </c>
      <c r="W38" s="31" t="str">
        <f t="shared" si="4"/>
        <v>C53</v>
      </c>
      <c r="X38" s="289">
        <f>X8</f>
        <v>3</v>
      </c>
      <c r="AC38" s="67" t="str">
        <f t="shared" si="21"/>
        <v>D</v>
      </c>
      <c r="AD38" s="65" t="s">
        <v>1164</v>
      </c>
      <c r="AE38" s="31" t="str">
        <f t="shared" si="5"/>
        <v>D53</v>
      </c>
      <c r="AF38" s="289">
        <f>AF8</f>
        <v>3</v>
      </c>
      <c r="AK38" s="67" t="str">
        <f t="shared" si="22"/>
        <v>E</v>
      </c>
      <c r="AL38" s="65" t="s">
        <v>1164</v>
      </c>
      <c r="AM38" s="31" t="str">
        <f t="shared" si="6"/>
        <v>E53</v>
      </c>
      <c r="AN38" s="289">
        <f>AN8</f>
        <v>5</v>
      </c>
      <c r="AS38" s="67" t="str">
        <f t="shared" si="23"/>
        <v>F</v>
      </c>
      <c r="AT38" s="65" t="s">
        <v>1164</v>
      </c>
      <c r="AU38" s="31" t="str">
        <f t="shared" si="7"/>
        <v>F53</v>
      </c>
      <c r="AV38" s="289">
        <f>AV8</f>
        <v>5</v>
      </c>
      <c r="BA38" s="67" t="str">
        <f t="shared" si="24"/>
        <v>G</v>
      </c>
      <c r="BB38" s="65" t="s">
        <v>1164</v>
      </c>
      <c r="BC38" s="31" t="str">
        <f t="shared" si="8"/>
        <v>G53</v>
      </c>
      <c r="BD38" s="289">
        <f>BD8</f>
        <v>3</v>
      </c>
      <c r="BI38" s="67" t="str">
        <f t="shared" si="25"/>
        <v>H</v>
      </c>
      <c r="BJ38" s="65" t="s">
        <v>1164</v>
      </c>
      <c r="BK38" s="31" t="str">
        <f t="shared" si="9"/>
        <v>H53</v>
      </c>
      <c r="BL38" s="289">
        <f>BL8</f>
        <v>5</v>
      </c>
      <c r="BQ38" s="67" t="str">
        <f t="shared" si="26"/>
        <v>I</v>
      </c>
      <c r="BR38" s="65" t="s">
        <v>1164</v>
      </c>
      <c r="BS38" s="31" t="str">
        <f t="shared" si="10"/>
        <v>I53</v>
      </c>
      <c r="BT38" s="31">
        <f>BT8</f>
        <v>3</v>
      </c>
      <c r="BY38" s="67" t="str">
        <f t="shared" si="27"/>
        <v>J</v>
      </c>
      <c r="BZ38" s="65" t="s">
        <v>1164</v>
      </c>
      <c r="CA38" s="31" t="str">
        <f t="shared" si="11"/>
        <v>J53</v>
      </c>
      <c r="CB38" s="31">
        <f>CB8</f>
        <v>3</v>
      </c>
      <c r="CG38" s="67" t="str">
        <f t="shared" si="28"/>
        <v>K</v>
      </c>
      <c r="CH38" s="65" t="s">
        <v>1164</v>
      </c>
      <c r="CI38" s="31" t="str">
        <f t="shared" si="12"/>
        <v>K53</v>
      </c>
      <c r="CJ38" s="31">
        <f>CJ8</f>
        <v>5</v>
      </c>
      <c r="CO38" s="67" t="str">
        <f t="shared" si="29"/>
        <v>L</v>
      </c>
      <c r="CP38" s="65" t="s">
        <v>1164</v>
      </c>
      <c r="CQ38" s="31" t="str">
        <f t="shared" si="13"/>
        <v>L53</v>
      </c>
      <c r="CR38" s="31">
        <f>CR8</f>
        <v>3</v>
      </c>
      <c r="CW38" s="67" t="str">
        <f t="shared" si="30"/>
        <v>M</v>
      </c>
      <c r="CX38" s="65" t="s">
        <v>1164</v>
      </c>
      <c r="CY38" s="31" t="str">
        <f t="shared" si="14"/>
        <v>M53</v>
      </c>
      <c r="CZ38" s="31">
        <f>CZ8</f>
        <v>3</v>
      </c>
      <c r="DE38" s="67" t="str">
        <f t="shared" si="31"/>
        <v>N</v>
      </c>
      <c r="DF38" s="65" t="s">
        <v>1164</v>
      </c>
      <c r="DG38" s="31" t="str">
        <f t="shared" si="15"/>
        <v>N53</v>
      </c>
      <c r="DH38" s="31">
        <f>DH8</f>
        <v>0</v>
      </c>
      <c r="DM38" s="67" t="str">
        <f t="shared" si="32"/>
        <v>O</v>
      </c>
      <c r="DN38" s="65" t="s">
        <v>1164</v>
      </c>
      <c r="DO38" s="31" t="str">
        <f t="shared" si="16"/>
        <v>O53</v>
      </c>
      <c r="DP38" s="31">
        <f>DP8</f>
        <v>0</v>
      </c>
      <c r="DU38" s="67" t="str">
        <f t="shared" si="33"/>
        <v>P</v>
      </c>
      <c r="DV38" s="65" t="s">
        <v>1164</v>
      </c>
      <c r="DW38" s="31" t="str">
        <f t="shared" si="17"/>
        <v>P53</v>
      </c>
      <c r="DX38" s="31">
        <f>DX8</f>
        <v>0</v>
      </c>
    </row>
    <row r="39" spans="1:128" x14ac:dyDescent="0.45">
      <c r="A39" s="31" t="str">
        <f t="shared" si="0"/>
        <v>A54</v>
      </c>
      <c r="B39" s="31">
        <f t="shared" si="1"/>
        <v>4</v>
      </c>
      <c r="E39" s="67" t="str">
        <f t="shared" si="18"/>
        <v>A</v>
      </c>
      <c r="F39" s="65" t="s">
        <v>1165</v>
      </c>
      <c r="G39" s="31" t="str">
        <f t="shared" si="2"/>
        <v>A54</v>
      </c>
      <c r="H39" s="289">
        <f>I8</f>
        <v>4</v>
      </c>
      <c r="M39" s="67" t="str">
        <f t="shared" si="19"/>
        <v>B</v>
      </c>
      <c r="N39" s="65" t="s">
        <v>1165</v>
      </c>
      <c r="O39" s="31" t="str">
        <f t="shared" si="3"/>
        <v>B54</v>
      </c>
      <c r="P39" s="289">
        <f>Q8</f>
        <v>4</v>
      </c>
      <c r="U39" s="67" t="str">
        <f t="shared" si="20"/>
        <v>C</v>
      </c>
      <c r="V39" s="65" t="s">
        <v>1165</v>
      </c>
      <c r="W39" s="31" t="str">
        <f t="shared" si="4"/>
        <v>C54</v>
      </c>
      <c r="X39" s="289">
        <f>Y8</f>
        <v>4</v>
      </c>
      <c r="AC39" s="67" t="str">
        <f t="shared" si="21"/>
        <v>D</v>
      </c>
      <c r="AD39" s="65" t="s">
        <v>1165</v>
      </c>
      <c r="AE39" s="31" t="str">
        <f t="shared" si="5"/>
        <v>D54</v>
      </c>
      <c r="AF39" s="289">
        <f>AG8</f>
        <v>4</v>
      </c>
      <c r="AK39" s="67" t="str">
        <f t="shared" si="22"/>
        <v>E</v>
      </c>
      <c r="AL39" s="65" t="s">
        <v>1165</v>
      </c>
      <c r="AM39" s="31" t="str">
        <f t="shared" si="6"/>
        <v>E54</v>
      </c>
      <c r="AN39" s="289">
        <f>AO8</f>
        <v>5</v>
      </c>
      <c r="AS39" s="67" t="str">
        <f t="shared" si="23"/>
        <v>F</v>
      </c>
      <c r="AT39" s="65" t="s">
        <v>1165</v>
      </c>
      <c r="AU39" s="31" t="str">
        <f t="shared" si="7"/>
        <v>F54</v>
      </c>
      <c r="AV39" s="289">
        <f>AW8</f>
        <v>4</v>
      </c>
      <c r="BA39" s="67" t="str">
        <f t="shared" si="24"/>
        <v>G</v>
      </c>
      <c r="BB39" s="65" t="s">
        <v>1165</v>
      </c>
      <c r="BC39" s="31" t="str">
        <f t="shared" si="8"/>
        <v>G54</v>
      </c>
      <c r="BD39" s="289">
        <f>BE8</f>
        <v>5</v>
      </c>
      <c r="BI39" s="67" t="str">
        <f t="shared" si="25"/>
        <v>H</v>
      </c>
      <c r="BJ39" s="65" t="s">
        <v>1165</v>
      </c>
      <c r="BK39" s="31" t="str">
        <f t="shared" si="9"/>
        <v>H54</v>
      </c>
      <c r="BL39" s="289">
        <f>BM8</f>
        <v>4</v>
      </c>
      <c r="BQ39" s="67" t="str">
        <f t="shared" si="26"/>
        <v>I</v>
      </c>
      <c r="BR39" s="65" t="s">
        <v>1165</v>
      </c>
      <c r="BS39" s="31" t="str">
        <f t="shared" si="10"/>
        <v>I54</v>
      </c>
      <c r="BT39" s="31">
        <f>BU8</f>
        <v>4</v>
      </c>
      <c r="BY39" s="67" t="str">
        <f t="shared" si="27"/>
        <v>J</v>
      </c>
      <c r="BZ39" s="65" t="s">
        <v>1165</v>
      </c>
      <c r="CA39" s="31" t="str">
        <f t="shared" si="11"/>
        <v>J54</v>
      </c>
      <c r="CB39" s="31">
        <f>CC8</f>
        <v>5</v>
      </c>
      <c r="CG39" s="67" t="str">
        <f t="shared" si="28"/>
        <v>K</v>
      </c>
      <c r="CH39" s="65" t="s">
        <v>1165</v>
      </c>
      <c r="CI39" s="31" t="str">
        <f t="shared" si="12"/>
        <v>K54</v>
      </c>
      <c r="CJ39" s="31">
        <f>CK8</f>
        <v>4</v>
      </c>
      <c r="CO39" s="67" t="str">
        <f t="shared" si="29"/>
        <v>L</v>
      </c>
      <c r="CP39" s="65" t="s">
        <v>1165</v>
      </c>
      <c r="CQ39" s="31" t="str">
        <f t="shared" si="13"/>
        <v>L54</v>
      </c>
      <c r="CR39" s="31">
        <f>CS8</f>
        <v>4</v>
      </c>
      <c r="CW39" s="67" t="str">
        <f t="shared" si="30"/>
        <v>M</v>
      </c>
      <c r="CX39" s="65" t="s">
        <v>1165</v>
      </c>
      <c r="CY39" s="31" t="str">
        <f t="shared" si="14"/>
        <v>M54</v>
      </c>
      <c r="CZ39" s="31">
        <f>DA8</f>
        <v>4</v>
      </c>
      <c r="DE39" s="67" t="str">
        <f t="shared" si="31"/>
        <v>N</v>
      </c>
      <c r="DF39" s="65" t="s">
        <v>1165</v>
      </c>
      <c r="DG39" s="31" t="str">
        <f t="shared" si="15"/>
        <v>N54</v>
      </c>
      <c r="DH39" s="31">
        <f>DI8</f>
        <v>0</v>
      </c>
      <c r="DM39" s="67" t="str">
        <f t="shared" si="32"/>
        <v>O</v>
      </c>
      <c r="DN39" s="65" t="s">
        <v>1165</v>
      </c>
      <c r="DO39" s="31" t="str">
        <f t="shared" si="16"/>
        <v>O54</v>
      </c>
      <c r="DP39" s="31">
        <f>DQ8</f>
        <v>0</v>
      </c>
      <c r="DU39" s="67" t="str">
        <f t="shared" si="33"/>
        <v>P</v>
      </c>
      <c r="DV39" s="65" t="s">
        <v>1165</v>
      </c>
      <c r="DW39" s="31" t="str">
        <f t="shared" si="17"/>
        <v>P54</v>
      </c>
      <c r="DX39" s="31">
        <f>DY8</f>
        <v>0</v>
      </c>
    </row>
    <row r="40" spans="1:128" x14ac:dyDescent="0.45">
      <c r="A40" s="31" t="str">
        <f t="shared" si="0"/>
        <v>A55</v>
      </c>
      <c r="B40" s="31">
        <f t="shared" si="1"/>
        <v>0</v>
      </c>
      <c r="E40" s="67" t="str">
        <f t="shared" si="18"/>
        <v>A</v>
      </c>
      <c r="F40" s="65" t="s">
        <v>1166</v>
      </c>
      <c r="G40" s="31" t="str">
        <f t="shared" si="2"/>
        <v>A55</v>
      </c>
      <c r="H40" s="289">
        <f>J8</f>
        <v>0</v>
      </c>
      <c r="M40" s="67" t="str">
        <f t="shared" si="19"/>
        <v>B</v>
      </c>
      <c r="N40" s="65" t="s">
        <v>1166</v>
      </c>
      <c r="O40" s="31" t="str">
        <f t="shared" si="3"/>
        <v>B55</v>
      </c>
      <c r="P40" s="289">
        <f>R8</f>
        <v>0</v>
      </c>
      <c r="U40" s="67" t="str">
        <f t="shared" si="20"/>
        <v>C</v>
      </c>
      <c r="V40" s="65" t="s">
        <v>1166</v>
      </c>
      <c r="W40" s="31" t="str">
        <f t="shared" si="4"/>
        <v>C55</v>
      </c>
      <c r="X40" s="289">
        <f>Z8</f>
        <v>0</v>
      </c>
      <c r="AC40" s="67" t="str">
        <f t="shared" si="21"/>
        <v>D</v>
      </c>
      <c r="AD40" s="65" t="s">
        <v>1166</v>
      </c>
      <c r="AE40" s="31" t="str">
        <f t="shared" si="5"/>
        <v>D55</v>
      </c>
      <c r="AF40" s="289">
        <f>AH8</f>
        <v>0</v>
      </c>
      <c r="AK40" s="67" t="str">
        <f t="shared" si="22"/>
        <v>E</v>
      </c>
      <c r="AL40" s="65" t="s">
        <v>1166</v>
      </c>
      <c r="AM40" s="31" t="str">
        <f t="shared" si="6"/>
        <v>E55</v>
      </c>
      <c r="AN40" s="289">
        <f>AP8</f>
        <v>0</v>
      </c>
      <c r="AS40" s="67" t="str">
        <f t="shared" si="23"/>
        <v>F</v>
      </c>
      <c r="AT40" s="65" t="s">
        <v>1166</v>
      </c>
      <c r="AU40" s="31" t="str">
        <f t="shared" si="7"/>
        <v>F55</v>
      </c>
      <c r="AV40" s="289">
        <f>AX8</f>
        <v>0</v>
      </c>
      <c r="BA40" s="67" t="str">
        <f t="shared" si="24"/>
        <v>G</v>
      </c>
      <c r="BB40" s="65" t="s">
        <v>1166</v>
      </c>
      <c r="BC40" s="31" t="str">
        <f t="shared" si="8"/>
        <v>G55</v>
      </c>
      <c r="BD40" s="289">
        <f>BF8</f>
        <v>0</v>
      </c>
      <c r="BI40" s="67" t="str">
        <f t="shared" si="25"/>
        <v>H</v>
      </c>
      <c r="BJ40" s="65" t="s">
        <v>1166</v>
      </c>
      <c r="BK40" s="31" t="str">
        <f t="shared" si="9"/>
        <v>H55</v>
      </c>
      <c r="BL40" s="289">
        <f>BN8</f>
        <v>0</v>
      </c>
      <c r="BQ40" s="67" t="str">
        <f t="shared" si="26"/>
        <v>I</v>
      </c>
      <c r="BR40" s="65" t="s">
        <v>1166</v>
      </c>
      <c r="BS40" s="31" t="str">
        <f t="shared" si="10"/>
        <v>I55</v>
      </c>
      <c r="BT40" s="31">
        <f>BV8</f>
        <v>0</v>
      </c>
      <c r="BY40" s="67" t="str">
        <f t="shared" si="27"/>
        <v>J</v>
      </c>
      <c r="BZ40" s="65" t="s">
        <v>1166</v>
      </c>
      <c r="CA40" s="31" t="str">
        <f t="shared" si="11"/>
        <v>J55</v>
      </c>
      <c r="CB40" s="31">
        <f>CD8</f>
        <v>0</v>
      </c>
      <c r="CG40" s="67" t="str">
        <f t="shared" si="28"/>
        <v>K</v>
      </c>
      <c r="CH40" s="65" t="s">
        <v>1166</v>
      </c>
      <c r="CI40" s="31" t="str">
        <f t="shared" si="12"/>
        <v>K55</v>
      </c>
      <c r="CJ40" s="31">
        <f>CL8</f>
        <v>0</v>
      </c>
      <c r="CO40" s="67" t="str">
        <f t="shared" si="29"/>
        <v>L</v>
      </c>
      <c r="CP40" s="65" t="s">
        <v>1166</v>
      </c>
      <c r="CQ40" s="31" t="str">
        <f t="shared" si="13"/>
        <v>L55</v>
      </c>
      <c r="CR40" s="31">
        <f>CT8</f>
        <v>0</v>
      </c>
      <c r="CW40" s="67" t="str">
        <f t="shared" si="30"/>
        <v>M</v>
      </c>
      <c r="CX40" s="65" t="s">
        <v>1166</v>
      </c>
      <c r="CY40" s="31" t="str">
        <f t="shared" si="14"/>
        <v>M55</v>
      </c>
      <c r="CZ40" s="31">
        <f>DB8</f>
        <v>0</v>
      </c>
      <c r="DE40" s="67" t="str">
        <f t="shared" si="31"/>
        <v>N</v>
      </c>
      <c r="DF40" s="65" t="s">
        <v>1166</v>
      </c>
      <c r="DG40" s="31" t="str">
        <f t="shared" si="15"/>
        <v>N55</v>
      </c>
      <c r="DH40" s="31">
        <f>DJ8</f>
        <v>0</v>
      </c>
      <c r="DM40" s="67" t="str">
        <f t="shared" si="32"/>
        <v>O</v>
      </c>
      <c r="DN40" s="65" t="s">
        <v>1166</v>
      </c>
      <c r="DO40" s="31" t="str">
        <f t="shared" si="16"/>
        <v>O55</v>
      </c>
      <c r="DP40" s="31">
        <f>DR8</f>
        <v>0</v>
      </c>
      <c r="DU40" s="67" t="str">
        <f t="shared" si="33"/>
        <v>P</v>
      </c>
      <c r="DV40" s="65" t="s">
        <v>1166</v>
      </c>
      <c r="DW40" s="31" t="str">
        <f t="shared" si="17"/>
        <v>P55</v>
      </c>
      <c r="DX40" s="31">
        <f>DZ8</f>
        <v>0</v>
      </c>
    </row>
    <row r="41" spans="1:128" x14ac:dyDescent="0.45">
      <c r="A41" s="31" t="str">
        <f t="shared" si="0"/>
        <v>A56</v>
      </c>
      <c r="B41" s="31">
        <f t="shared" si="1"/>
        <v>5</v>
      </c>
      <c r="E41" s="67" t="str">
        <f t="shared" si="18"/>
        <v>A</v>
      </c>
      <c r="F41" s="65" t="s">
        <v>1167</v>
      </c>
      <c r="G41" s="31" t="str">
        <f t="shared" si="2"/>
        <v>A56</v>
      </c>
      <c r="H41" s="289">
        <f>K8</f>
        <v>5</v>
      </c>
      <c r="M41" s="67" t="str">
        <f t="shared" si="19"/>
        <v>B</v>
      </c>
      <c r="N41" s="65" t="s">
        <v>1167</v>
      </c>
      <c r="O41" s="31" t="str">
        <f t="shared" si="3"/>
        <v>B56</v>
      </c>
      <c r="P41" s="289">
        <f>S8</f>
        <v>6</v>
      </c>
      <c r="U41" s="67" t="str">
        <f t="shared" si="20"/>
        <v>C</v>
      </c>
      <c r="V41" s="65" t="s">
        <v>1167</v>
      </c>
      <c r="W41" s="31" t="str">
        <f t="shared" si="4"/>
        <v>C56</v>
      </c>
      <c r="X41" s="289">
        <f>AA8</f>
        <v>5</v>
      </c>
      <c r="AC41" s="67" t="str">
        <f t="shared" si="21"/>
        <v>D</v>
      </c>
      <c r="AD41" s="65" t="s">
        <v>1167</v>
      </c>
      <c r="AE41" s="31" t="str">
        <f t="shared" si="5"/>
        <v>D56</v>
      </c>
      <c r="AF41" s="289">
        <f>AI8</f>
        <v>5</v>
      </c>
      <c r="AK41" s="67" t="str">
        <f t="shared" si="22"/>
        <v>E</v>
      </c>
      <c r="AL41" s="65" t="s">
        <v>1167</v>
      </c>
      <c r="AM41" s="31" t="str">
        <f t="shared" si="6"/>
        <v>E56</v>
      </c>
      <c r="AN41" s="289">
        <f>AQ8</f>
        <v>6</v>
      </c>
      <c r="AS41" s="67" t="str">
        <f t="shared" si="23"/>
        <v>F</v>
      </c>
      <c r="AT41" s="65" t="s">
        <v>1167</v>
      </c>
      <c r="AU41" s="31" t="str">
        <f t="shared" si="7"/>
        <v>F56</v>
      </c>
      <c r="AV41" s="289">
        <f>AY8</f>
        <v>6</v>
      </c>
      <c r="BA41" s="67" t="str">
        <f t="shared" si="24"/>
        <v>G</v>
      </c>
      <c r="BB41" s="65" t="s">
        <v>1167</v>
      </c>
      <c r="BC41" s="31" t="str">
        <f t="shared" si="8"/>
        <v>G56</v>
      </c>
      <c r="BD41" s="289">
        <f>BG8</f>
        <v>5</v>
      </c>
      <c r="BI41" s="67" t="str">
        <f t="shared" si="25"/>
        <v>H</v>
      </c>
      <c r="BJ41" s="65" t="s">
        <v>1167</v>
      </c>
      <c r="BK41" s="31" t="str">
        <f t="shared" si="9"/>
        <v>H56</v>
      </c>
      <c r="BL41" s="289">
        <f>BO8</f>
        <v>5</v>
      </c>
      <c r="BQ41" s="67" t="str">
        <f t="shared" si="26"/>
        <v>I</v>
      </c>
      <c r="BR41" s="65" t="s">
        <v>1167</v>
      </c>
      <c r="BS41" s="31" t="str">
        <f t="shared" si="10"/>
        <v>I56</v>
      </c>
      <c r="BT41" s="31">
        <f>BW8</f>
        <v>6</v>
      </c>
      <c r="BY41" s="67" t="str">
        <f t="shared" si="27"/>
        <v>J</v>
      </c>
      <c r="BZ41" s="65" t="s">
        <v>1167</v>
      </c>
      <c r="CA41" s="31" t="str">
        <f t="shared" si="11"/>
        <v>J56</v>
      </c>
      <c r="CB41" s="31">
        <f>CE8</f>
        <v>5</v>
      </c>
      <c r="CG41" s="67" t="str">
        <f t="shared" si="28"/>
        <v>K</v>
      </c>
      <c r="CH41" s="65" t="s">
        <v>1167</v>
      </c>
      <c r="CI41" s="31" t="str">
        <f t="shared" si="12"/>
        <v>K56</v>
      </c>
      <c r="CJ41" s="31">
        <f>CM8</f>
        <v>5</v>
      </c>
      <c r="CO41" s="67" t="str">
        <f t="shared" si="29"/>
        <v>L</v>
      </c>
      <c r="CP41" s="65" t="s">
        <v>1167</v>
      </c>
      <c r="CQ41" s="31" t="str">
        <f t="shared" si="13"/>
        <v>L56</v>
      </c>
      <c r="CR41" s="31">
        <f>CU8</f>
        <v>5</v>
      </c>
      <c r="CW41" s="67" t="str">
        <f t="shared" si="30"/>
        <v>M</v>
      </c>
      <c r="CX41" s="65" t="s">
        <v>1167</v>
      </c>
      <c r="CY41" s="31" t="str">
        <f t="shared" si="14"/>
        <v>M56</v>
      </c>
      <c r="CZ41" s="31">
        <f>DC8</f>
        <v>6</v>
      </c>
      <c r="DE41" s="67" t="str">
        <f t="shared" si="31"/>
        <v>N</v>
      </c>
      <c r="DF41" s="65" t="s">
        <v>1167</v>
      </c>
      <c r="DG41" s="31" t="str">
        <f t="shared" si="15"/>
        <v>N56</v>
      </c>
      <c r="DH41" s="31">
        <f>DK8</f>
        <v>0</v>
      </c>
      <c r="DM41" s="67" t="str">
        <f t="shared" si="32"/>
        <v>O</v>
      </c>
      <c r="DN41" s="65" t="s">
        <v>1167</v>
      </c>
      <c r="DO41" s="31" t="str">
        <f t="shared" si="16"/>
        <v>O56</v>
      </c>
      <c r="DP41" s="31">
        <f>DS8</f>
        <v>0</v>
      </c>
      <c r="DU41" s="67" t="str">
        <f t="shared" si="33"/>
        <v>P</v>
      </c>
      <c r="DV41" s="65" t="s">
        <v>1167</v>
      </c>
      <c r="DW41" s="31" t="str">
        <f t="shared" si="17"/>
        <v>P56</v>
      </c>
      <c r="DX41" s="31">
        <f>EA8</f>
        <v>0</v>
      </c>
    </row>
    <row r="42" spans="1:128" x14ac:dyDescent="0.45">
      <c r="A42" s="31" t="str">
        <f t="shared" si="0"/>
        <v>A61</v>
      </c>
      <c r="B42" s="31">
        <f t="shared" si="1"/>
        <v>1</v>
      </c>
      <c r="E42" s="67" t="str">
        <f t="shared" si="18"/>
        <v>A</v>
      </c>
      <c r="F42" s="65" t="s">
        <v>1168</v>
      </c>
      <c r="G42" s="31" t="str">
        <f t="shared" si="2"/>
        <v>A61</v>
      </c>
      <c r="H42" s="289">
        <f>F9</f>
        <v>1</v>
      </c>
      <c r="M42" s="67" t="str">
        <f t="shared" si="19"/>
        <v>B</v>
      </c>
      <c r="N42" s="65" t="s">
        <v>1168</v>
      </c>
      <c r="O42" s="31" t="str">
        <f t="shared" si="3"/>
        <v>B61</v>
      </c>
      <c r="P42" s="289">
        <f>N9</f>
        <v>1</v>
      </c>
      <c r="U42" s="67" t="str">
        <f t="shared" si="20"/>
        <v>C</v>
      </c>
      <c r="V42" s="65" t="s">
        <v>1168</v>
      </c>
      <c r="W42" s="31" t="str">
        <f t="shared" si="4"/>
        <v>C61</v>
      </c>
      <c r="X42" s="289">
        <f>V9</f>
        <v>1</v>
      </c>
      <c r="AC42" s="67" t="str">
        <f t="shared" si="21"/>
        <v>D</v>
      </c>
      <c r="AD42" s="65" t="s">
        <v>1168</v>
      </c>
      <c r="AE42" s="31" t="str">
        <f t="shared" si="5"/>
        <v>D61</v>
      </c>
      <c r="AF42" s="289">
        <f>AD9</f>
        <v>1</v>
      </c>
      <c r="AK42" s="67" t="str">
        <f t="shared" si="22"/>
        <v>E</v>
      </c>
      <c r="AL42" s="65" t="s">
        <v>1168</v>
      </c>
      <c r="AM42" s="31" t="str">
        <f t="shared" si="6"/>
        <v>E61</v>
      </c>
      <c r="AN42" s="289">
        <f>AL9</f>
        <v>6</v>
      </c>
      <c r="AS42" s="67" t="str">
        <f t="shared" si="23"/>
        <v>F</v>
      </c>
      <c r="AT42" s="65" t="s">
        <v>1168</v>
      </c>
      <c r="AU42" s="31" t="str">
        <f t="shared" si="7"/>
        <v>F61</v>
      </c>
      <c r="AV42" s="289">
        <f>AT9</f>
        <v>1</v>
      </c>
      <c r="BA42" s="67" t="str">
        <f t="shared" si="24"/>
        <v>G</v>
      </c>
      <c r="BB42" s="65" t="s">
        <v>1168</v>
      </c>
      <c r="BC42" s="31" t="str">
        <f t="shared" si="8"/>
        <v>G61</v>
      </c>
      <c r="BD42" s="289">
        <f>BB9</f>
        <v>6</v>
      </c>
      <c r="BI42" s="67" t="str">
        <f t="shared" si="25"/>
        <v>H</v>
      </c>
      <c r="BJ42" s="65" t="s">
        <v>1168</v>
      </c>
      <c r="BK42" s="31" t="str">
        <f t="shared" si="9"/>
        <v>H61</v>
      </c>
      <c r="BL42" s="289">
        <f>BJ9</f>
        <v>1</v>
      </c>
      <c r="BQ42" s="67" t="str">
        <f t="shared" si="26"/>
        <v>I</v>
      </c>
      <c r="BR42" s="65" t="s">
        <v>1168</v>
      </c>
      <c r="BS42" s="31" t="str">
        <f t="shared" si="10"/>
        <v>I61</v>
      </c>
      <c r="BT42" s="31">
        <f>BR9</f>
        <v>6</v>
      </c>
      <c r="BY42" s="67" t="str">
        <f t="shared" si="27"/>
        <v>J</v>
      </c>
      <c r="BZ42" s="65" t="s">
        <v>1168</v>
      </c>
      <c r="CA42" s="31" t="str">
        <f t="shared" si="11"/>
        <v>J61</v>
      </c>
      <c r="CB42" s="31">
        <f>BZ9</f>
        <v>1</v>
      </c>
      <c r="CG42" s="67" t="str">
        <f t="shared" si="28"/>
        <v>K</v>
      </c>
      <c r="CH42" s="65" t="s">
        <v>1168</v>
      </c>
      <c r="CI42" s="31" t="str">
        <f t="shared" si="12"/>
        <v>K61</v>
      </c>
      <c r="CJ42" s="31">
        <f>CH9</f>
        <v>1</v>
      </c>
      <c r="CO42" s="67" t="str">
        <f t="shared" si="29"/>
        <v>L</v>
      </c>
      <c r="CP42" s="65" t="s">
        <v>1168</v>
      </c>
      <c r="CQ42" s="31" t="str">
        <f t="shared" si="13"/>
        <v>L61</v>
      </c>
      <c r="CR42" s="31">
        <f>CP9</f>
        <v>1</v>
      </c>
      <c r="CW42" s="67" t="str">
        <f t="shared" si="30"/>
        <v>M</v>
      </c>
      <c r="CX42" s="65" t="s">
        <v>1168</v>
      </c>
      <c r="CY42" s="31" t="str">
        <f t="shared" si="14"/>
        <v>M61</v>
      </c>
      <c r="CZ42" s="31">
        <f>CX9</f>
        <v>6</v>
      </c>
      <c r="DE42" s="67" t="str">
        <f t="shared" si="31"/>
        <v>N</v>
      </c>
      <c r="DF42" s="65" t="s">
        <v>1168</v>
      </c>
      <c r="DG42" s="31" t="str">
        <f t="shared" si="15"/>
        <v>N61</v>
      </c>
      <c r="DH42" s="31">
        <f>DF9</f>
        <v>0</v>
      </c>
      <c r="DM42" s="67" t="str">
        <f t="shared" si="32"/>
        <v>O</v>
      </c>
      <c r="DN42" s="65" t="s">
        <v>1168</v>
      </c>
      <c r="DO42" s="31" t="str">
        <f t="shared" si="16"/>
        <v>O61</v>
      </c>
      <c r="DP42" s="31">
        <f>DN9</f>
        <v>0</v>
      </c>
      <c r="DU42" s="67" t="str">
        <f t="shared" si="33"/>
        <v>P</v>
      </c>
      <c r="DV42" s="65" t="s">
        <v>1168</v>
      </c>
      <c r="DW42" s="31" t="str">
        <f t="shared" si="17"/>
        <v>P61</v>
      </c>
      <c r="DX42" s="31">
        <f>DV9</f>
        <v>0</v>
      </c>
    </row>
    <row r="43" spans="1:128" x14ac:dyDescent="0.45">
      <c r="A43" s="31" t="str">
        <f t="shared" si="0"/>
        <v>A62</v>
      </c>
      <c r="B43" s="31">
        <f t="shared" si="1"/>
        <v>2</v>
      </c>
      <c r="E43" s="67" t="str">
        <f t="shared" si="18"/>
        <v>A</v>
      </c>
      <c r="F43" s="65" t="s">
        <v>1169</v>
      </c>
      <c r="G43" s="31" t="str">
        <f t="shared" si="2"/>
        <v>A62</v>
      </c>
      <c r="H43" s="289">
        <f>G9</f>
        <v>2</v>
      </c>
      <c r="M43" s="67" t="str">
        <f t="shared" si="19"/>
        <v>B</v>
      </c>
      <c r="N43" s="65" t="s">
        <v>1169</v>
      </c>
      <c r="O43" s="31" t="str">
        <f t="shared" si="3"/>
        <v>B62</v>
      </c>
      <c r="P43" s="289">
        <f>O9</f>
        <v>6</v>
      </c>
      <c r="U43" s="67" t="str">
        <f t="shared" si="20"/>
        <v>C</v>
      </c>
      <c r="V43" s="65" t="s">
        <v>1169</v>
      </c>
      <c r="W43" s="31" t="str">
        <f t="shared" si="4"/>
        <v>C62</v>
      </c>
      <c r="X43" s="289">
        <f>W9</f>
        <v>2</v>
      </c>
      <c r="AC43" s="67" t="str">
        <f t="shared" si="21"/>
        <v>D</v>
      </c>
      <c r="AD43" s="65" t="s">
        <v>1169</v>
      </c>
      <c r="AE43" s="31" t="str">
        <f t="shared" si="5"/>
        <v>D62</v>
      </c>
      <c r="AF43" s="289">
        <f>AE9</f>
        <v>2</v>
      </c>
      <c r="AK43" s="67" t="str">
        <f t="shared" si="22"/>
        <v>E</v>
      </c>
      <c r="AL43" s="65" t="s">
        <v>1169</v>
      </c>
      <c r="AM43" s="31" t="str">
        <f t="shared" si="6"/>
        <v>E62</v>
      </c>
      <c r="AN43" s="289">
        <f>AM9</f>
        <v>6</v>
      </c>
      <c r="AS43" s="67" t="str">
        <f t="shared" si="23"/>
        <v>F</v>
      </c>
      <c r="AT43" s="65" t="s">
        <v>1169</v>
      </c>
      <c r="AU43" s="31" t="str">
        <f t="shared" si="7"/>
        <v>F62</v>
      </c>
      <c r="AV43" s="289">
        <f>AU9</f>
        <v>6</v>
      </c>
      <c r="BA43" s="67" t="str">
        <f t="shared" si="24"/>
        <v>G</v>
      </c>
      <c r="BB43" s="65" t="s">
        <v>1169</v>
      </c>
      <c r="BC43" s="31" t="str">
        <f t="shared" si="8"/>
        <v>G62</v>
      </c>
      <c r="BD43" s="289">
        <f>BC9</f>
        <v>6</v>
      </c>
      <c r="BI43" s="67" t="str">
        <f t="shared" si="25"/>
        <v>H</v>
      </c>
      <c r="BJ43" s="65" t="s">
        <v>1169</v>
      </c>
      <c r="BK43" s="31" t="str">
        <f t="shared" si="9"/>
        <v>H62</v>
      </c>
      <c r="BL43" s="289">
        <f>BK9</f>
        <v>2</v>
      </c>
      <c r="BQ43" s="67" t="str">
        <f t="shared" si="26"/>
        <v>I</v>
      </c>
      <c r="BR43" s="65" t="s">
        <v>1169</v>
      </c>
      <c r="BS43" s="31" t="str">
        <f t="shared" si="10"/>
        <v>I62</v>
      </c>
      <c r="BT43" s="31">
        <f>BS9</f>
        <v>6</v>
      </c>
      <c r="BY43" s="67" t="str">
        <f t="shared" si="27"/>
        <v>J</v>
      </c>
      <c r="BZ43" s="65" t="s">
        <v>1169</v>
      </c>
      <c r="CA43" s="31" t="str">
        <f t="shared" si="11"/>
        <v>J62</v>
      </c>
      <c r="CB43" s="31">
        <f>CA9</f>
        <v>2</v>
      </c>
      <c r="CG43" s="67" t="str">
        <f t="shared" si="28"/>
        <v>K</v>
      </c>
      <c r="CH43" s="65" t="s">
        <v>1169</v>
      </c>
      <c r="CI43" s="31" t="str">
        <f t="shared" si="12"/>
        <v>K62</v>
      </c>
      <c r="CJ43" s="31">
        <f>CI9</f>
        <v>2</v>
      </c>
      <c r="CO43" s="67" t="str">
        <f t="shared" si="29"/>
        <v>L</v>
      </c>
      <c r="CP43" s="65" t="s">
        <v>1169</v>
      </c>
      <c r="CQ43" s="31" t="str">
        <f t="shared" si="13"/>
        <v>L62</v>
      </c>
      <c r="CR43" s="31">
        <f>CQ9</f>
        <v>2</v>
      </c>
      <c r="CW43" s="67" t="str">
        <f t="shared" si="30"/>
        <v>M</v>
      </c>
      <c r="CX43" s="65" t="s">
        <v>1169</v>
      </c>
      <c r="CY43" s="31" t="str">
        <f t="shared" si="14"/>
        <v>M62</v>
      </c>
      <c r="CZ43" s="31">
        <f>CY9</f>
        <v>6</v>
      </c>
      <c r="DE43" s="67" t="str">
        <f t="shared" si="31"/>
        <v>N</v>
      </c>
      <c r="DF43" s="65" t="s">
        <v>1169</v>
      </c>
      <c r="DG43" s="31" t="str">
        <f t="shared" si="15"/>
        <v>N62</v>
      </c>
      <c r="DH43" s="31">
        <f>DG9</f>
        <v>0</v>
      </c>
      <c r="DM43" s="67" t="str">
        <f t="shared" si="32"/>
        <v>O</v>
      </c>
      <c r="DN43" s="65" t="s">
        <v>1169</v>
      </c>
      <c r="DO43" s="31" t="str">
        <f t="shared" si="16"/>
        <v>O62</v>
      </c>
      <c r="DP43" s="31">
        <f>DO9</f>
        <v>0</v>
      </c>
      <c r="DU43" s="67" t="str">
        <f t="shared" si="33"/>
        <v>P</v>
      </c>
      <c r="DV43" s="65" t="s">
        <v>1169</v>
      </c>
      <c r="DW43" s="31" t="str">
        <f t="shared" si="17"/>
        <v>P62</v>
      </c>
      <c r="DX43" s="31">
        <f>DW9</f>
        <v>0</v>
      </c>
    </row>
    <row r="44" spans="1:128" x14ac:dyDescent="0.45">
      <c r="A44" s="31" t="str">
        <f t="shared" si="0"/>
        <v>A63</v>
      </c>
      <c r="B44" s="31">
        <f t="shared" si="1"/>
        <v>3</v>
      </c>
      <c r="E44" s="67" t="str">
        <f t="shared" si="18"/>
        <v>A</v>
      </c>
      <c r="F44" s="65" t="s">
        <v>1170</v>
      </c>
      <c r="G44" s="31" t="str">
        <f t="shared" si="2"/>
        <v>A63</v>
      </c>
      <c r="H44" s="289">
        <f>H9</f>
        <v>3</v>
      </c>
      <c r="M44" s="67" t="str">
        <f t="shared" si="19"/>
        <v>B</v>
      </c>
      <c r="N44" s="65" t="s">
        <v>1170</v>
      </c>
      <c r="O44" s="31" t="str">
        <f t="shared" si="3"/>
        <v>B63</v>
      </c>
      <c r="P44" s="289">
        <f>P9</f>
        <v>3</v>
      </c>
      <c r="U44" s="67" t="str">
        <f t="shared" si="20"/>
        <v>C</v>
      </c>
      <c r="V44" s="65" t="s">
        <v>1170</v>
      </c>
      <c r="W44" s="31" t="str">
        <f t="shared" si="4"/>
        <v>C63</v>
      </c>
      <c r="X44" s="289">
        <f>X9</f>
        <v>3</v>
      </c>
      <c r="AC44" s="67" t="str">
        <f t="shared" si="21"/>
        <v>D</v>
      </c>
      <c r="AD44" s="65" t="s">
        <v>1170</v>
      </c>
      <c r="AE44" s="31" t="str">
        <f t="shared" si="5"/>
        <v>D63</v>
      </c>
      <c r="AF44" s="289">
        <f>AF9</f>
        <v>3</v>
      </c>
      <c r="AK44" s="67" t="str">
        <f t="shared" si="22"/>
        <v>E</v>
      </c>
      <c r="AL44" s="65" t="s">
        <v>1170</v>
      </c>
      <c r="AM44" s="31" t="str">
        <f t="shared" si="6"/>
        <v>E63</v>
      </c>
      <c r="AN44" s="289">
        <f>AN9</f>
        <v>6</v>
      </c>
      <c r="AS44" s="67" t="str">
        <f t="shared" si="23"/>
        <v>F</v>
      </c>
      <c r="AT44" s="65" t="s">
        <v>1170</v>
      </c>
      <c r="AU44" s="31" t="str">
        <f t="shared" si="7"/>
        <v>F63</v>
      </c>
      <c r="AV44" s="289">
        <f>AV9</f>
        <v>3</v>
      </c>
      <c r="BA44" s="67" t="str">
        <f t="shared" si="24"/>
        <v>G</v>
      </c>
      <c r="BB44" s="65" t="s">
        <v>1170</v>
      </c>
      <c r="BC44" s="31" t="str">
        <f t="shared" si="8"/>
        <v>G63</v>
      </c>
      <c r="BD44" s="289">
        <f>BD9</f>
        <v>3</v>
      </c>
      <c r="BI44" s="67" t="str">
        <f t="shared" si="25"/>
        <v>H</v>
      </c>
      <c r="BJ44" s="65" t="s">
        <v>1170</v>
      </c>
      <c r="BK44" s="31" t="str">
        <f t="shared" si="9"/>
        <v>H63</v>
      </c>
      <c r="BL44" s="289">
        <f>BL9</f>
        <v>6</v>
      </c>
      <c r="BQ44" s="67" t="str">
        <f t="shared" si="26"/>
        <v>I</v>
      </c>
      <c r="BR44" s="65" t="s">
        <v>1170</v>
      </c>
      <c r="BS44" s="31" t="str">
        <f t="shared" si="10"/>
        <v>I63</v>
      </c>
      <c r="BT44" s="31">
        <f>BT9</f>
        <v>6</v>
      </c>
      <c r="BY44" s="67" t="str">
        <f t="shared" si="27"/>
        <v>J</v>
      </c>
      <c r="BZ44" s="65" t="s">
        <v>1170</v>
      </c>
      <c r="CA44" s="31" t="str">
        <f t="shared" si="11"/>
        <v>J63</v>
      </c>
      <c r="CB44" s="31">
        <f>CB9</f>
        <v>3</v>
      </c>
      <c r="CG44" s="67" t="str">
        <f t="shared" si="28"/>
        <v>K</v>
      </c>
      <c r="CH44" s="65" t="s">
        <v>1170</v>
      </c>
      <c r="CI44" s="31" t="str">
        <f t="shared" si="12"/>
        <v>K63</v>
      </c>
      <c r="CJ44" s="31">
        <f>CJ9</f>
        <v>3</v>
      </c>
      <c r="CO44" s="67" t="str">
        <f t="shared" si="29"/>
        <v>L</v>
      </c>
      <c r="CP44" s="65" t="s">
        <v>1170</v>
      </c>
      <c r="CQ44" s="31" t="str">
        <f t="shared" si="13"/>
        <v>L63</v>
      </c>
      <c r="CR44" s="31">
        <f>CR9</f>
        <v>6</v>
      </c>
      <c r="CW44" s="67" t="str">
        <f t="shared" si="30"/>
        <v>M</v>
      </c>
      <c r="CX44" s="65" t="s">
        <v>1170</v>
      </c>
      <c r="CY44" s="31" t="str">
        <f t="shared" si="14"/>
        <v>M63</v>
      </c>
      <c r="CZ44" s="31">
        <f>CZ9</f>
        <v>6</v>
      </c>
      <c r="DE44" s="67" t="str">
        <f t="shared" si="31"/>
        <v>N</v>
      </c>
      <c r="DF44" s="65" t="s">
        <v>1170</v>
      </c>
      <c r="DG44" s="31" t="str">
        <f t="shared" si="15"/>
        <v>N63</v>
      </c>
      <c r="DH44" s="31">
        <f>DH9</f>
        <v>0</v>
      </c>
      <c r="DM44" s="67" t="str">
        <f t="shared" si="32"/>
        <v>O</v>
      </c>
      <c r="DN44" s="65" t="s">
        <v>1170</v>
      </c>
      <c r="DO44" s="31" t="str">
        <f t="shared" si="16"/>
        <v>O63</v>
      </c>
      <c r="DP44" s="31">
        <f>DP9</f>
        <v>0</v>
      </c>
      <c r="DU44" s="67" t="str">
        <f t="shared" si="33"/>
        <v>P</v>
      </c>
      <c r="DV44" s="65" t="s">
        <v>1170</v>
      </c>
      <c r="DW44" s="31" t="str">
        <f t="shared" si="17"/>
        <v>P63</v>
      </c>
      <c r="DX44" s="31">
        <f>DX9</f>
        <v>0</v>
      </c>
    </row>
    <row r="45" spans="1:128" x14ac:dyDescent="0.45">
      <c r="A45" s="31" t="str">
        <f t="shared" si="0"/>
        <v>A64</v>
      </c>
      <c r="B45" s="31">
        <f t="shared" si="1"/>
        <v>4</v>
      </c>
      <c r="E45" s="67" t="str">
        <f t="shared" si="18"/>
        <v>A</v>
      </c>
      <c r="F45" s="65" t="s">
        <v>1171</v>
      </c>
      <c r="G45" s="31" t="str">
        <f t="shared" si="2"/>
        <v>A64</v>
      </c>
      <c r="H45" s="289">
        <f>I9</f>
        <v>4</v>
      </c>
      <c r="M45" s="67" t="str">
        <f t="shared" si="19"/>
        <v>B</v>
      </c>
      <c r="N45" s="65" t="s">
        <v>1171</v>
      </c>
      <c r="O45" s="31" t="str">
        <f t="shared" si="3"/>
        <v>B64</v>
      </c>
      <c r="P45" s="289">
        <f>Q9</f>
        <v>4</v>
      </c>
      <c r="U45" s="67" t="str">
        <f t="shared" si="20"/>
        <v>C</v>
      </c>
      <c r="V45" s="65" t="s">
        <v>1171</v>
      </c>
      <c r="W45" s="31" t="str">
        <f t="shared" si="4"/>
        <v>C64</v>
      </c>
      <c r="X45" s="289">
        <f>Y9</f>
        <v>4</v>
      </c>
      <c r="AC45" s="67" t="str">
        <f t="shared" si="21"/>
        <v>D</v>
      </c>
      <c r="AD45" s="65" t="s">
        <v>1171</v>
      </c>
      <c r="AE45" s="31" t="str">
        <f t="shared" si="5"/>
        <v>D64</v>
      </c>
      <c r="AF45" s="289">
        <f>AG9</f>
        <v>4</v>
      </c>
      <c r="AK45" s="67" t="str">
        <f t="shared" si="22"/>
        <v>E</v>
      </c>
      <c r="AL45" s="65" t="s">
        <v>1171</v>
      </c>
      <c r="AM45" s="31" t="str">
        <f t="shared" si="6"/>
        <v>E64</v>
      </c>
      <c r="AN45" s="289">
        <f>AO9</f>
        <v>6</v>
      </c>
      <c r="AS45" s="67" t="str">
        <f t="shared" si="23"/>
        <v>F</v>
      </c>
      <c r="AT45" s="65" t="s">
        <v>1171</v>
      </c>
      <c r="AU45" s="31" t="str">
        <f t="shared" si="7"/>
        <v>F64</v>
      </c>
      <c r="AV45" s="289">
        <f>AW9</f>
        <v>6</v>
      </c>
      <c r="BA45" s="67" t="str">
        <f t="shared" si="24"/>
        <v>G</v>
      </c>
      <c r="BB45" s="65" t="s">
        <v>1171</v>
      </c>
      <c r="BC45" s="31" t="str">
        <f t="shared" si="8"/>
        <v>G64</v>
      </c>
      <c r="BD45" s="289">
        <f>BE9</f>
        <v>6</v>
      </c>
      <c r="BI45" s="67" t="str">
        <f t="shared" si="25"/>
        <v>H</v>
      </c>
      <c r="BJ45" s="65" t="s">
        <v>1171</v>
      </c>
      <c r="BK45" s="31" t="str">
        <f t="shared" si="9"/>
        <v>H64</v>
      </c>
      <c r="BL45" s="289">
        <f>BM9</f>
        <v>4</v>
      </c>
      <c r="BQ45" s="67" t="str">
        <f t="shared" si="26"/>
        <v>I</v>
      </c>
      <c r="BR45" s="65" t="s">
        <v>1171</v>
      </c>
      <c r="BS45" s="31" t="str">
        <f t="shared" si="10"/>
        <v>I64</v>
      </c>
      <c r="BT45" s="31">
        <f>BU9</f>
        <v>4</v>
      </c>
      <c r="BY45" s="67" t="str">
        <f t="shared" si="27"/>
        <v>J</v>
      </c>
      <c r="BZ45" s="65" t="s">
        <v>1171</v>
      </c>
      <c r="CA45" s="31" t="str">
        <f t="shared" si="11"/>
        <v>J64</v>
      </c>
      <c r="CB45" s="31">
        <f>CC9</f>
        <v>4</v>
      </c>
      <c r="CG45" s="67" t="str">
        <f t="shared" si="28"/>
        <v>K</v>
      </c>
      <c r="CH45" s="65" t="s">
        <v>1171</v>
      </c>
      <c r="CI45" s="31" t="str">
        <f t="shared" si="12"/>
        <v>K64</v>
      </c>
      <c r="CJ45" s="31">
        <f>CK9</f>
        <v>4</v>
      </c>
      <c r="CO45" s="67" t="str">
        <f t="shared" si="29"/>
        <v>L</v>
      </c>
      <c r="CP45" s="65" t="s">
        <v>1171</v>
      </c>
      <c r="CQ45" s="31" t="str">
        <f t="shared" si="13"/>
        <v>L64</v>
      </c>
      <c r="CR45" s="31">
        <f>CS9</f>
        <v>0</v>
      </c>
      <c r="CW45" s="67" t="str">
        <f t="shared" si="30"/>
        <v>M</v>
      </c>
      <c r="CX45" s="65" t="s">
        <v>1171</v>
      </c>
      <c r="CY45" s="31" t="str">
        <f t="shared" si="14"/>
        <v>M64</v>
      </c>
      <c r="CZ45" s="31">
        <f>DA9</f>
        <v>4</v>
      </c>
      <c r="DE45" s="67" t="str">
        <f t="shared" si="31"/>
        <v>N</v>
      </c>
      <c r="DF45" s="65" t="s">
        <v>1171</v>
      </c>
      <c r="DG45" s="31" t="str">
        <f t="shared" si="15"/>
        <v>N64</v>
      </c>
      <c r="DH45" s="31">
        <f>DI9</f>
        <v>0</v>
      </c>
      <c r="DM45" s="67" t="str">
        <f t="shared" si="32"/>
        <v>O</v>
      </c>
      <c r="DN45" s="65" t="s">
        <v>1171</v>
      </c>
      <c r="DO45" s="31" t="str">
        <f t="shared" si="16"/>
        <v>O64</v>
      </c>
      <c r="DP45" s="31">
        <f>DQ9</f>
        <v>0</v>
      </c>
      <c r="DU45" s="67" t="str">
        <f t="shared" si="33"/>
        <v>P</v>
      </c>
      <c r="DV45" s="65" t="s">
        <v>1171</v>
      </c>
      <c r="DW45" s="31" t="str">
        <f t="shared" si="17"/>
        <v>P64</v>
      </c>
      <c r="DX45" s="31">
        <f>DY9</f>
        <v>0</v>
      </c>
    </row>
    <row r="46" spans="1:128" x14ac:dyDescent="0.45">
      <c r="A46" s="31" t="str">
        <f t="shared" si="0"/>
        <v>A65</v>
      </c>
      <c r="B46" s="31">
        <f t="shared" si="1"/>
        <v>5</v>
      </c>
      <c r="E46" s="67" t="str">
        <f t="shared" si="18"/>
        <v>A</v>
      </c>
      <c r="F46" s="65" t="s">
        <v>1172</v>
      </c>
      <c r="G46" s="31" t="str">
        <f t="shared" si="2"/>
        <v>A65</v>
      </c>
      <c r="H46" s="289">
        <f>J9</f>
        <v>5</v>
      </c>
      <c r="M46" s="67" t="str">
        <f t="shared" si="19"/>
        <v>B</v>
      </c>
      <c r="N46" s="65" t="s">
        <v>1172</v>
      </c>
      <c r="O46" s="31" t="str">
        <f t="shared" si="3"/>
        <v>B65</v>
      </c>
      <c r="P46" s="289">
        <f>R9</f>
        <v>6</v>
      </c>
      <c r="U46" s="67" t="str">
        <f t="shared" si="20"/>
        <v>C</v>
      </c>
      <c r="V46" s="65" t="s">
        <v>1172</v>
      </c>
      <c r="W46" s="31" t="str">
        <f t="shared" si="4"/>
        <v>C65</v>
      </c>
      <c r="X46" s="289">
        <f>Z9</f>
        <v>5</v>
      </c>
      <c r="AC46" s="67" t="str">
        <f t="shared" si="21"/>
        <v>D</v>
      </c>
      <c r="AD46" s="65" t="s">
        <v>1172</v>
      </c>
      <c r="AE46" s="31" t="str">
        <f t="shared" si="5"/>
        <v>D65</v>
      </c>
      <c r="AF46" s="289">
        <f>AH9</f>
        <v>5</v>
      </c>
      <c r="AK46" s="67" t="str">
        <f t="shared" si="22"/>
        <v>E</v>
      </c>
      <c r="AL46" s="65" t="s">
        <v>1172</v>
      </c>
      <c r="AM46" s="31" t="str">
        <f t="shared" si="6"/>
        <v>E65</v>
      </c>
      <c r="AN46" s="289">
        <f>AP9</f>
        <v>6</v>
      </c>
      <c r="AS46" s="67" t="str">
        <f t="shared" si="23"/>
        <v>F</v>
      </c>
      <c r="AT46" s="65" t="s">
        <v>1172</v>
      </c>
      <c r="AU46" s="31" t="str">
        <f t="shared" si="7"/>
        <v>F65</v>
      </c>
      <c r="AV46" s="289">
        <f>AX9</f>
        <v>6</v>
      </c>
      <c r="BA46" s="67" t="str">
        <f t="shared" si="24"/>
        <v>G</v>
      </c>
      <c r="BB46" s="65" t="s">
        <v>1172</v>
      </c>
      <c r="BC46" s="31" t="str">
        <f t="shared" si="8"/>
        <v>G65</v>
      </c>
      <c r="BD46" s="289">
        <f>BF9</f>
        <v>5</v>
      </c>
      <c r="BI46" s="67" t="str">
        <f t="shared" si="25"/>
        <v>H</v>
      </c>
      <c r="BJ46" s="65" t="s">
        <v>1172</v>
      </c>
      <c r="BK46" s="31" t="str">
        <f t="shared" si="9"/>
        <v>H65</v>
      </c>
      <c r="BL46" s="289">
        <f>BN9</f>
        <v>5</v>
      </c>
      <c r="BQ46" s="67" t="str">
        <f t="shared" si="26"/>
        <v>I</v>
      </c>
      <c r="BR46" s="65" t="s">
        <v>1172</v>
      </c>
      <c r="BS46" s="31" t="str">
        <f t="shared" si="10"/>
        <v>I65</v>
      </c>
      <c r="BT46" s="31">
        <f>BV9</f>
        <v>6</v>
      </c>
      <c r="BY46" s="67" t="str">
        <f t="shared" si="27"/>
        <v>J</v>
      </c>
      <c r="BZ46" s="65" t="s">
        <v>1172</v>
      </c>
      <c r="CA46" s="31" t="str">
        <f t="shared" si="11"/>
        <v>J65</v>
      </c>
      <c r="CB46" s="31">
        <f>CD9</f>
        <v>5</v>
      </c>
      <c r="CG46" s="67" t="str">
        <f t="shared" si="28"/>
        <v>K</v>
      </c>
      <c r="CH46" s="65" t="s">
        <v>1172</v>
      </c>
      <c r="CI46" s="31" t="str">
        <f t="shared" si="12"/>
        <v>K65</v>
      </c>
      <c r="CJ46" s="31">
        <f>CL9</f>
        <v>5</v>
      </c>
      <c r="CO46" s="67" t="str">
        <f t="shared" si="29"/>
        <v>L</v>
      </c>
      <c r="CP46" s="65" t="s">
        <v>1172</v>
      </c>
      <c r="CQ46" s="31" t="str">
        <f t="shared" si="13"/>
        <v>L65</v>
      </c>
      <c r="CR46" s="31">
        <f>CT9</f>
        <v>5</v>
      </c>
      <c r="CW46" s="67" t="str">
        <f t="shared" si="30"/>
        <v>M</v>
      </c>
      <c r="CX46" s="65" t="s">
        <v>1172</v>
      </c>
      <c r="CY46" s="31" t="str">
        <f t="shared" si="14"/>
        <v>M65</v>
      </c>
      <c r="CZ46" s="31">
        <f>DB9</f>
        <v>6</v>
      </c>
      <c r="DE46" s="67" t="str">
        <f t="shared" si="31"/>
        <v>N</v>
      </c>
      <c r="DF46" s="65" t="s">
        <v>1172</v>
      </c>
      <c r="DG46" s="31" t="str">
        <f t="shared" si="15"/>
        <v>N65</v>
      </c>
      <c r="DH46" s="31">
        <f>DJ9</f>
        <v>0</v>
      </c>
      <c r="DM46" s="67" t="str">
        <f t="shared" si="32"/>
        <v>O</v>
      </c>
      <c r="DN46" s="65" t="s">
        <v>1172</v>
      </c>
      <c r="DO46" s="31" t="str">
        <f t="shared" si="16"/>
        <v>O65</v>
      </c>
      <c r="DP46" s="31">
        <f>DR9</f>
        <v>0</v>
      </c>
      <c r="DU46" s="67" t="str">
        <f t="shared" si="33"/>
        <v>P</v>
      </c>
      <c r="DV46" s="65" t="s">
        <v>1172</v>
      </c>
      <c r="DW46" s="31" t="str">
        <f t="shared" si="17"/>
        <v>P65</v>
      </c>
      <c r="DX46" s="31">
        <f>DZ9</f>
        <v>0</v>
      </c>
    </row>
    <row r="47" spans="1:128" x14ac:dyDescent="0.45">
      <c r="A47" s="31" t="str">
        <f t="shared" si="0"/>
        <v>A66</v>
      </c>
      <c r="B47" s="31">
        <f t="shared" si="1"/>
        <v>0</v>
      </c>
      <c r="E47" s="67" t="str">
        <f t="shared" si="18"/>
        <v>A</v>
      </c>
      <c r="F47" s="65" t="s">
        <v>1173</v>
      </c>
      <c r="G47" s="31" t="str">
        <f t="shared" si="2"/>
        <v>A66</v>
      </c>
      <c r="H47" s="289">
        <f>K9</f>
        <v>0</v>
      </c>
      <c r="M47" s="67" t="str">
        <f t="shared" si="19"/>
        <v>B</v>
      </c>
      <c r="N47" s="65" t="s">
        <v>1173</v>
      </c>
      <c r="O47" s="31" t="str">
        <f t="shared" si="3"/>
        <v>B66</v>
      </c>
      <c r="P47" s="289">
        <f>S9</f>
        <v>0</v>
      </c>
      <c r="U47" s="67" t="str">
        <f t="shared" si="20"/>
        <v>C</v>
      </c>
      <c r="V47" s="65" t="s">
        <v>1173</v>
      </c>
      <c r="W47" s="31" t="str">
        <f t="shared" si="4"/>
        <v>C66</v>
      </c>
      <c r="X47" s="289">
        <f>AA9</f>
        <v>0</v>
      </c>
      <c r="AC47" s="67" t="str">
        <f t="shared" si="21"/>
        <v>D</v>
      </c>
      <c r="AD47" s="65" t="s">
        <v>1173</v>
      </c>
      <c r="AE47" s="31" t="str">
        <f t="shared" si="5"/>
        <v>D66</v>
      </c>
      <c r="AF47" s="289">
        <f>AI9</f>
        <v>0</v>
      </c>
      <c r="AK47" s="67" t="str">
        <f t="shared" si="22"/>
        <v>E</v>
      </c>
      <c r="AL47" s="65" t="s">
        <v>1173</v>
      </c>
      <c r="AM47" s="31" t="str">
        <f t="shared" si="6"/>
        <v>E66</v>
      </c>
      <c r="AN47" s="289">
        <f>AQ9</f>
        <v>0</v>
      </c>
      <c r="AS47" s="67" t="str">
        <f t="shared" si="23"/>
        <v>F</v>
      </c>
      <c r="AT47" s="65" t="s">
        <v>1173</v>
      </c>
      <c r="AU47" s="31" t="str">
        <f t="shared" si="7"/>
        <v>F66</v>
      </c>
      <c r="AV47" s="289">
        <f>AY9</f>
        <v>0</v>
      </c>
      <c r="BA47" s="67" t="str">
        <f t="shared" si="24"/>
        <v>G</v>
      </c>
      <c r="BB47" s="65" t="s">
        <v>1173</v>
      </c>
      <c r="BC47" s="31" t="str">
        <f t="shared" si="8"/>
        <v>G66</v>
      </c>
      <c r="BD47" s="289">
        <f>BG9</f>
        <v>0</v>
      </c>
      <c r="BI47" s="67" t="str">
        <f t="shared" si="25"/>
        <v>H</v>
      </c>
      <c r="BJ47" s="65" t="s">
        <v>1173</v>
      </c>
      <c r="BK47" s="31" t="str">
        <f t="shared" si="9"/>
        <v>H66</v>
      </c>
      <c r="BL47" s="289">
        <f>BO9</f>
        <v>0</v>
      </c>
      <c r="BQ47" s="67" t="str">
        <f t="shared" si="26"/>
        <v>I</v>
      </c>
      <c r="BR47" s="65" t="s">
        <v>1173</v>
      </c>
      <c r="BS47" s="31" t="str">
        <f t="shared" si="10"/>
        <v>I66</v>
      </c>
      <c r="BT47" s="31">
        <f>BW9</f>
        <v>0</v>
      </c>
      <c r="BY47" s="67" t="str">
        <f t="shared" si="27"/>
        <v>J</v>
      </c>
      <c r="BZ47" s="65" t="s">
        <v>1173</v>
      </c>
      <c r="CA47" s="31" t="str">
        <f t="shared" si="11"/>
        <v>J66</v>
      </c>
      <c r="CB47" s="31">
        <f>CE9</f>
        <v>0</v>
      </c>
      <c r="CG47" s="67" t="str">
        <f t="shared" si="28"/>
        <v>K</v>
      </c>
      <c r="CH47" s="65" t="s">
        <v>1173</v>
      </c>
      <c r="CI47" s="31" t="str">
        <f t="shared" si="12"/>
        <v>K66</v>
      </c>
      <c r="CJ47" s="31">
        <f>CM9</f>
        <v>0</v>
      </c>
      <c r="CO47" s="67" t="str">
        <f t="shared" si="29"/>
        <v>L</v>
      </c>
      <c r="CP47" s="65" t="s">
        <v>1173</v>
      </c>
      <c r="CQ47" s="31" t="str">
        <f t="shared" si="13"/>
        <v>L66</v>
      </c>
      <c r="CR47" s="31">
        <f>CU9</f>
        <v>0</v>
      </c>
      <c r="CW47" s="67" t="str">
        <f t="shared" si="30"/>
        <v>M</v>
      </c>
      <c r="CX47" s="65" t="s">
        <v>1173</v>
      </c>
      <c r="CY47" s="31" t="str">
        <f t="shared" si="14"/>
        <v>M66</v>
      </c>
      <c r="CZ47" s="31">
        <f>DC9</f>
        <v>0</v>
      </c>
      <c r="DE47" s="67" t="str">
        <f t="shared" si="31"/>
        <v>N</v>
      </c>
      <c r="DF47" s="65" t="s">
        <v>1173</v>
      </c>
      <c r="DG47" s="31" t="str">
        <f t="shared" si="15"/>
        <v>N66</v>
      </c>
      <c r="DH47" s="31">
        <f>DK9</f>
        <v>0</v>
      </c>
      <c r="DM47" s="67" t="str">
        <f t="shared" si="32"/>
        <v>O</v>
      </c>
      <c r="DN47" s="65" t="s">
        <v>1173</v>
      </c>
      <c r="DO47" s="31" t="str">
        <f t="shared" si="16"/>
        <v>O66</v>
      </c>
      <c r="DP47" s="31">
        <f>DS9</f>
        <v>0</v>
      </c>
      <c r="DU47" s="67" t="str">
        <f t="shared" si="33"/>
        <v>P</v>
      </c>
      <c r="DV47" s="65" t="s">
        <v>1173</v>
      </c>
      <c r="DW47" s="31" t="str">
        <f t="shared" si="17"/>
        <v>P66</v>
      </c>
      <c r="DX47" s="31">
        <f>EA9</f>
        <v>0</v>
      </c>
    </row>
    <row r="48" spans="1:128" x14ac:dyDescent="0.45">
      <c r="A48" s="31" t="str">
        <f t="shared" ref="A48:A83" si="34">O12</f>
        <v>B11</v>
      </c>
      <c r="B48" s="31">
        <f t="shared" ref="B48:B83" si="35">P12</f>
        <v>0</v>
      </c>
    </row>
    <row r="49" spans="1:2" x14ac:dyDescent="0.45">
      <c r="A49" s="31" t="str">
        <f t="shared" si="34"/>
        <v>B12</v>
      </c>
      <c r="B49" s="31">
        <f t="shared" si="35"/>
        <v>2</v>
      </c>
    </row>
    <row r="50" spans="1:2" x14ac:dyDescent="0.45">
      <c r="A50" s="31" t="str">
        <f t="shared" si="34"/>
        <v>B13</v>
      </c>
      <c r="B50" s="31">
        <f t="shared" si="35"/>
        <v>1</v>
      </c>
    </row>
    <row r="51" spans="1:2" x14ac:dyDescent="0.45">
      <c r="A51" s="31" t="str">
        <f t="shared" si="34"/>
        <v>B14</v>
      </c>
      <c r="B51" s="31">
        <f t="shared" si="35"/>
        <v>1</v>
      </c>
    </row>
    <row r="52" spans="1:2" x14ac:dyDescent="0.45">
      <c r="A52" s="31" t="str">
        <f t="shared" si="34"/>
        <v>B15</v>
      </c>
      <c r="B52" s="31">
        <f t="shared" si="35"/>
        <v>1</v>
      </c>
    </row>
    <row r="53" spans="1:2" x14ac:dyDescent="0.45">
      <c r="A53" s="31" t="str">
        <f t="shared" si="34"/>
        <v>B16</v>
      </c>
      <c r="B53" s="31">
        <f t="shared" si="35"/>
        <v>1</v>
      </c>
    </row>
    <row r="54" spans="1:2" x14ac:dyDescent="0.45">
      <c r="A54" s="31" t="str">
        <f t="shared" si="34"/>
        <v>B21</v>
      </c>
      <c r="B54" s="31">
        <f t="shared" si="35"/>
        <v>2</v>
      </c>
    </row>
    <row r="55" spans="1:2" x14ac:dyDescent="0.45">
      <c r="A55" s="31" t="str">
        <f t="shared" si="34"/>
        <v>B22</v>
      </c>
      <c r="B55" s="31">
        <f t="shared" si="35"/>
        <v>0</v>
      </c>
    </row>
    <row r="56" spans="1:2" x14ac:dyDescent="0.45">
      <c r="A56" s="31" t="str">
        <f t="shared" si="34"/>
        <v>B23</v>
      </c>
      <c r="B56" s="31">
        <f t="shared" si="35"/>
        <v>3</v>
      </c>
    </row>
    <row r="57" spans="1:2" x14ac:dyDescent="0.45">
      <c r="A57" s="31" t="str">
        <f t="shared" si="34"/>
        <v>B24</v>
      </c>
      <c r="B57" s="31">
        <f t="shared" si="35"/>
        <v>2</v>
      </c>
    </row>
    <row r="58" spans="1:2" x14ac:dyDescent="0.45">
      <c r="A58" s="31" t="str">
        <f t="shared" si="34"/>
        <v>B25</v>
      </c>
      <c r="B58" s="31">
        <f t="shared" si="35"/>
        <v>5</v>
      </c>
    </row>
    <row r="59" spans="1:2" x14ac:dyDescent="0.45">
      <c r="A59" s="31" t="str">
        <f t="shared" si="34"/>
        <v>B26</v>
      </c>
      <c r="B59" s="31">
        <f t="shared" si="35"/>
        <v>3</v>
      </c>
    </row>
    <row r="60" spans="1:2" x14ac:dyDescent="0.45">
      <c r="A60" s="31" t="str">
        <f t="shared" si="34"/>
        <v>B31</v>
      </c>
      <c r="B60" s="31">
        <f t="shared" si="35"/>
        <v>1</v>
      </c>
    </row>
    <row r="61" spans="1:2" x14ac:dyDescent="0.45">
      <c r="A61" s="31" t="str">
        <f t="shared" si="34"/>
        <v>B32</v>
      </c>
      <c r="B61" s="31">
        <f t="shared" si="35"/>
        <v>3</v>
      </c>
    </row>
    <row r="62" spans="1:2" x14ac:dyDescent="0.45">
      <c r="A62" s="31" t="str">
        <f t="shared" si="34"/>
        <v>B33</v>
      </c>
      <c r="B62" s="31">
        <f t="shared" si="35"/>
        <v>0</v>
      </c>
    </row>
    <row r="63" spans="1:2" x14ac:dyDescent="0.45">
      <c r="A63" s="31" t="str">
        <f t="shared" si="34"/>
        <v>B34</v>
      </c>
      <c r="B63" s="31">
        <f t="shared" si="35"/>
        <v>4</v>
      </c>
    </row>
    <row r="64" spans="1:2" x14ac:dyDescent="0.45">
      <c r="A64" s="31" t="str">
        <f t="shared" si="34"/>
        <v>B35</v>
      </c>
      <c r="B64" s="31">
        <f t="shared" si="35"/>
        <v>3</v>
      </c>
    </row>
    <row r="65" spans="1:2" x14ac:dyDescent="0.45">
      <c r="A65" s="31" t="str">
        <f t="shared" si="34"/>
        <v>B36</v>
      </c>
      <c r="B65" s="31">
        <f t="shared" si="35"/>
        <v>3</v>
      </c>
    </row>
    <row r="66" spans="1:2" x14ac:dyDescent="0.45">
      <c r="A66" s="31" t="str">
        <f t="shared" si="34"/>
        <v>B41</v>
      </c>
      <c r="B66" s="31">
        <f t="shared" si="35"/>
        <v>1</v>
      </c>
    </row>
    <row r="67" spans="1:2" x14ac:dyDescent="0.45">
      <c r="A67" s="31" t="str">
        <f t="shared" si="34"/>
        <v>B42</v>
      </c>
      <c r="B67" s="31">
        <f t="shared" si="35"/>
        <v>2</v>
      </c>
    </row>
    <row r="68" spans="1:2" x14ac:dyDescent="0.45">
      <c r="A68" s="31" t="str">
        <f t="shared" si="34"/>
        <v>B43</v>
      </c>
      <c r="B68" s="31">
        <f t="shared" si="35"/>
        <v>4</v>
      </c>
    </row>
    <row r="69" spans="1:2" x14ac:dyDescent="0.45">
      <c r="A69" s="31" t="str">
        <f t="shared" si="34"/>
        <v>B44</v>
      </c>
      <c r="B69" s="31">
        <f t="shared" si="35"/>
        <v>0</v>
      </c>
    </row>
    <row r="70" spans="1:2" x14ac:dyDescent="0.45">
      <c r="A70" s="31" t="str">
        <f t="shared" si="34"/>
        <v>B45</v>
      </c>
      <c r="B70" s="31">
        <f t="shared" si="35"/>
        <v>4</v>
      </c>
    </row>
    <row r="71" spans="1:2" x14ac:dyDescent="0.45">
      <c r="A71" s="31" t="str">
        <f t="shared" si="34"/>
        <v>B46</v>
      </c>
      <c r="B71" s="31">
        <f t="shared" si="35"/>
        <v>4</v>
      </c>
    </row>
    <row r="72" spans="1:2" x14ac:dyDescent="0.45">
      <c r="A72" s="31" t="str">
        <f t="shared" si="34"/>
        <v>B51</v>
      </c>
      <c r="B72" s="31">
        <f t="shared" si="35"/>
        <v>1</v>
      </c>
    </row>
    <row r="73" spans="1:2" x14ac:dyDescent="0.45">
      <c r="A73" s="31" t="str">
        <f t="shared" si="34"/>
        <v>B52</v>
      </c>
      <c r="B73" s="31">
        <f t="shared" si="35"/>
        <v>5</v>
      </c>
    </row>
    <row r="74" spans="1:2" x14ac:dyDescent="0.45">
      <c r="A74" s="31" t="str">
        <f t="shared" si="34"/>
        <v>B53</v>
      </c>
      <c r="B74" s="31">
        <f t="shared" si="35"/>
        <v>3</v>
      </c>
    </row>
    <row r="75" spans="1:2" x14ac:dyDescent="0.45">
      <c r="A75" s="31" t="str">
        <f t="shared" si="34"/>
        <v>B54</v>
      </c>
      <c r="B75" s="31">
        <f t="shared" si="35"/>
        <v>4</v>
      </c>
    </row>
    <row r="76" spans="1:2" x14ac:dyDescent="0.45">
      <c r="A76" s="31" t="str">
        <f t="shared" si="34"/>
        <v>B55</v>
      </c>
      <c r="B76" s="31">
        <f t="shared" si="35"/>
        <v>0</v>
      </c>
    </row>
    <row r="77" spans="1:2" x14ac:dyDescent="0.45">
      <c r="A77" s="31" t="str">
        <f t="shared" si="34"/>
        <v>B56</v>
      </c>
      <c r="B77" s="31">
        <f t="shared" si="35"/>
        <v>6</v>
      </c>
    </row>
    <row r="78" spans="1:2" x14ac:dyDescent="0.45">
      <c r="A78" s="31" t="str">
        <f t="shared" si="34"/>
        <v>B61</v>
      </c>
      <c r="B78" s="31">
        <f t="shared" si="35"/>
        <v>1</v>
      </c>
    </row>
    <row r="79" spans="1:2" x14ac:dyDescent="0.45">
      <c r="A79" s="31" t="str">
        <f t="shared" si="34"/>
        <v>B62</v>
      </c>
      <c r="B79" s="31">
        <f t="shared" si="35"/>
        <v>6</v>
      </c>
    </row>
    <row r="80" spans="1:2" x14ac:dyDescent="0.45">
      <c r="A80" s="31" t="str">
        <f t="shared" si="34"/>
        <v>B63</v>
      </c>
      <c r="B80" s="31">
        <f t="shared" si="35"/>
        <v>3</v>
      </c>
    </row>
    <row r="81" spans="1:2" x14ac:dyDescent="0.45">
      <c r="A81" s="31" t="str">
        <f t="shared" si="34"/>
        <v>B64</v>
      </c>
      <c r="B81" s="31">
        <f t="shared" si="35"/>
        <v>4</v>
      </c>
    </row>
    <row r="82" spans="1:2" x14ac:dyDescent="0.45">
      <c r="A82" s="31" t="str">
        <f t="shared" si="34"/>
        <v>B65</v>
      </c>
      <c r="B82" s="31">
        <f t="shared" si="35"/>
        <v>6</v>
      </c>
    </row>
    <row r="83" spans="1:2" x14ac:dyDescent="0.45">
      <c r="A83" s="31" t="str">
        <f t="shared" si="34"/>
        <v>B66</v>
      </c>
      <c r="B83" s="31">
        <f t="shared" si="35"/>
        <v>0</v>
      </c>
    </row>
    <row r="84" spans="1:2" x14ac:dyDescent="0.45">
      <c r="A84" s="31" t="str">
        <f t="shared" ref="A84:A119" si="36">W12</f>
        <v>C11</v>
      </c>
      <c r="B84" s="31">
        <f t="shared" ref="B84:B119" si="37">X12</f>
        <v>0</v>
      </c>
    </row>
    <row r="85" spans="1:2" x14ac:dyDescent="0.45">
      <c r="A85" s="31" t="str">
        <f t="shared" si="36"/>
        <v>C12</v>
      </c>
      <c r="B85" s="31">
        <f t="shared" si="37"/>
        <v>1</v>
      </c>
    </row>
    <row r="86" spans="1:2" x14ac:dyDescent="0.45">
      <c r="A86" s="31" t="str">
        <f t="shared" si="36"/>
        <v>C13</v>
      </c>
      <c r="B86" s="31">
        <f t="shared" si="37"/>
        <v>3</v>
      </c>
    </row>
    <row r="87" spans="1:2" x14ac:dyDescent="0.45">
      <c r="A87" s="31" t="str">
        <f t="shared" si="36"/>
        <v>C14</v>
      </c>
      <c r="B87" s="31">
        <f t="shared" si="37"/>
        <v>4</v>
      </c>
    </row>
    <row r="88" spans="1:2" x14ac:dyDescent="0.45">
      <c r="A88" s="31" t="str">
        <f t="shared" si="36"/>
        <v>C15</v>
      </c>
      <c r="B88" s="31">
        <f t="shared" si="37"/>
        <v>1</v>
      </c>
    </row>
    <row r="89" spans="1:2" x14ac:dyDescent="0.45">
      <c r="A89" s="31" t="str">
        <f t="shared" si="36"/>
        <v>C16</v>
      </c>
      <c r="B89" s="31">
        <f t="shared" si="37"/>
        <v>6</v>
      </c>
    </row>
    <row r="90" spans="1:2" x14ac:dyDescent="0.45">
      <c r="A90" s="31" t="str">
        <f t="shared" si="36"/>
        <v>C21</v>
      </c>
      <c r="B90" s="31">
        <f t="shared" si="37"/>
        <v>2</v>
      </c>
    </row>
    <row r="91" spans="1:2" x14ac:dyDescent="0.45">
      <c r="A91" s="31" t="str">
        <f t="shared" si="36"/>
        <v>C22</v>
      </c>
      <c r="B91" s="31">
        <f t="shared" si="37"/>
        <v>0</v>
      </c>
    </row>
    <row r="92" spans="1:2" x14ac:dyDescent="0.45">
      <c r="A92" s="31" t="str">
        <f t="shared" si="36"/>
        <v>C23</v>
      </c>
      <c r="B92" s="31">
        <f t="shared" si="37"/>
        <v>3</v>
      </c>
    </row>
    <row r="93" spans="1:2" x14ac:dyDescent="0.45">
      <c r="A93" s="31" t="str">
        <f t="shared" si="36"/>
        <v>C24</v>
      </c>
      <c r="B93" s="31">
        <f t="shared" si="37"/>
        <v>2</v>
      </c>
    </row>
    <row r="94" spans="1:2" x14ac:dyDescent="0.45">
      <c r="A94" s="31" t="str">
        <f t="shared" si="36"/>
        <v>C25</v>
      </c>
      <c r="B94" s="31">
        <f t="shared" si="37"/>
        <v>2</v>
      </c>
    </row>
    <row r="95" spans="1:2" x14ac:dyDescent="0.45">
      <c r="A95" s="31" t="str">
        <f t="shared" si="36"/>
        <v>C26</v>
      </c>
      <c r="B95" s="31">
        <f t="shared" si="37"/>
        <v>3</v>
      </c>
    </row>
    <row r="96" spans="1:2" x14ac:dyDescent="0.45">
      <c r="A96" s="31" t="str">
        <f t="shared" si="36"/>
        <v>C31</v>
      </c>
      <c r="B96" s="31">
        <f t="shared" si="37"/>
        <v>3</v>
      </c>
    </row>
    <row r="97" spans="1:2" x14ac:dyDescent="0.45">
      <c r="A97" s="31" t="str">
        <f t="shared" si="36"/>
        <v>C32</v>
      </c>
      <c r="B97" s="31">
        <f t="shared" si="37"/>
        <v>3</v>
      </c>
    </row>
    <row r="98" spans="1:2" x14ac:dyDescent="0.45">
      <c r="A98" s="31" t="str">
        <f t="shared" si="36"/>
        <v>C33</v>
      </c>
      <c r="B98" s="31">
        <f t="shared" si="37"/>
        <v>0</v>
      </c>
    </row>
    <row r="99" spans="1:2" x14ac:dyDescent="0.45">
      <c r="A99" s="31" t="str">
        <f t="shared" si="36"/>
        <v>C34</v>
      </c>
      <c r="B99" s="31">
        <f t="shared" si="37"/>
        <v>3</v>
      </c>
    </row>
    <row r="100" spans="1:2" x14ac:dyDescent="0.45">
      <c r="A100" s="31" t="str">
        <f t="shared" si="36"/>
        <v>C35</v>
      </c>
      <c r="B100" s="31">
        <f t="shared" si="37"/>
        <v>3</v>
      </c>
    </row>
    <row r="101" spans="1:2" x14ac:dyDescent="0.45">
      <c r="A101" s="31" t="str">
        <f t="shared" si="36"/>
        <v>C36</v>
      </c>
      <c r="B101" s="31">
        <f t="shared" si="37"/>
        <v>3</v>
      </c>
    </row>
    <row r="102" spans="1:2" x14ac:dyDescent="0.45">
      <c r="A102" s="31" t="str">
        <f t="shared" si="36"/>
        <v>C41</v>
      </c>
      <c r="B102" s="31">
        <f t="shared" si="37"/>
        <v>1</v>
      </c>
    </row>
    <row r="103" spans="1:2" x14ac:dyDescent="0.45">
      <c r="A103" s="31" t="str">
        <f t="shared" si="36"/>
        <v>C42</v>
      </c>
      <c r="B103" s="31">
        <f t="shared" si="37"/>
        <v>2</v>
      </c>
    </row>
    <row r="104" spans="1:2" x14ac:dyDescent="0.45">
      <c r="A104" s="31" t="str">
        <f t="shared" si="36"/>
        <v>C43</v>
      </c>
      <c r="B104" s="31">
        <f t="shared" si="37"/>
        <v>3</v>
      </c>
    </row>
    <row r="105" spans="1:2" x14ac:dyDescent="0.45">
      <c r="A105" s="31" t="str">
        <f t="shared" si="36"/>
        <v>C44</v>
      </c>
      <c r="B105" s="31">
        <f t="shared" si="37"/>
        <v>0</v>
      </c>
    </row>
    <row r="106" spans="1:2" x14ac:dyDescent="0.45">
      <c r="A106" s="31" t="str">
        <f t="shared" si="36"/>
        <v>C45</v>
      </c>
      <c r="B106" s="31">
        <f t="shared" si="37"/>
        <v>4</v>
      </c>
    </row>
    <row r="107" spans="1:2" x14ac:dyDescent="0.45">
      <c r="A107" s="31" t="str">
        <f t="shared" si="36"/>
        <v>C46</v>
      </c>
      <c r="B107" s="31">
        <f t="shared" si="37"/>
        <v>4</v>
      </c>
    </row>
    <row r="108" spans="1:2" x14ac:dyDescent="0.45">
      <c r="A108" s="31" t="str">
        <f t="shared" si="36"/>
        <v>C51</v>
      </c>
      <c r="B108" s="31">
        <f t="shared" si="37"/>
        <v>5</v>
      </c>
    </row>
    <row r="109" spans="1:2" x14ac:dyDescent="0.45">
      <c r="A109" s="31" t="str">
        <f t="shared" si="36"/>
        <v>C52</v>
      </c>
      <c r="B109" s="31">
        <f t="shared" si="37"/>
        <v>2</v>
      </c>
    </row>
    <row r="110" spans="1:2" x14ac:dyDescent="0.45">
      <c r="A110" s="31" t="str">
        <f t="shared" si="36"/>
        <v>C53</v>
      </c>
      <c r="B110" s="31">
        <f t="shared" si="37"/>
        <v>3</v>
      </c>
    </row>
    <row r="111" spans="1:2" x14ac:dyDescent="0.45">
      <c r="A111" s="31" t="str">
        <f t="shared" si="36"/>
        <v>C54</v>
      </c>
      <c r="B111" s="31">
        <f t="shared" si="37"/>
        <v>4</v>
      </c>
    </row>
    <row r="112" spans="1:2" x14ac:dyDescent="0.45">
      <c r="A112" s="31" t="str">
        <f t="shared" si="36"/>
        <v>C55</v>
      </c>
      <c r="B112" s="31">
        <f t="shared" si="37"/>
        <v>0</v>
      </c>
    </row>
    <row r="113" spans="1:2" x14ac:dyDescent="0.45">
      <c r="A113" s="31" t="str">
        <f t="shared" si="36"/>
        <v>C56</v>
      </c>
      <c r="B113" s="31">
        <f t="shared" si="37"/>
        <v>5</v>
      </c>
    </row>
    <row r="114" spans="1:2" x14ac:dyDescent="0.45">
      <c r="A114" s="31" t="str">
        <f t="shared" si="36"/>
        <v>C61</v>
      </c>
      <c r="B114" s="31">
        <f t="shared" si="37"/>
        <v>1</v>
      </c>
    </row>
    <row r="115" spans="1:2" x14ac:dyDescent="0.45">
      <c r="A115" s="31" t="str">
        <f t="shared" si="36"/>
        <v>C62</v>
      </c>
      <c r="B115" s="31">
        <f t="shared" si="37"/>
        <v>2</v>
      </c>
    </row>
    <row r="116" spans="1:2" x14ac:dyDescent="0.45">
      <c r="A116" s="31" t="str">
        <f t="shared" si="36"/>
        <v>C63</v>
      </c>
      <c r="B116" s="31">
        <f t="shared" si="37"/>
        <v>3</v>
      </c>
    </row>
    <row r="117" spans="1:2" x14ac:dyDescent="0.45">
      <c r="A117" s="31" t="str">
        <f t="shared" si="36"/>
        <v>C64</v>
      </c>
      <c r="B117" s="31">
        <f t="shared" si="37"/>
        <v>4</v>
      </c>
    </row>
    <row r="118" spans="1:2" x14ac:dyDescent="0.45">
      <c r="A118" s="31" t="str">
        <f t="shared" si="36"/>
        <v>C65</v>
      </c>
      <c r="B118" s="31">
        <f t="shared" si="37"/>
        <v>5</v>
      </c>
    </row>
    <row r="119" spans="1:2" x14ac:dyDescent="0.45">
      <c r="A119" s="31" t="str">
        <f t="shared" si="36"/>
        <v>C66</v>
      </c>
      <c r="B119" s="31">
        <f t="shared" si="37"/>
        <v>0</v>
      </c>
    </row>
    <row r="120" spans="1:2" x14ac:dyDescent="0.45">
      <c r="A120" s="31" t="str">
        <f t="shared" ref="A120:A155" si="38">AE12</f>
        <v>D11</v>
      </c>
      <c r="B120" s="31">
        <f t="shared" ref="B120:B155" si="39">AF12</f>
        <v>0</v>
      </c>
    </row>
    <row r="121" spans="1:2" x14ac:dyDescent="0.45">
      <c r="A121" s="31" t="str">
        <f t="shared" si="38"/>
        <v>D12</v>
      </c>
      <c r="B121" s="31">
        <f t="shared" si="39"/>
        <v>2</v>
      </c>
    </row>
    <row r="122" spans="1:2" x14ac:dyDescent="0.45">
      <c r="A122" s="31" t="str">
        <f t="shared" si="38"/>
        <v>D13</v>
      </c>
      <c r="B122" s="31">
        <f t="shared" si="39"/>
        <v>3</v>
      </c>
    </row>
    <row r="123" spans="1:2" x14ac:dyDescent="0.45">
      <c r="A123" s="31" t="str">
        <f t="shared" si="38"/>
        <v>D14</v>
      </c>
      <c r="B123" s="31">
        <f t="shared" si="39"/>
        <v>1</v>
      </c>
    </row>
    <row r="124" spans="1:2" x14ac:dyDescent="0.45">
      <c r="A124" s="31" t="str">
        <f t="shared" si="38"/>
        <v>D15</v>
      </c>
      <c r="B124" s="31">
        <f t="shared" si="39"/>
        <v>1</v>
      </c>
    </row>
    <row r="125" spans="1:2" x14ac:dyDescent="0.45">
      <c r="A125" s="31" t="str">
        <f t="shared" si="38"/>
        <v>D16</v>
      </c>
      <c r="B125" s="31">
        <f t="shared" si="39"/>
        <v>1</v>
      </c>
    </row>
    <row r="126" spans="1:2" x14ac:dyDescent="0.45">
      <c r="A126" s="31" t="str">
        <f t="shared" si="38"/>
        <v>D21</v>
      </c>
      <c r="B126" s="31">
        <f t="shared" si="39"/>
        <v>2</v>
      </c>
    </row>
    <row r="127" spans="1:2" x14ac:dyDescent="0.45">
      <c r="A127" s="31" t="str">
        <f t="shared" si="38"/>
        <v>D22</v>
      </c>
      <c r="B127" s="31">
        <f t="shared" si="39"/>
        <v>0</v>
      </c>
    </row>
    <row r="128" spans="1:2" x14ac:dyDescent="0.45">
      <c r="A128" s="31" t="str">
        <f t="shared" si="38"/>
        <v>D23</v>
      </c>
      <c r="B128" s="31">
        <f t="shared" si="39"/>
        <v>2</v>
      </c>
    </row>
    <row r="129" spans="1:2" x14ac:dyDescent="0.45">
      <c r="A129" s="31" t="str">
        <f t="shared" si="38"/>
        <v>D24</v>
      </c>
      <c r="B129" s="31">
        <f t="shared" si="39"/>
        <v>2</v>
      </c>
    </row>
    <row r="130" spans="1:2" x14ac:dyDescent="0.45">
      <c r="A130" s="31" t="str">
        <f t="shared" si="38"/>
        <v>D25</v>
      </c>
      <c r="B130" s="31">
        <f t="shared" si="39"/>
        <v>2</v>
      </c>
    </row>
    <row r="131" spans="1:2" x14ac:dyDescent="0.45">
      <c r="A131" s="31" t="str">
        <f t="shared" si="38"/>
        <v>D26</v>
      </c>
      <c r="B131" s="31">
        <f t="shared" si="39"/>
        <v>3</v>
      </c>
    </row>
    <row r="132" spans="1:2" x14ac:dyDescent="0.45">
      <c r="A132" s="31" t="str">
        <f t="shared" si="38"/>
        <v>D31</v>
      </c>
      <c r="B132" s="31">
        <f t="shared" si="39"/>
        <v>3</v>
      </c>
    </row>
    <row r="133" spans="1:2" x14ac:dyDescent="0.45">
      <c r="A133" s="31" t="str">
        <f t="shared" si="38"/>
        <v>D32</v>
      </c>
      <c r="B133" s="31">
        <f t="shared" si="39"/>
        <v>2</v>
      </c>
    </row>
    <row r="134" spans="1:2" x14ac:dyDescent="0.45">
      <c r="A134" s="31" t="str">
        <f t="shared" si="38"/>
        <v>D33</v>
      </c>
      <c r="B134" s="31">
        <f t="shared" si="39"/>
        <v>0</v>
      </c>
    </row>
    <row r="135" spans="1:2" x14ac:dyDescent="0.45">
      <c r="A135" s="31" t="str">
        <f t="shared" si="38"/>
        <v>D34</v>
      </c>
      <c r="B135" s="31">
        <f t="shared" si="39"/>
        <v>3</v>
      </c>
    </row>
    <row r="136" spans="1:2" x14ac:dyDescent="0.45">
      <c r="A136" s="31" t="str">
        <f t="shared" si="38"/>
        <v>D35</v>
      </c>
      <c r="B136" s="31">
        <f t="shared" si="39"/>
        <v>3</v>
      </c>
    </row>
    <row r="137" spans="1:2" x14ac:dyDescent="0.45">
      <c r="A137" s="31" t="str">
        <f t="shared" si="38"/>
        <v>D36</v>
      </c>
      <c r="B137" s="31">
        <f t="shared" si="39"/>
        <v>3</v>
      </c>
    </row>
    <row r="138" spans="1:2" x14ac:dyDescent="0.45">
      <c r="A138" s="31" t="str">
        <f t="shared" si="38"/>
        <v>D41</v>
      </c>
      <c r="B138" s="31">
        <f t="shared" si="39"/>
        <v>1</v>
      </c>
    </row>
    <row r="139" spans="1:2" x14ac:dyDescent="0.45">
      <c r="A139" s="31" t="str">
        <f t="shared" si="38"/>
        <v>D42</v>
      </c>
      <c r="B139" s="31">
        <f t="shared" si="39"/>
        <v>2</v>
      </c>
    </row>
    <row r="140" spans="1:2" x14ac:dyDescent="0.45">
      <c r="A140" s="31" t="str">
        <f t="shared" si="38"/>
        <v>D43</v>
      </c>
      <c r="B140" s="31">
        <f t="shared" si="39"/>
        <v>3</v>
      </c>
    </row>
    <row r="141" spans="1:2" x14ac:dyDescent="0.45">
      <c r="A141" s="31" t="str">
        <f t="shared" si="38"/>
        <v>D44</v>
      </c>
      <c r="B141" s="31">
        <f t="shared" si="39"/>
        <v>0</v>
      </c>
    </row>
    <row r="142" spans="1:2" x14ac:dyDescent="0.45">
      <c r="A142" s="31" t="str">
        <f t="shared" si="38"/>
        <v>D45</v>
      </c>
      <c r="B142" s="31">
        <f t="shared" si="39"/>
        <v>4</v>
      </c>
    </row>
    <row r="143" spans="1:2" x14ac:dyDescent="0.45">
      <c r="A143" s="31" t="str">
        <f t="shared" si="38"/>
        <v>D46</v>
      </c>
      <c r="B143" s="31">
        <f t="shared" si="39"/>
        <v>4</v>
      </c>
    </row>
    <row r="144" spans="1:2" x14ac:dyDescent="0.45">
      <c r="A144" s="31" t="str">
        <f t="shared" si="38"/>
        <v>D51</v>
      </c>
      <c r="B144" s="31">
        <f t="shared" si="39"/>
        <v>1</v>
      </c>
    </row>
    <row r="145" spans="1:2" x14ac:dyDescent="0.45">
      <c r="A145" s="31" t="str">
        <f t="shared" si="38"/>
        <v>D52</v>
      </c>
      <c r="B145" s="31">
        <f t="shared" si="39"/>
        <v>2</v>
      </c>
    </row>
    <row r="146" spans="1:2" x14ac:dyDescent="0.45">
      <c r="A146" s="31" t="str">
        <f t="shared" si="38"/>
        <v>D53</v>
      </c>
      <c r="B146" s="31">
        <f t="shared" si="39"/>
        <v>3</v>
      </c>
    </row>
    <row r="147" spans="1:2" x14ac:dyDescent="0.45">
      <c r="A147" s="31" t="str">
        <f t="shared" si="38"/>
        <v>D54</v>
      </c>
      <c r="B147" s="31">
        <f t="shared" si="39"/>
        <v>4</v>
      </c>
    </row>
    <row r="148" spans="1:2" x14ac:dyDescent="0.45">
      <c r="A148" s="31" t="str">
        <f t="shared" si="38"/>
        <v>D55</v>
      </c>
      <c r="B148" s="31">
        <f t="shared" si="39"/>
        <v>0</v>
      </c>
    </row>
    <row r="149" spans="1:2" x14ac:dyDescent="0.45">
      <c r="A149" s="31" t="str">
        <f t="shared" si="38"/>
        <v>D56</v>
      </c>
      <c r="B149" s="31">
        <f t="shared" si="39"/>
        <v>5</v>
      </c>
    </row>
    <row r="150" spans="1:2" x14ac:dyDescent="0.45">
      <c r="A150" s="31" t="str">
        <f t="shared" si="38"/>
        <v>D61</v>
      </c>
      <c r="B150" s="31">
        <f t="shared" si="39"/>
        <v>1</v>
      </c>
    </row>
    <row r="151" spans="1:2" x14ac:dyDescent="0.45">
      <c r="A151" s="31" t="str">
        <f t="shared" si="38"/>
        <v>D62</v>
      </c>
      <c r="B151" s="31">
        <f t="shared" si="39"/>
        <v>2</v>
      </c>
    </row>
    <row r="152" spans="1:2" x14ac:dyDescent="0.45">
      <c r="A152" s="31" t="str">
        <f t="shared" si="38"/>
        <v>D63</v>
      </c>
      <c r="B152" s="31">
        <f t="shared" si="39"/>
        <v>3</v>
      </c>
    </row>
    <row r="153" spans="1:2" x14ac:dyDescent="0.45">
      <c r="A153" s="31" t="str">
        <f t="shared" si="38"/>
        <v>D64</v>
      </c>
      <c r="B153" s="31">
        <f t="shared" si="39"/>
        <v>4</v>
      </c>
    </row>
    <row r="154" spans="1:2" x14ac:dyDescent="0.45">
      <c r="A154" s="31" t="str">
        <f t="shared" si="38"/>
        <v>D65</v>
      </c>
      <c r="B154" s="31">
        <f t="shared" si="39"/>
        <v>5</v>
      </c>
    </row>
    <row r="155" spans="1:2" x14ac:dyDescent="0.45">
      <c r="A155" s="31" t="str">
        <f t="shared" si="38"/>
        <v>D66</v>
      </c>
      <c r="B155" s="31">
        <f t="shared" si="39"/>
        <v>0</v>
      </c>
    </row>
    <row r="156" spans="1:2" x14ac:dyDescent="0.45">
      <c r="A156" s="31" t="str">
        <f t="shared" ref="A156:A191" si="40">AM12</f>
        <v>E11</v>
      </c>
      <c r="B156" s="31">
        <f t="shared" ref="B156:B191" si="41">AN12</f>
        <v>0</v>
      </c>
    </row>
    <row r="157" spans="1:2" x14ac:dyDescent="0.45">
      <c r="A157" s="31" t="str">
        <f t="shared" si="40"/>
        <v>E12</v>
      </c>
      <c r="B157" s="31">
        <f t="shared" si="41"/>
        <v>2</v>
      </c>
    </row>
    <row r="158" spans="1:2" x14ac:dyDescent="0.45">
      <c r="A158" s="31" t="str">
        <f t="shared" si="40"/>
        <v>E13</v>
      </c>
      <c r="B158" s="31">
        <f t="shared" si="41"/>
        <v>1</v>
      </c>
    </row>
    <row r="159" spans="1:2" x14ac:dyDescent="0.45">
      <c r="A159" s="31" t="str">
        <f t="shared" si="40"/>
        <v>E14</v>
      </c>
      <c r="B159" s="31">
        <f t="shared" si="41"/>
        <v>4</v>
      </c>
    </row>
    <row r="160" spans="1:2" x14ac:dyDescent="0.45">
      <c r="A160" s="31" t="str">
        <f t="shared" si="40"/>
        <v>E15</v>
      </c>
      <c r="B160" s="31">
        <f t="shared" si="41"/>
        <v>1</v>
      </c>
    </row>
    <row r="161" spans="1:2" x14ac:dyDescent="0.45">
      <c r="A161" s="31" t="str">
        <f t="shared" si="40"/>
        <v>E16</v>
      </c>
      <c r="B161" s="31">
        <f t="shared" si="41"/>
        <v>6</v>
      </c>
    </row>
    <row r="162" spans="1:2" x14ac:dyDescent="0.45">
      <c r="A162" s="31" t="str">
        <f t="shared" si="40"/>
        <v>E21</v>
      </c>
      <c r="B162" s="31">
        <f t="shared" si="41"/>
        <v>2</v>
      </c>
    </row>
    <row r="163" spans="1:2" x14ac:dyDescent="0.45">
      <c r="A163" s="31" t="str">
        <f t="shared" si="40"/>
        <v>E22</v>
      </c>
      <c r="B163" s="31">
        <f t="shared" si="41"/>
        <v>0</v>
      </c>
    </row>
    <row r="164" spans="1:2" x14ac:dyDescent="0.45">
      <c r="A164" s="31" t="str">
        <f t="shared" si="40"/>
        <v>E23</v>
      </c>
      <c r="B164" s="31">
        <f t="shared" si="41"/>
        <v>2</v>
      </c>
    </row>
    <row r="165" spans="1:2" x14ac:dyDescent="0.45">
      <c r="A165" s="31" t="str">
        <f t="shared" si="40"/>
        <v>E24</v>
      </c>
      <c r="B165" s="31">
        <f t="shared" si="41"/>
        <v>2</v>
      </c>
    </row>
    <row r="166" spans="1:2" x14ac:dyDescent="0.45">
      <c r="A166" s="31" t="str">
        <f t="shared" si="40"/>
        <v>E25</v>
      </c>
      <c r="B166" s="31">
        <f t="shared" si="41"/>
        <v>2</v>
      </c>
    </row>
    <row r="167" spans="1:2" x14ac:dyDescent="0.45">
      <c r="A167" s="31" t="str">
        <f t="shared" si="40"/>
        <v>E26</v>
      </c>
      <c r="B167" s="31">
        <f t="shared" si="41"/>
        <v>6</v>
      </c>
    </row>
    <row r="168" spans="1:2" x14ac:dyDescent="0.45">
      <c r="A168" s="31" t="str">
        <f t="shared" si="40"/>
        <v>E31</v>
      </c>
      <c r="B168" s="31">
        <f t="shared" si="41"/>
        <v>1</v>
      </c>
    </row>
    <row r="169" spans="1:2" x14ac:dyDescent="0.45">
      <c r="A169" s="31" t="str">
        <f t="shared" si="40"/>
        <v>E32</v>
      </c>
      <c r="B169" s="31">
        <f t="shared" si="41"/>
        <v>2</v>
      </c>
    </row>
    <row r="170" spans="1:2" x14ac:dyDescent="0.45">
      <c r="A170" s="31" t="str">
        <f t="shared" si="40"/>
        <v>E33</v>
      </c>
      <c r="B170" s="31">
        <f t="shared" si="41"/>
        <v>0</v>
      </c>
    </row>
    <row r="171" spans="1:2" x14ac:dyDescent="0.45">
      <c r="A171" s="31" t="str">
        <f t="shared" si="40"/>
        <v>E34</v>
      </c>
      <c r="B171" s="31">
        <f t="shared" si="41"/>
        <v>4</v>
      </c>
    </row>
    <row r="172" spans="1:2" x14ac:dyDescent="0.45">
      <c r="A172" s="31" t="str">
        <f t="shared" si="40"/>
        <v>E35</v>
      </c>
      <c r="B172" s="31">
        <f t="shared" si="41"/>
        <v>5</v>
      </c>
    </row>
    <row r="173" spans="1:2" x14ac:dyDescent="0.45">
      <c r="A173" s="31" t="str">
        <f t="shared" si="40"/>
        <v>E36</v>
      </c>
      <c r="B173" s="31">
        <f t="shared" si="41"/>
        <v>6</v>
      </c>
    </row>
    <row r="174" spans="1:2" x14ac:dyDescent="0.45">
      <c r="A174" s="31" t="str">
        <f t="shared" si="40"/>
        <v>E41</v>
      </c>
      <c r="B174" s="31">
        <f t="shared" si="41"/>
        <v>4</v>
      </c>
    </row>
    <row r="175" spans="1:2" x14ac:dyDescent="0.45">
      <c r="A175" s="31" t="str">
        <f t="shared" si="40"/>
        <v>E42</v>
      </c>
      <c r="B175" s="31">
        <f t="shared" si="41"/>
        <v>2</v>
      </c>
    </row>
    <row r="176" spans="1:2" x14ac:dyDescent="0.45">
      <c r="A176" s="31" t="str">
        <f t="shared" si="40"/>
        <v>E43</v>
      </c>
      <c r="B176" s="31">
        <f t="shared" si="41"/>
        <v>4</v>
      </c>
    </row>
    <row r="177" spans="1:2" x14ac:dyDescent="0.45">
      <c r="A177" s="31" t="str">
        <f t="shared" si="40"/>
        <v>E44</v>
      </c>
      <c r="B177" s="31">
        <f t="shared" si="41"/>
        <v>0</v>
      </c>
    </row>
    <row r="178" spans="1:2" x14ac:dyDescent="0.45">
      <c r="A178" s="31" t="str">
        <f t="shared" si="40"/>
        <v>E45</v>
      </c>
      <c r="B178" s="31">
        <f t="shared" si="41"/>
        <v>5</v>
      </c>
    </row>
    <row r="179" spans="1:2" x14ac:dyDescent="0.45">
      <c r="A179" s="31" t="str">
        <f t="shared" si="40"/>
        <v>E46</v>
      </c>
      <c r="B179" s="31">
        <f t="shared" si="41"/>
        <v>6</v>
      </c>
    </row>
    <row r="180" spans="1:2" x14ac:dyDescent="0.45">
      <c r="A180" s="31" t="str">
        <f t="shared" si="40"/>
        <v>E51</v>
      </c>
      <c r="B180" s="31">
        <f t="shared" si="41"/>
        <v>1</v>
      </c>
    </row>
    <row r="181" spans="1:2" x14ac:dyDescent="0.45">
      <c r="A181" s="31" t="str">
        <f t="shared" si="40"/>
        <v>E52</v>
      </c>
      <c r="B181" s="31">
        <f t="shared" si="41"/>
        <v>2</v>
      </c>
    </row>
    <row r="182" spans="1:2" x14ac:dyDescent="0.45">
      <c r="A182" s="31" t="str">
        <f t="shared" si="40"/>
        <v>E53</v>
      </c>
      <c r="B182" s="31">
        <f t="shared" si="41"/>
        <v>5</v>
      </c>
    </row>
    <row r="183" spans="1:2" x14ac:dyDescent="0.45">
      <c r="A183" s="31" t="str">
        <f t="shared" si="40"/>
        <v>E54</v>
      </c>
      <c r="B183" s="31">
        <f t="shared" si="41"/>
        <v>5</v>
      </c>
    </row>
    <row r="184" spans="1:2" x14ac:dyDescent="0.45">
      <c r="A184" s="31" t="str">
        <f t="shared" si="40"/>
        <v>E55</v>
      </c>
      <c r="B184" s="31">
        <f t="shared" si="41"/>
        <v>0</v>
      </c>
    </row>
    <row r="185" spans="1:2" x14ac:dyDescent="0.45">
      <c r="A185" s="31" t="str">
        <f t="shared" si="40"/>
        <v>E56</v>
      </c>
      <c r="B185" s="31">
        <f t="shared" si="41"/>
        <v>6</v>
      </c>
    </row>
    <row r="186" spans="1:2" x14ac:dyDescent="0.45">
      <c r="A186" s="31" t="str">
        <f t="shared" si="40"/>
        <v>E61</v>
      </c>
      <c r="B186" s="31">
        <f t="shared" si="41"/>
        <v>6</v>
      </c>
    </row>
    <row r="187" spans="1:2" x14ac:dyDescent="0.45">
      <c r="A187" s="31" t="str">
        <f t="shared" si="40"/>
        <v>E62</v>
      </c>
      <c r="B187" s="31">
        <f t="shared" si="41"/>
        <v>6</v>
      </c>
    </row>
    <row r="188" spans="1:2" x14ac:dyDescent="0.45">
      <c r="A188" s="31" t="str">
        <f t="shared" si="40"/>
        <v>E63</v>
      </c>
      <c r="B188" s="31">
        <f t="shared" si="41"/>
        <v>6</v>
      </c>
    </row>
    <row r="189" spans="1:2" x14ac:dyDescent="0.45">
      <c r="A189" s="31" t="str">
        <f t="shared" si="40"/>
        <v>E64</v>
      </c>
      <c r="B189" s="31">
        <f t="shared" si="41"/>
        <v>6</v>
      </c>
    </row>
    <row r="190" spans="1:2" x14ac:dyDescent="0.45">
      <c r="A190" s="31" t="str">
        <f t="shared" si="40"/>
        <v>E65</v>
      </c>
      <c r="B190" s="31">
        <f t="shared" si="41"/>
        <v>6</v>
      </c>
    </row>
    <row r="191" spans="1:2" x14ac:dyDescent="0.45">
      <c r="A191" s="31" t="str">
        <f t="shared" si="40"/>
        <v>E66</v>
      </c>
      <c r="B191" s="31">
        <f t="shared" si="41"/>
        <v>0</v>
      </c>
    </row>
    <row r="192" spans="1:2" x14ac:dyDescent="0.45">
      <c r="A192" s="31" t="str">
        <f t="shared" ref="A192:A227" si="42">AU12</f>
        <v>F11</v>
      </c>
      <c r="B192" s="31">
        <f t="shared" ref="B192:B227" si="43">AV12</f>
        <v>0</v>
      </c>
    </row>
    <row r="193" spans="1:2" x14ac:dyDescent="0.45">
      <c r="A193" s="31" t="str">
        <f t="shared" si="42"/>
        <v>F12</v>
      </c>
      <c r="B193" s="31">
        <f t="shared" si="43"/>
        <v>1</v>
      </c>
    </row>
    <row r="194" spans="1:2" x14ac:dyDescent="0.45">
      <c r="A194" s="31" t="str">
        <f t="shared" si="42"/>
        <v>F13</v>
      </c>
      <c r="B194" s="31">
        <f t="shared" si="43"/>
        <v>1</v>
      </c>
    </row>
    <row r="195" spans="1:2" x14ac:dyDescent="0.45">
      <c r="A195" s="31" t="str">
        <f t="shared" si="42"/>
        <v>F14</v>
      </c>
      <c r="B195" s="31">
        <f t="shared" si="43"/>
        <v>4</v>
      </c>
    </row>
    <row r="196" spans="1:2" x14ac:dyDescent="0.45">
      <c r="A196" s="31" t="str">
        <f t="shared" si="42"/>
        <v>F15</v>
      </c>
      <c r="B196" s="31">
        <f t="shared" si="43"/>
        <v>1</v>
      </c>
    </row>
    <row r="197" spans="1:2" x14ac:dyDescent="0.45">
      <c r="A197" s="31" t="str">
        <f t="shared" si="42"/>
        <v>F16</v>
      </c>
      <c r="B197" s="31">
        <f t="shared" si="43"/>
        <v>1</v>
      </c>
    </row>
    <row r="198" spans="1:2" x14ac:dyDescent="0.45">
      <c r="A198" s="31" t="str">
        <f t="shared" si="42"/>
        <v>F21</v>
      </c>
      <c r="B198" s="31">
        <f t="shared" si="43"/>
        <v>1</v>
      </c>
    </row>
    <row r="199" spans="1:2" x14ac:dyDescent="0.45">
      <c r="A199" s="31" t="str">
        <f t="shared" si="42"/>
        <v>F22</v>
      </c>
      <c r="B199" s="31">
        <f t="shared" si="43"/>
        <v>0</v>
      </c>
    </row>
    <row r="200" spans="1:2" x14ac:dyDescent="0.45">
      <c r="A200" s="31" t="str">
        <f t="shared" si="42"/>
        <v>F23</v>
      </c>
      <c r="B200" s="31">
        <f t="shared" si="43"/>
        <v>3</v>
      </c>
    </row>
    <row r="201" spans="1:2" x14ac:dyDescent="0.45">
      <c r="A201" s="31" t="str">
        <f t="shared" si="42"/>
        <v>F24</v>
      </c>
      <c r="B201" s="31">
        <f t="shared" si="43"/>
        <v>4</v>
      </c>
    </row>
    <row r="202" spans="1:2" x14ac:dyDescent="0.45">
      <c r="A202" s="31" t="str">
        <f t="shared" si="42"/>
        <v>F25</v>
      </c>
      <c r="B202" s="31">
        <f t="shared" si="43"/>
        <v>5</v>
      </c>
    </row>
    <row r="203" spans="1:2" x14ac:dyDescent="0.45">
      <c r="A203" s="31" t="str">
        <f t="shared" si="42"/>
        <v>F26</v>
      </c>
      <c r="B203" s="31">
        <f t="shared" si="43"/>
        <v>3</v>
      </c>
    </row>
    <row r="204" spans="1:2" x14ac:dyDescent="0.45">
      <c r="A204" s="31" t="str">
        <f t="shared" si="42"/>
        <v>F31</v>
      </c>
      <c r="B204" s="31">
        <f t="shared" si="43"/>
        <v>1</v>
      </c>
    </row>
    <row r="205" spans="1:2" x14ac:dyDescent="0.45">
      <c r="A205" s="31" t="str">
        <f t="shared" si="42"/>
        <v>F32</v>
      </c>
      <c r="B205" s="31">
        <f t="shared" si="43"/>
        <v>3</v>
      </c>
    </row>
    <row r="206" spans="1:2" x14ac:dyDescent="0.45">
      <c r="A206" s="31" t="str">
        <f t="shared" si="42"/>
        <v>F33</v>
      </c>
      <c r="B206" s="31">
        <f t="shared" si="43"/>
        <v>0</v>
      </c>
    </row>
    <row r="207" spans="1:2" x14ac:dyDescent="0.45">
      <c r="A207" s="31" t="str">
        <f t="shared" si="42"/>
        <v>F34</v>
      </c>
      <c r="B207" s="31">
        <f t="shared" si="43"/>
        <v>4</v>
      </c>
    </row>
    <row r="208" spans="1:2" x14ac:dyDescent="0.45">
      <c r="A208" s="31" t="str">
        <f t="shared" si="42"/>
        <v>F35</v>
      </c>
      <c r="B208" s="31">
        <f t="shared" si="43"/>
        <v>5</v>
      </c>
    </row>
    <row r="209" spans="1:2" x14ac:dyDescent="0.45">
      <c r="A209" s="31" t="str">
        <f t="shared" si="42"/>
        <v>F36</v>
      </c>
      <c r="B209" s="31">
        <f t="shared" si="43"/>
        <v>3</v>
      </c>
    </row>
    <row r="210" spans="1:2" x14ac:dyDescent="0.45">
      <c r="A210" s="31" t="str">
        <f t="shared" si="42"/>
        <v>F41</v>
      </c>
      <c r="B210" s="31">
        <f t="shared" si="43"/>
        <v>4</v>
      </c>
    </row>
    <row r="211" spans="1:2" x14ac:dyDescent="0.45">
      <c r="A211" s="31" t="str">
        <f t="shared" si="42"/>
        <v>F42</v>
      </c>
      <c r="B211" s="31">
        <f t="shared" si="43"/>
        <v>4</v>
      </c>
    </row>
    <row r="212" spans="1:2" x14ac:dyDescent="0.45">
      <c r="A212" s="31" t="str">
        <f t="shared" si="42"/>
        <v>F43</v>
      </c>
      <c r="B212" s="31">
        <f t="shared" si="43"/>
        <v>4</v>
      </c>
    </row>
    <row r="213" spans="1:2" x14ac:dyDescent="0.45">
      <c r="A213" s="31" t="str">
        <f t="shared" si="42"/>
        <v>F44</v>
      </c>
      <c r="B213" s="31">
        <f t="shared" si="43"/>
        <v>0</v>
      </c>
    </row>
    <row r="214" spans="1:2" x14ac:dyDescent="0.45">
      <c r="A214" s="31" t="str">
        <f t="shared" si="42"/>
        <v>F45</v>
      </c>
      <c r="B214" s="31">
        <f t="shared" si="43"/>
        <v>4</v>
      </c>
    </row>
    <row r="215" spans="1:2" x14ac:dyDescent="0.45">
      <c r="A215" s="31" t="str">
        <f t="shared" si="42"/>
        <v>F46</v>
      </c>
      <c r="B215" s="31">
        <f t="shared" si="43"/>
        <v>6</v>
      </c>
    </row>
    <row r="216" spans="1:2" x14ac:dyDescent="0.45">
      <c r="A216" s="31" t="str">
        <f t="shared" si="42"/>
        <v>F51</v>
      </c>
      <c r="B216" s="31">
        <f t="shared" si="43"/>
        <v>1</v>
      </c>
    </row>
    <row r="217" spans="1:2" x14ac:dyDescent="0.45">
      <c r="A217" s="31" t="str">
        <f t="shared" si="42"/>
        <v>F52</v>
      </c>
      <c r="B217" s="31">
        <f t="shared" si="43"/>
        <v>5</v>
      </c>
    </row>
    <row r="218" spans="1:2" x14ac:dyDescent="0.45">
      <c r="A218" s="31" t="str">
        <f t="shared" si="42"/>
        <v>F53</v>
      </c>
      <c r="B218" s="31">
        <f t="shared" si="43"/>
        <v>5</v>
      </c>
    </row>
    <row r="219" spans="1:2" x14ac:dyDescent="0.45">
      <c r="A219" s="31" t="str">
        <f t="shared" si="42"/>
        <v>F54</v>
      </c>
      <c r="B219" s="31">
        <f t="shared" si="43"/>
        <v>4</v>
      </c>
    </row>
    <row r="220" spans="1:2" x14ac:dyDescent="0.45">
      <c r="A220" s="31" t="str">
        <f t="shared" si="42"/>
        <v>F55</v>
      </c>
      <c r="B220" s="31">
        <f t="shared" si="43"/>
        <v>0</v>
      </c>
    </row>
    <row r="221" spans="1:2" x14ac:dyDescent="0.45">
      <c r="A221" s="31" t="str">
        <f t="shared" si="42"/>
        <v>F56</v>
      </c>
      <c r="B221" s="31">
        <f t="shared" si="43"/>
        <v>6</v>
      </c>
    </row>
    <row r="222" spans="1:2" x14ac:dyDescent="0.45">
      <c r="A222" s="31" t="str">
        <f t="shared" si="42"/>
        <v>F61</v>
      </c>
      <c r="B222" s="31">
        <f t="shared" si="43"/>
        <v>1</v>
      </c>
    </row>
    <row r="223" spans="1:2" x14ac:dyDescent="0.45">
      <c r="A223" s="31" t="str">
        <f t="shared" si="42"/>
        <v>F62</v>
      </c>
      <c r="B223" s="31">
        <f t="shared" si="43"/>
        <v>6</v>
      </c>
    </row>
    <row r="224" spans="1:2" x14ac:dyDescent="0.45">
      <c r="A224" s="31" t="str">
        <f t="shared" si="42"/>
        <v>F63</v>
      </c>
      <c r="B224" s="31">
        <f t="shared" si="43"/>
        <v>3</v>
      </c>
    </row>
    <row r="225" spans="1:2" x14ac:dyDescent="0.45">
      <c r="A225" s="31" t="str">
        <f t="shared" si="42"/>
        <v>F64</v>
      </c>
      <c r="B225" s="31">
        <f t="shared" si="43"/>
        <v>6</v>
      </c>
    </row>
    <row r="226" spans="1:2" x14ac:dyDescent="0.45">
      <c r="A226" s="31" t="str">
        <f t="shared" si="42"/>
        <v>F65</v>
      </c>
      <c r="B226" s="31">
        <f t="shared" si="43"/>
        <v>6</v>
      </c>
    </row>
    <row r="227" spans="1:2" x14ac:dyDescent="0.45">
      <c r="A227" s="31" t="str">
        <f t="shared" si="42"/>
        <v>F66</v>
      </c>
      <c r="B227" s="31">
        <f t="shared" si="43"/>
        <v>0</v>
      </c>
    </row>
    <row r="228" spans="1:2" x14ac:dyDescent="0.45">
      <c r="A228" s="31" t="str">
        <f t="shared" ref="A228:A263" si="44">BC12</f>
        <v>G11</v>
      </c>
      <c r="B228" s="31">
        <f t="shared" ref="B228:B263" si="45">BD12</f>
        <v>0</v>
      </c>
    </row>
    <row r="229" spans="1:2" x14ac:dyDescent="0.45">
      <c r="A229" s="31" t="str">
        <f t="shared" si="44"/>
        <v>G12</v>
      </c>
      <c r="B229" s="31">
        <f t="shared" si="45"/>
        <v>2</v>
      </c>
    </row>
    <row r="230" spans="1:2" x14ac:dyDescent="0.45">
      <c r="A230" s="31" t="str">
        <f t="shared" si="44"/>
        <v>G13</v>
      </c>
      <c r="B230" s="31">
        <f t="shared" si="45"/>
        <v>3</v>
      </c>
    </row>
    <row r="231" spans="1:2" x14ac:dyDescent="0.45">
      <c r="A231" s="31" t="str">
        <f t="shared" si="44"/>
        <v>G14</v>
      </c>
      <c r="B231" s="31">
        <f t="shared" si="45"/>
        <v>1</v>
      </c>
    </row>
    <row r="232" spans="1:2" x14ac:dyDescent="0.45">
      <c r="A232" s="31" t="str">
        <f t="shared" si="44"/>
        <v>G15</v>
      </c>
      <c r="B232" s="31">
        <f t="shared" si="45"/>
        <v>5</v>
      </c>
    </row>
    <row r="233" spans="1:2" x14ac:dyDescent="0.45">
      <c r="A233" s="31" t="str">
        <f t="shared" si="44"/>
        <v>G16</v>
      </c>
      <c r="B233" s="31">
        <f t="shared" si="45"/>
        <v>6</v>
      </c>
    </row>
    <row r="234" spans="1:2" x14ac:dyDescent="0.45">
      <c r="A234" s="31" t="str">
        <f t="shared" si="44"/>
        <v>G21</v>
      </c>
      <c r="B234" s="31">
        <f t="shared" si="45"/>
        <v>2</v>
      </c>
    </row>
    <row r="235" spans="1:2" x14ac:dyDescent="0.45">
      <c r="A235" s="31" t="str">
        <f t="shared" si="44"/>
        <v>G22</v>
      </c>
      <c r="B235" s="31">
        <f t="shared" si="45"/>
        <v>0</v>
      </c>
    </row>
    <row r="236" spans="1:2" x14ac:dyDescent="0.45">
      <c r="A236" s="31" t="str">
        <f t="shared" si="44"/>
        <v>G23</v>
      </c>
      <c r="B236" s="31">
        <f t="shared" si="45"/>
        <v>2</v>
      </c>
    </row>
    <row r="237" spans="1:2" x14ac:dyDescent="0.45">
      <c r="A237" s="31" t="str">
        <f t="shared" si="44"/>
        <v>G24</v>
      </c>
      <c r="B237" s="31">
        <f t="shared" si="45"/>
        <v>2</v>
      </c>
    </row>
    <row r="238" spans="1:2" x14ac:dyDescent="0.45">
      <c r="A238" s="31" t="str">
        <f t="shared" si="44"/>
        <v>G25</v>
      </c>
      <c r="B238" s="31">
        <f t="shared" si="45"/>
        <v>5</v>
      </c>
    </row>
    <row r="239" spans="1:2" x14ac:dyDescent="0.45">
      <c r="A239" s="31" t="str">
        <f t="shared" si="44"/>
        <v>G26</v>
      </c>
      <c r="B239" s="31">
        <f t="shared" si="45"/>
        <v>3</v>
      </c>
    </row>
    <row r="240" spans="1:2" x14ac:dyDescent="0.45">
      <c r="A240" s="31" t="str">
        <f t="shared" si="44"/>
        <v>G31</v>
      </c>
      <c r="B240" s="31">
        <f t="shared" si="45"/>
        <v>3</v>
      </c>
    </row>
    <row r="241" spans="1:2" x14ac:dyDescent="0.45">
      <c r="A241" s="31" t="str">
        <f t="shared" si="44"/>
        <v>G32</v>
      </c>
      <c r="B241" s="31">
        <f t="shared" si="45"/>
        <v>2</v>
      </c>
    </row>
    <row r="242" spans="1:2" x14ac:dyDescent="0.45">
      <c r="A242" s="31" t="str">
        <f t="shared" si="44"/>
        <v>G33</v>
      </c>
      <c r="B242" s="31">
        <f t="shared" si="45"/>
        <v>0</v>
      </c>
    </row>
    <row r="243" spans="1:2" x14ac:dyDescent="0.45">
      <c r="A243" s="31" t="str">
        <f t="shared" si="44"/>
        <v>G34</v>
      </c>
      <c r="B243" s="31">
        <f t="shared" si="45"/>
        <v>3</v>
      </c>
    </row>
    <row r="244" spans="1:2" x14ac:dyDescent="0.45">
      <c r="A244" s="31" t="str">
        <f t="shared" si="44"/>
        <v>G35</v>
      </c>
      <c r="B244" s="31">
        <f t="shared" si="45"/>
        <v>3</v>
      </c>
    </row>
    <row r="245" spans="1:2" x14ac:dyDescent="0.45">
      <c r="A245" s="31" t="str">
        <f t="shared" si="44"/>
        <v>G36</v>
      </c>
      <c r="B245" s="31">
        <f t="shared" si="45"/>
        <v>3</v>
      </c>
    </row>
    <row r="246" spans="1:2" x14ac:dyDescent="0.45">
      <c r="A246" s="31" t="str">
        <f t="shared" si="44"/>
        <v>G41</v>
      </c>
      <c r="B246" s="31">
        <f t="shared" si="45"/>
        <v>1</v>
      </c>
    </row>
    <row r="247" spans="1:2" x14ac:dyDescent="0.45">
      <c r="A247" s="31" t="str">
        <f t="shared" si="44"/>
        <v>G42</v>
      </c>
      <c r="B247" s="31">
        <f t="shared" si="45"/>
        <v>2</v>
      </c>
    </row>
    <row r="248" spans="1:2" x14ac:dyDescent="0.45">
      <c r="A248" s="31" t="str">
        <f t="shared" si="44"/>
        <v>G43</v>
      </c>
      <c r="B248" s="31">
        <f t="shared" si="45"/>
        <v>3</v>
      </c>
    </row>
    <row r="249" spans="1:2" x14ac:dyDescent="0.45">
      <c r="A249" s="31" t="str">
        <f t="shared" si="44"/>
        <v>G44</v>
      </c>
      <c r="B249" s="31">
        <f t="shared" si="45"/>
        <v>0</v>
      </c>
    </row>
    <row r="250" spans="1:2" x14ac:dyDescent="0.45">
      <c r="A250" s="31" t="str">
        <f t="shared" si="44"/>
        <v>G45</v>
      </c>
      <c r="B250" s="31">
        <f t="shared" si="45"/>
        <v>5</v>
      </c>
    </row>
    <row r="251" spans="1:2" x14ac:dyDescent="0.45">
      <c r="A251" s="31" t="str">
        <f t="shared" si="44"/>
        <v>G46</v>
      </c>
      <c r="B251" s="31">
        <f t="shared" si="45"/>
        <v>6</v>
      </c>
    </row>
    <row r="252" spans="1:2" x14ac:dyDescent="0.45">
      <c r="A252" s="31" t="str">
        <f t="shared" si="44"/>
        <v>G51</v>
      </c>
      <c r="B252" s="31">
        <f t="shared" si="45"/>
        <v>5</v>
      </c>
    </row>
    <row r="253" spans="1:2" x14ac:dyDescent="0.45">
      <c r="A253" s="31" t="str">
        <f t="shared" si="44"/>
        <v>G52</v>
      </c>
      <c r="B253" s="31">
        <f t="shared" si="45"/>
        <v>5</v>
      </c>
    </row>
    <row r="254" spans="1:2" x14ac:dyDescent="0.45">
      <c r="A254" s="31" t="str">
        <f t="shared" si="44"/>
        <v>G53</v>
      </c>
      <c r="B254" s="31">
        <f t="shared" si="45"/>
        <v>3</v>
      </c>
    </row>
    <row r="255" spans="1:2" x14ac:dyDescent="0.45">
      <c r="A255" s="31" t="str">
        <f t="shared" si="44"/>
        <v>G54</v>
      </c>
      <c r="B255" s="31">
        <f t="shared" si="45"/>
        <v>5</v>
      </c>
    </row>
    <row r="256" spans="1:2" x14ac:dyDescent="0.45">
      <c r="A256" s="31" t="str">
        <f t="shared" si="44"/>
        <v>G55</v>
      </c>
      <c r="B256" s="31">
        <f t="shared" si="45"/>
        <v>0</v>
      </c>
    </row>
    <row r="257" spans="1:2" x14ac:dyDescent="0.45">
      <c r="A257" s="31" t="str">
        <f t="shared" si="44"/>
        <v>G56</v>
      </c>
      <c r="B257" s="31">
        <f t="shared" si="45"/>
        <v>5</v>
      </c>
    </row>
    <row r="258" spans="1:2" x14ac:dyDescent="0.45">
      <c r="A258" s="31" t="str">
        <f t="shared" si="44"/>
        <v>G61</v>
      </c>
      <c r="B258" s="31">
        <f t="shared" si="45"/>
        <v>6</v>
      </c>
    </row>
    <row r="259" spans="1:2" x14ac:dyDescent="0.45">
      <c r="A259" s="31" t="str">
        <f t="shared" si="44"/>
        <v>G62</v>
      </c>
      <c r="B259" s="31">
        <f t="shared" si="45"/>
        <v>6</v>
      </c>
    </row>
    <row r="260" spans="1:2" x14ac:dyDescent="0.45">
      <c r="A260" s="31" t="str">
        <f t="shared" si="44"/>
        <v>G63</v>
      </c>
      <c r="B260" s="31">
        <f t="shared" si="45"/>
        <v>3</v>
      </c>
    </row>
    <row r="261" spans="1:2" x14ac:dyDescent="0.45">
      <c r="A261" s="31" t="str">
        <f t="shared" si="44"/>
        <v>G64</v>
      </c>
      <c r="B261" s="31">
        <f t="shared" si="45"/>
        <v>6</v>
      </c>
    </row>
    <row r="262" spans="1:2" x14ac:dyDescent="0.45">
      <c r="A262" s="31" t="str">
        <f t="shared" si="44"/>
        <v>G65</v>
      </c>
      <c r="B262" s="31">
        <f t="shared" si="45"/>
        <v>5</v>
      </c>
    </row>
    <row r="263" spans="1:2" x14ac:dyDescent="0.45">
      <c r="A263" s="31" t="str">
        <f t="shared" si="44"/>
        <v>G66</v>
      </c>
      <c r="B263" s="31">
        <f t="shared" si="45"/>
        <v>0</v>
      </c>
    </row>
    <row r="264" spans="1:2" x14ac:dyDescent="0.45">
      <c r="A264" s="31" t="str">
        <f t="shared" ref="A264:A299" si="46">BK12</f>
        <v>H11</v>
      </c>
      <c r="B264" s="31">
        <f t="shared" ref="B264:B299" si="47">BL12</f>
        <v>0</v>
      </c>
    </row>
    <row r="265" spans="1:2" x14ac:dyDescent="0.45">
      <c r="A265" s="31" t="str">
        <f t="shared" si="46"/>
        <v>H12</v>
      </c>
      <c r="B265" s="31">
        <f t="shared" si="47"/>
        <v>1</v>
      </c>
    </row>
    <row r="266" spans="1:2" x14ac:dyDescent="0.45">
      <c r="A266" s="31" t="str">
        <f t="shared" si="46"/>
        <v>H13</v>
      </c>
      <c r="B266" s="31">
        <f t="shared" si="47"/>
        <v>1</v>
      </c>
    </row>
    <row r="267" spans="1:2" x14ac:dyDescent="0.45">
      <c r="A267" s="31" t="str">
        <f t="shared" si="46"/>
        <v>H14</v>
      </c>
      <c r="B267" s="31">
        <f t="shared" si="47"/>
        <v>1</v>
      </c>
    </row>
    <row r="268" spans="1:2" x14ac:dyDescent="0.45">
      <c r="A268" s="31" t="str">
        <f t="shared" si="46"/>
        <v>H15</v>
      </c>
      <c r="B268" s="31">
        <f t="shared" si="47"/>
        <v>5</v>
      </c>
    </row>
    <row r="269" spans="1:2" x14ac:dyDescent="0.45">
      <c r="A269" s="31" t="str">
        <f t="shared" si="46"/>
        <v>H16</v>
      </c>
      <c r="B269" s="31">
        <f t="shared" si="47"/>
        <v>1</v>
      </c>
    </row>
    <row r="270" spans="1:2" x14ac:dyDescent="0.45">
      <c r="A270" s="31" t="str">
        <f t="shared" si="46"/>
        <v>H21</v>
      </c>
      <c r="B270" s="31">
        <f t="shared" si="47"/>
        <v>1</v>
      </c>
    </row>
    <row r="271" spans="1:2" x14ac:dyDescent="0.45">
      <c r="A271" s="31" t="str">
        <f t="shared" si="46"/>
        <v>H22</v>
      </c>
      <c r="B271" s="31">
        <f t="shared" si="47"/>
        <v>0</v>
      </c>
    </row>
    <row r="272" spans="1:2" x14ac:dyDescent="0.45">
      <c r="A272" s="31" t="str">
        <f t="shared" si="46"/>
        <v>H23</v>
      </c>
      <c r="B272" s="31">
        <f t="shared" si="47"/>
        <v>2</v>
      </c>
    </row>
    <row r="273" spans="1:2" x14ac:dyDescent="0.45">
      <c r="A273" s="31" t="str">
        <f t="shared" si="46"/>
        <v>H24</v>
      </c>
      <c r="B273" s="31">
        <f t="shared" si="47"/>
        <v>4</v>
      </c>
    </row>
    <row r="274" spans="1:2" x14ac:dyDescent="0.45">
      <c r="A274" s="31" t="str">
        <f t="shared" si="46"/>
        <v>H25</v>
      </c>
      <c r="B274" s="31">
        <f t="shared" si="47"/>
        <v>2</v>
      </c>
    </row>
    <row r="275" spans="1:2" x14ac:dyDescent="0.45">
      <c r="A275" s="31" t="str">
        <f t="shared" si="46"/>
        <v>H26</v>
      </c>
      <c r="B275" s="31">
        <f t="shared" si="47"/>
        <v>6</v>
      </c>
    </row>
    <row r="276" spans="1:2" x14ac:dyDescent="0.45">
      <c r="A276" s="31" t="str">
        <f t="shared" si="46"/>
        <v>H31</v>
      </c>
      <c r="B276" s="31">
        <f t="shared" si="47"/>
        <v>1</v>
      </c>
    </row>
    <row r="277" spans="1:2" x14ac:dyDescent="0.45">
      <c r="A277" s="31" t="str">
        <f t="shared" si="46"/>
        <v>H32</v>
      </c>
      <c r="B277" s="31">
        <f t="shared" si="47"/>
        <v>2</v>
      </c>
    </row>
    <row r="278" spans="1:2" x14ac:dyDescent="0.45">
      <c r="A278" s="31" t="str">
        <f t="shared" si="46"/>
        <v>H33</v>
      </c>
      <c r="B278" s="31">
        <f t="shared" si="47"/>
        <v>0</v>
      </c>
    </row>
    <row r="279" spans="1:2" x14ac:dyDescent="0.45">
      <c r="A279" s="31" t="str">
        <f t="shared" si="46"/>
        <v>H34</v>
      </c>
      <c r="B279" s="31">
        <f t="shared" si="47"/>
        <v>4</v>
      </c>
    </row>
    <row r="280" spans="1:2" x14ac:dyDescent="0.45">
      <c r="A280" s="31" t="str">
        <f t="shared" si="46"/>
        <v>H35</v>
      </c>
      <c r="B280" s="31">
        <f t="shared" si="47"/>
        <v>5</v>
      </c>
    </row>
    <row r="281" spans="1:2" x14ac:dyDescent="0.45">
      <c r="A281" s="31" t="str">
        <f t="shared" si="46"/>
        <v>H36</v>
      </c>
      <c r="B281" s="31">
        <f t="shared" si="47"/>
        <v>6</v>
      </c>
    </row>
    <row r="282" spans="1:2" x14ac:dyDescent="0.45">
      <c r="A282" s="31" t="str">
        <f t="shared" si="46"/>
        <v>H41</v>
      </c>
      <c r="B282" s="31">
        <f t="shared" si="47"/>
        <v>1</v>
      </c>
    </row>
    <row r="283" spans="1:2" x14ac:dyDescent="0.45">
      <c r="A283" s="31" t="str">
        <f t="shared" si="46"/>
        <v>H42</v>
      </c>
      <c r="B283" s="31">
        <f t="shared" si="47"/>
        <v>4</v>
      </c>
    </row>
    <row r="284" spans="1:2" x14ac:dyDescent="0.45">
      <c r="A284" s="31" t="str">
        <f t="shared" si="46"/>
        <v>H43</v>
      </c>
      <c r="B284" s="31">
        <f t="shared" si="47"/>
        <v>4</v>
      </c>
    </row>
    <row r="285" spans="1:2" x14ac:dyDescent="0.45">
      <c r="A285" s="31" t="str">
        <f t="shared" si="46"/>
        <v>H44</v>
      </c>
      <c r="B285" s="31">
        <f t="shared" si="47"/>
        <v>0</v>
      </c>
    </row>
    <row r="286" spans="1:2" x14ac:dyDescent="0.45">
      <c r="A286" s="31" t="str">
        <f t="shared" si="46"/>
        <v>H45</v>
      </c>
      <c r="B286" s="31">
        <f t="shared" si="47"/>
        <v>4</v>
      </c>
    </row>
    <row r="287" spans="1:2" x14ac:dyDescent="0.45">
      <c r="A287" s="31" t="str">
        <f t="shared" si="46"/>
        <v>H46</v>
      </c>
      <c r="B287" s="31">
        <f t="shared" si="47"/>
        <v>4</v>
      </c>
    </row>
    <row r="288" spans="1:2" x14ac:dyDescent="0.45">
      <c r="A288" s="31" t="str">
        <f t="shared" si="46"/>
        <v>H51</v>
      </c>
      <c r="B288" s="31">
        <f t="shared" si="47"/>
        <v>5</v>
      </c>
    </row>
    <row r="289" spans="1:2" x14ac:dyDescent="0.45">
      <c r="A289" s="31" t="str">
        <f t="shared" si="46"/>
        <v>H52</v>
      </c>
      <c r="B289" s="31">
        <f t="shared" si="47"/>
        <v>2</v>
      </c>
    </row>
    <row r="290" spans="1:2" x14ac:dyDescent="0.45">
      <c r="A290" s="31" t="str">
        <f t="shared" si="46"/>
        <v>H53</v>
      </c>
      <c r="B290" s="31">
        <f t="shared" si="47"/>
        <v>5</v>
      </c>
    </row>
    <row r="291" spans="1:2" x14ac:dyDescent="0.45">
      <c r="A291" s="31" t="str">
        <f t="shared" si="46"/>
        <v>H54</v>
      </c>
      <c r="B291" s="31">
        <f t="shared" si="47"/>
        <v>4</v>
      </c>
    </row>
    <row r="292" spans="1:2" x14ac:dyDescent="0.45">
      <c r="A292" s="31" t="str">
        <f t="shared" si="46"/>
        <v>H55</v>
      </c>
      <c r="B292" s="31">
        <f t="shared" si="47"/>
        <v>0</v>
      </c>
    </row>
    <row r="293" spans="1:2" x14ac:dyDescent="0.45">
      <c r="A293" s="31" t="str">
        <f t="shared" si="46"/>
        <v>H56</v>
      </c>
      <c r="B293" s="31">
        <f t="shared" si="47"/>
        <v>5</v>
      </c>
    </row>
    <row r="294" spans="1:2" x14ac:dyDescent="0.45">
      <c r="A294" s="31" t="str">
        <f t="shared" si="46"/>
        <v>H61</v>
      </c>
      <c r="B294" s="31">
        <f t="shared" si="47"/>
        <v>1</v>
      </c>
    </row>
    <row r="295" spans="1:2" x14ac:dyDescent="0.45">
      <c r="A295" s="31" t="str">
        <f t="shared" si="46"/>
        <v>H62</v>
      </c>
      <c r="B295" s="31">
        <f t="shared" si="47"/>
        <v>2</v>
      </c>
    </row>
    <row r="296" spans="1:2" x14ac:dyDescent="0.45">
      <c r="A296" s="31" t="str">
        <f t="shared" si="46"/>
        <v>H63</v>
      </c>
      <c r="B296" s="31">
        <f t="shared" si="47"/>
        <v>6</v>
      </c>
    </row>
    <row r="297" spans="1:2" x14ac:dyDescent="0.45">
      <c r="A297" s="31" t="str">
        <f t="shared" si="46"/>
        <v>H64</v>
      </c>
      <c r="B297" s="31">
        <f t="shared" si="47"/>
        <v>4</v>
      </c>
    </row>
    <row r="298" spans="1:2" x14ac:dyDescent="0.45">
      <c r="A298" s="31" t="str">
        <f t="shared" si="46"/>
        <v>H65</v>
      </c>
      <c r="B298" s="31">
        <f t="shared" si="47"/>
        <v>5</v>
      </c>
    </row>
    <row r="299" spans="1:2" x14ac:dyDescent="0.45">
      <c r="A299" s="31" t="str">
        <f t="shared" si="46"/>
        <v>H66</v>
      </c>
      <c r="B299" s="31">
        <f t="shared" si="47"/>
        <v>0</v>
      </c>
    </row>
    <row r="300" spans="1:2" x14ac:dyDescent="0.45">
      <c r="A300" s="31" t="str">
        <f t="shared" ref="A300:A335" si="48">BS12</f>
        <v>I11</v>
      </c>
      <c r="B300" s="31">
        <f t="shared" ref="B300:B335" si="49">BT12</f>
        <v>0</v>
      </c>
    </row>
    <row r="301" spans="1:2" x14ac:dyDescent="0.45">
      <c r="A301" s="31" t="str">
        <f t="shared" si="48"/>
        <v>I12</v>
      </c>
      <c r="B301" s="31">
        <f t="shared" si="49"/>
        <v>2</v>
      </c>
    </row>
    <row r="302" spans="1:2" x14ac:dyDescent="0.45">
      <c r="A302" s="31" t="str">
        <f t="shared" si="48"/>
        <v>I13</v>
      </c>
      <c r="B302" s="31">
        <f t="shared" si="49"/>
        <v>3</v>
      </c>
    </row>
    <row r="303" spans="1:2" x14ac:dyDescent="0.45">
      <c r="A303" s="31" t="str">
        <f t="shared" si="48"/>
        <v>I14</v>
      </c>
      <c r="B303" s="31">
        <f t="shared" si="49"/>
        <v>4</v>
      </c>
    </row>
    <row r="304" spans="1:2" x14ac:dyDescent="0.45">
      <c r="A304" s="31" t="str">
        <f t="shared" si="48"/>
        <v>I15</v>
      </c>
      <c r="B304" s="31">
        <f t="shared" si="49"/>
        <v>1</v>
      </c>
    </row>
    <row r="305" spans="1:2" x14ac:dyDescent="0.45">
      <c r="A305" s="31" t="str">
        <f t="shared" si="48"/>
        <v>I16</v>
      </c>
      <c r="B305" s="31">
        <f t="shared" si="49"/>
        <v>6</v>
      </c>
    </row>
    <row r="306" spans="1:2" x14ac:dyDescent="0.45">
      <c r="A306" s="31" t="str">
        <f t="shared" si="48"/>
        <v>I21</v>
      </c>
      <c r="B306" s="31">
        <f t="shared" si="49"/>
        <v>2</v>
      </c>
    </row>
    <row r="307" spans="1:2" x14ac:dyDescent="0.45">
      <c r="A307" s="31" t="str">
        <f t="shared" si="48"/>
        <v>I22</v>
      </c>
      <c r="B307" s="31">
        <f t="shared" si="49"/>
        <v>0</v>
      </c>
    </row>
    <row r="308" spans="1:2" x14ac:dyDescent="0.45">
      <c r="A308" s="31" t="str">
        <f t="shared" si="48"/>
        <v>I23</v>
      </c>
      <c r="B308" s="31">
        <f t="shared" si="49"/>
        <v>2</v>
      </c>
    </row>
    <row r="309" spans="1:2" x14ac:dyDescent="0.45">
      <c r="A309" s="31" t="str">
        <f t="shared" si="48"/>
        <v>I24</v>
      </c>
      <c r="B309" s="31">
        <f t="shared" si="49"/>
        <v>2</v>
      </c>
    </row>
    <row r="310" spans="1:2" x14ac:dyDescent="0.45">
      <c r="A310" s="31" t="str">
        <f t="shared" si="48"/>
        <v>I25</v>
      </c>
      <c r="B310" s="31">
        <f t="shared" si="49"/>
        <v>2</v>
      </c>
    </row>
    <row r="311" spans="1:2" x14ac:dyDescent="0.45">
      <c r="A311" s="31" t="str">
        <f t="shared" si="48"/>
        <v>I26</v>
      </c>
      <c r="B311" s="31">
        <f t="shared" si="49"/>
        <v>6</v>
      </c>
    </row>
    <row r="312" spans="1:2" x14ac:dyDescent="0.45">
      <c r="A312" s="31" t="str">
        <f t="shared" si="48"/>
        <v>I31</v>
      </c>
      <c r="B312" s="31">
        <f t="shared" si="49"/>
        <v>3</v>
      </c>
    </row>
    <row r="313" spans="1:2" x14ac:dyDescent="0.45">
      <c r="A313" s="31" t="str">
        <f t="shared" si="48"/>
        <v>I32</v>
      </c>
      <c r="B313" s="31">
        <f t="shared" si="49"/>
        <v>2</v>
      </c>
    </row>
    <row r="314" spans="1:2" x14ac:dyDescent="0.45">
      <c r="A314" s="31" t="str">
        <f t="shared" si="48"/>
        <v>I33</v>
      </c>
      <c r="B314" s="31">
        <f t="shared" si="49"/>
        <v>0</v>
      </c>
    </row>
    <row r="315" spans="1:2" x14ac:dyDescent="0.45">
      <c r="A315" s="31" t="str">
        <f t="shared" si="48"/>
        <v>I34</v>
      </c>
      <c r="B315" s="31">
        <f t="shared" si="49"/>
        <v>3</v>
      </c>
    </row>
    <row r="316" spans="1:2" x14ac:dyDescent="0.45">
      <c r="A316" s="31" t="str">
        <f t="shared" si="48"/>
        <v>I35</v>
      </c>
      <c r="B316" s="31">
        <f t="shared" si="49"/>
        <v>3</v>
      </c>
    </row>
    <row r="317" spans="1:2" x14ac:dyDescent="0.45">
      <c r="A317" s="31" t="str">
        <f t="shared" si="48"/>
        <v>I36</v>
      </c>
      <c r="B317" s="31">
        <f t="shared" si="49"/>
        <v>6</v>
      </c>
    </row>
    <row r="318" spans="1:2" x14ac:dyDescent="0.45">
      <c r="A318" s="31" t="str">
        <f t="shared" si="48"/>
        <v>I41</v>
      </c>
      <c r="B318" s="31">
        <f t="shared" si="49"/>
        <v>4</v>
      </c>
    </row>
    <row r="319" spans="1:2" x14ac:dyDescent="0.45">
      <c r="A319" s="31" t="str">
        <f t="shared" si="48"/>
        <v>I42</v>
      </c>
      <c r="B319" s="31">
        <f t="shared" si="49"/>
        <v>2</v>
      </c>
    </row>
    <row r="320" spans="1:2" x14ac:dyDescent="0.45">
      <c r="A320" s="31" t="str">
        <f t="shared" si="48"/>
        <v>I43</v>
      </c>
      <c r="B320" s="31">
        <f t="shared" si="49"/>
        <v>3</v>
      </c>
    </row>
    <row r="321" spans="1:2" x14ac:dyDescent="0.45">
      <c r="A321" s="31" t="str">
        <f t="shared" si="48"/>
        <v>I44</v>
      </c>
      <c r="B321" s="31">
        <f t="shared" si="49"/>
        <v>0</v>
      </c>
    </row>
    <row r="322" spans="1:2" x14ac:dyDescent="0.45">
      <c r="A322" s="31" t="str">
        <f t="shared" si="48"/>
        <v>I45</v>
      </c>
      <c r="B322" s="31">
        <f t="shared" si="49"/>
        <v>4</v>
      </c>
    </row>
    <row r="323" spans="1:2" x14ac:dyDescent="0.45">
      <c r="A323" s="31" t="str">
        <f t="shared" si="48"/>
        <v>I46</v>
      </c>
      <c r="B323" s="31">
        <f t="shared" si="49"/>
        <v>4</v>
      </c>
    </row>
    <row r="324" spans="1:2" x14ac:dyDescent="0.45">
      <c r="A324" s="31" t="str">
        <f t="shared" si="48"/>
        <v>I51</v>
      </c>
      <c r="B324" s="31">
        <f t="shared" si="49"/>
        <v>1</v>
      </c>
    </row>
    <row r="325" spans="1:2" x14ac:dyDescent="0.45">
      <c r="A325" s="31" t="str">
        <f t="shared" si="48"/>
        <v>I52</v>
      </c>
      <c r="B325" s="31">
        <f t="shared" si="49"/>
        <v>2</v>
      </c>
    </row>
    <row r="326" spans="1:2" x14ac:dyDescent="0.45">
      <c r="A326" s="31" t="str">
        <f t="shared" si="48"/>
        <v>I53</v>
      </c>
      <c r="B326" s="31">
        <f t="shared" si="49"/>
        <v>3</v>
      </c>
    </row>
    <row r="327" spans="1:2" x14ac:dyDescent="0.45">
      <c r="A327" s="31" t="str">
        <f t="shared" si="48"/>
        <v>I54</v>
      </c>
      <c r="B327" s="31">
        <f t="shared" si="49"/>
        <v>4</v>
      </c>
    </row>
    <row r="328" spans="1:2" x14ac:dyDescent="0.45">
      <c r="A328" s="31" t="str">
        <f t="shared" si="48"/>
        <v>I55</v>
      </c>
      <c r="B328" s="31">
        <f t="shared" si="49"/>
        <v>0</v>
      </c>
    </row>
    <row r="329" spans="1:2" x14ac:dyDescent="0.45">
      <c r="A329" s="31" t="str">
        <f t="shared" si="48"/>
        <v>I56</v>
      </c>
      <c r="B329" s="31">
        <f t="shared" si="49"/>
        <v>6</v>
      </c>
    </row>
    <row r="330" spans="1:2" x14ac:dyDescent="0.45">
      <c r="A330" s="31" t="str">
        <f t="shared" si="48"/>
        <v>I61</v>
      </c>
      <c r="B330" s="31">
        <f t="shared" si="49"/>
        <v>6</v>
      </c>
    </row>
    <row r="331" spans="1:2" x14ac:dyDescent="0.45">
      <c r="A331" s="31" t="str">
        <f t="shared" si="48"/>
        <v>I62</v>
      </c>
      <c r="B331" s="31">
        <f t="shared" si="49"/>
        <v>6</v>
      </c>
    </row>
    <row r="332" spans="1:2" x14ac:dyDescent="0.45">
      <c r="A332" s="31" t="str">
        <f t="shared" si="48"/>
        <v>I63</v>
      </c>
      <c r="B332" s="31">
        <f t="shared" si="49"/>
        <v>6</v>
      </c>
    </row>
    <row r="333" spans="1:2" x14ac:dyDescent="0.45">
      <c r="A333" s="31" t="str">
        <f t="shared" si="48"/>
        <v>I64</v>
      </c>
      <c r="B333" s="31">
        <f t="shared" si="49"/>
        <v>4</v>
      </c>
    </row>
    <row r="334" spans="1:2" x14ac:dyDescent="0.45">
      <c r="A334" s="31" t="str">
        <f t="shared" si="48"/>
        <v>I65</v>
      </c>
      <c r="B334" s="31">
        <f t="shared" si="49"/>
        <v>6</v>
      </c>
    </row>
    <row r="335" spans="1:2" x14ac:dyDescent="0.45">
      <c r="A335" s="31" t="str">
        <f t="shared" si="48"/>
        <v>I66</v>
      </c>
      <c r="B335" s="31">
        <f t="shared" si="49"/>
        <v>0</v>
      </c>
    </row>
    <row r="336" spans="1:2" x14ac:dyDescent="0.45">
      <c r="A336" s="31" t="str">
        <f t="shared" ref="A336:A371" si="50">CA12</f>
        <v>J11</v>
      </c>
      <c r="B336" s="31">
        <f t="shared" ref="B336:B371" si="51">CB12</f>
        <v>0</v>
      </c>
    </row>
    <row r="337" spans="1:2" x14ac:dyDescent="0.45">
      <c r="A337" s="31" t="str">
        <f t="shared" si="50"/>
        <v>J12</v>
      </c>
      <c r="B337" s="31">
        <f t="shared" si="51"/>
        <v>1</v>
      </c>
    </row>
    <row r="338" spans="1:2" x14ac:dyDescent="0.45">
      <c r="A338" s="31" t="str">
        <f t="shared" si="50"/>
        <v>J13</v>
      </c>
      <c r="B338" s="31">
        <f t="shared" si="51"/>
        <v>3</v>
      </c>
    </row>
    <row r="339" spans="1:2" x14ac:dyDescent="0.45">
      <c r="A339" s="31" t="str">
        <f t="shared" si="50"/>
        <v>J14</v>
      </c>
      <c r="B339" s="31">
        <f t="shared" si="51"/>
        <v>1</v>
      </c>
    </row>
    <row r="340" spans="1:2" x14ac:dyDescent="0.45">
      <c r="A340" s="31" t="str">
        <f t="shared" si="50"/>
        <v>J15</v>
      </c>
      <c r="B340" s="31">
        <f t="shared" si="51"/>
        <v>1</v>
      </c>
    </row>
    <row r="341" spans="1:2" x14ac:dyDescent="0.45">
      <c r="A341" s="31" t="str">
        <f t="shared" si="50"/>
        <v>J16</v>
      </c>
      <c r="B341" s="31">
        <f t="shared" si="51"/>
        <v>1</v>
      </c>
    </row>
    <row r="342" spans="1:2" x14ac:dyDescent="0.45">
      <c r="A342" s="31" t="str">
        <f t="shared" si="50"/>
        <v>J21</v>
      </c>
      <c r="B342" s="31">
        <f t="shared" si="51"/>
        <v>1</v>
      </c>
    </row>
    <row r="343" spans="1:2" x14ac:dyDescent="0.45">
      <c r="A343" s="31" t="str">
        <f t="shared" si="50"/>
        <v>J22</v>
      </c>
      <c r="B343" s="31">
        <f t="shared" si="51"/>
        <v>0</v>
      </c>
    </row>
    <row r="344" spans="1:2" x14ac:dyDescent="0.45">
      <c r="A344" s="31" t="str">
        <f t="shared" si="50"/>
        <v>J23</v>
      </c>
      <c r="B344" s="31">
        <f t="shared" si="51"/>
        <v>3</v>
      </c>
    </row>
    <row r="345" spans="1:2" x14ac:dyDescent="0.45">
      <c r="A345" s="31" t="str">
        <f t="shared" si="50"/>
        <v>J24</v>
      </c>
      <c r="B345" s="31">
        <f t="shared" si="51"/>
        <v>4</v>
      </c>
    </row>
    <row r="346" spans="1:2" x14ac:dyDescent="0.45">
      <c r="A346" s="31" t="str">
        <f t="shared" si="50"/>
        <v>J25</v>
      </c>
      <c r="B346" s="31">
        <f t="shared" si="51"/>
        <v>2</v>
      </c>
    </row>
    <row r="347" spans="1:2" x14ac:dyDescent="0.45">
      <c r="A347" s="31" t="str">
        <f t="shared" si="50"/>
        <v>J26</v>
      </c>
      <c r="B347" s="31">
        <f t="shared" si="51"/>
        <v>3</v>
      </c>
    </row>
    <row r="348" spans="1:2" x14ac:dyDescent="0.45">
      <c r="A348" s="31" t="str">
        <f t="shared" si="50"/>
        <v>J31</v>
      </c>
      <c r="B348" s="31">
        <f t="shared" si="51"/>
        <v>3</v>
      </c>
    </row>
    <row r="349" spans="1:2" x14ac:dyDescent="0.45">
      <c r="A349" s="31" t="str">
        <f t="shared" si="50"/>
        <v>J32</v>
      </c>
      <c r="B349" s="31">
        <f t="shared" si="51"/>
        <v>3</v>
      </c>
    </row>
    <row r="350" spans="1:2" x14ac:dyDescent="0.45">
      <c r="A350" s="31" t="str">
        <f t="shared" si="50"/>
        <v>J33</v>
      </c>
      <c r="B350" s="31">
        <f t="shared" si="51"/>
        <v>0</v>
      </c>
    </row>
    <row r="351" spans="1:2" x14ac:dyDescent="0.45">
      <c r="A351" s="31" t="str">
        <f t="shared" si="50"/>
        <v>J34</v>
      </c>
      <c r="B351" s="31">
        <f t="shared" si="51"/>
        <v>4</v>
      </c>
    </row>
    <row r="352" spans="1:2" x14ac:dyDescent="0.45">
      <c r="A352" s="31" t="str">
        <f t="shared" si="50"/>
        <v>J35</v>
      </c>
      <c r="B352" s="31">
        <f t="shared" si="51"/>
        <v>3</v>
      </c>
    </row>
    <row r="353" spans="1:2" x14ac:dyDescent="0.45">
      <c r="A353" s="31" t="str">
        <f t="shared" si="50"/>
        <v>J36</v>
      </c>
      <c r="B353" s="31">
        <f t="shared" si="51"/>
        <v>3</v>
      </c>
    </row>
    <row r="354" spans="1:2" x14ac:dyDescent="0.45">
      <c r="A354" s="31" t="str">
        <f t="shared" si="50"/>
        <v>J41</v>
      </c>
      <c r="B354" s="31">
        <f t="shared" si="51"/>
        <v>1</v>
      </c>
    </row>
    <row r="355" spans="1:2" x14ac:dyDescent="0.45">
      <c r="A355" s="31" t="str">
        <f t="shared" si="50"/>
        <v>J42</v>
      </c>
      <c r="B355" s="31">
        <f t="shared" si="51"/>
        <v>4</v>
      </c>
    </row>
    <row r="356" spans="1:2" x14ac:dyDescent="0.45">
      <c r="A356" s="31" t="str">
        <f t="shared" si="50"/>
        <v>J43</v>
      </c>
      <c r="B356" s="31">
        <f t="shared" si="51"/>
        <v>4</v>
      </c>
    </row>
    <row r="357" spans="1:2" x14ac:dyDescent="0.45">
      <c r="A357" s="31" t="str">
        <f t="shared" si="50"/>
        <v>J44</v>
      </c>
      <c r="B357" s="31">
        <f t="shared" si="51"/>
        <v>0</v>
      </c>
    </row>
    <row r="358" spans="1:2" x14ac:dyDescent="0.45">
      <c r="A358" s="31" t="str">
        <f t="shared" si="50"/>
        <v>J45</v>
      </c>
      <c r="B358" s="31">
        <f t="shared" si="51"/>
        <v>5</v>
      </c>
    </row>
    <row r="359" spans="1:2" x14ac:dyDescent="0.45">
      <c r="A359" s="31" t="str">
        <f t="shared" si="50"/>
        <v>J46</v>
      </c>
      <c r="B359" s="31">
        <f t="shared" si="51"/>
        <v>4</v>
      </c>
    </row>
    <row r="360" spans="1:2" x14ac:dyDescent="0.45">
      <c r="A360" s="31" t="str">
        <f t="shared" si="50"/>
        <v>J51</v>
      </c>
      <c r="B360" s="31">
        <f t="shared" si="51"/>
        <v>1</v>
      </c>
    </row>
    <row r="361" spans="1:2" x14ac:dyDescent="0.45">
      <c r="A361" s="31" t="str">
        <f t="shared" si="50"/>
        <v>J52</v>
      </c>
      <c r="B361" s="31">
        <f t="shared" si="51"/>
        <v>2</v>
      </c>
    </row>
    <row r="362" spans="1:2" x14ac:dyDescent="0.45">
      <c r="A362" s="31" t="str">
        <f t="shared" si="50"/>
        <v>J53</v>
      </c>
      <c r="B362" s="31">
        <f t="shared" si="51"/>
        <v>3</v>
      </c>
    </row>
    <row r="363" spans="1:2" x14ac:dyDescent="0.45">
      <c r="A363" s="31" t="str">
        <f t="shared" si="50"/>
        <v>J54</v>
      </c>
      <c r="B363" s="31">
        <f t="shared" si="51"/>
        <v>5</v>
      </c>
    </row>
    <row r="364" spans="1:2" x14ac:dyDescent="0.45">
      <c r="A364" s="31" t="str">
        <f t="shared" si="50"/>
        <v>J55</v>
      </c>
      <c r="B364" s="31">
        <f t="shared" si="51"/>
        <v>0</v>
      </c>
    </row>
    <row r="365" spans="1:2" x14ac:dyDescent="0.45">
      <c r="A365" s="31" t="str">
        <f t="shared" si="50"/>
        <v>J56</v>
      </c>
      <c r="B365" s="31">
        <f t="shared" si="51"/>
        <v>5</v>
      </c>
    </row>
    <row r="366" spans="1:2" x14ac:dyDescent="0.45">
      <c r="A366" s="31" t="str">
        <f t="shared" si="50"/>
        <v>J61</v>
      </c>
      <c r="B366" s="31">
        <f t="shared" si="51"/>
        <v>1</v>
      </c>
    </row>
    <row r="367" spans="1:2" x14ac:dyDescent="0.45">
      <c r="A367" s="31" t="str">
        <f t="shared" si="50"/>
        <v>J62</v>
      </c>
      <c r="B367" s="31">
        <f t="shared" si="51"/>
        <v>2</v>
      </c>
    </row>
    <row r="368" spans="1:2" x14ac:dyDescent="0.45">
      <c r="A368" s="31" t="str">
        <f t="shared" si="50"/>
        <v>J63</v>
      </c>
      <c r="B368" s="31">
        <f t="shared" si="51"/>
        <v>3</v>
      </c>
    </row>
    <row r="369" spans="1:2" x14ac:dyDescent="0.45">
      <c r="A369" s="31" t="str">
        <f t="shared" si="50"/>
        <v>J64</v>
      </c>
      <c r="B369" s="31">
        <f t="shared" si="51"/>
        <v>4</v>
      </c>
    </row>
    <row r="370" spans="1:2" x14ac:dyDescent="0.45">
      <c r="A370" s="31" t="str">
        <f t="shared" si="50"/>
        <v>J65</v>
      </c>
      <c r="B370" s="31">
        <f t="shared" si="51"/>
        <v>5</v>
      </c>
    </row>
    <row r="371" spans="1:2" x14ac:dyDescent="0.45">
      <c r="A371" s="31" t="str">
        <f t="shared" si="50"/>
        <v>J66</v>
      </c>
      <c r="B371" s="31">
        <f t="shared" si="51"/>
        <v>0</v>
      </c>
    </row>
    <row r="372" spans="1:2" x14ac:dyDescent="0.45">
      <c r="A372" s="31" t="str">
        <f t="shared" ref="A372:A407" si="52">CI12</f>
        <v>K11</v>
      </c>
      <c r="B372" s="31">
        <f t="shared" ref="B372:B407" si="53">CJ12</f>
        <v>0</v>
      </c>
    </row>
    <row r="373" spans="1:2" x14ac:dyDescent="0.45">
      <c r="A373" s="31" t="str">
        <f t="shared" si="52"/>
        <v>K12</v>
      </c>
      <c r="B373" s="31">
        <f t="shared" si="53"/>
        <v>2</v>
      </c>
    </row>
    <row r="374" spans="1:2" x14ac:dyDescent="0.45">
      <c r="A374" s="31" t="str">
        <f t="shared" si="52"/>
        <v>K13</v>
      </c>
      <c r="B374" s="31">
        <f t="shared" si="53"/>
        <v>3</v>
      </c>
    </row>
    <row r="375" spans="1:2" x14ac:dyDescent="0.45">
      <c r="A375" s="31" t="str">
        <f t="shared" si="52"/>
        <v>K14</v>
      </c>
      <c r="B375" s="31">
        <f t="shared" si="53"/>
        <v>4</v>
      </c>
    </row>
    <row r="376" spans="1:2" x14ac:dyDescent="0.45">
      <c r="A376" s="31" t="str">
        <f t="shared" si="52"/>
        <v>K15</v>
      </c>
      <c r="B376" s="31">
        <f t="shared" si="53"/>
        <v>5</v>
      </c>
    </row>
    <row r="377" spans="1:2" x14ac:dyDescent="0.45">
      <c r="A377" s="31" t="str">
        <f t="shared" si="52"/>
        <v>K16</v>
      </c>
      <c r="B377" s="31">
        <f t="shared" si="53"/>
        <v>1</v>
      </c>
    </row>
    <row r="378" spans="1:2" x14ac:dyDescent="0.45">
      <c r="A378" s="31" t="str">
        <f t="shared" si="52"/>
        <v>K21</v>
      </c>
      <c r="B378" s="31">
        <f t="shared" si="53"/>
        <v>2</v>
      </c>
    </row>
    <row r="379" spans="1:2" x14ac:dyDescent="0.45">
      <c r="A379" s="31" t="str">
        <f t="shared" si="52"/>
        <v>K22</v>
      </c>
      <c r="B379" s="31">
        <f t="shared" si="53"/>
        <v>0</v>
      </c>
    </row>
    <row r="380" spans="1:2" x14ac:dyDescent="0.45">
      <c r="A380" s="31" t="str">
        <f t="shared" si="52"/>
        <v>K23</v>
      </c>
      <c r="B380" s="31">
        <f t="shared" si="53"/>
        <v>2</v>
      </c>
    </row>
    <row r="381" spans="1:2" x14ac:dyDescent="0.45">
      <c r="A381" s="31" t="str">
        <f t="shared" si="52"/>
        <v>K24</v>
      </c>
      <c r="B381" s="31">
        <f t="shared" si="53"/>
        <v>4</v>
      </c>
    </row>
    <row r="382" spans="1:2" x14ac:dyDescent="0.45">
      <c r="A382" s="31" t="str">
        <f t="shared" si="52"/>
        <v>K25</v>
      </c>
      <c r="B382" s="31">
        <f t="shared" si="53"/>
        <v>5</v>
      </c>
    </row>
    <row r="383" spans="1:2" x14ac:dyDescent="0.45">
      <c r="A383" s="31" t="str">
        <f t="shared" si="52"/>
        <v>K26</v>
      </c>
      <c r="B383" s="31">
        <f t="shared" si="53"/>
        <v>3</v>
      </c>
    </row>
    <row r="384" spans="1:2" x14ac:dyDescent="0.45">
      <c r="A384" s="31" t="str">
        <f t="shared" si="52"/>
        <v>K31</v>
      </c>
      <c r="B384" s="31">
        <f t="shared" si="53"/>
        <v>3</v>
      </c>
    </row>
    <row r="385" spans="1:2" x14ac:dyDescent="0.45">
      <c r="A385" s="31" t="str">
        <f t="shared" si="52"/>
        <v>K32</v>
      </c>
      <c r="B385" s="31">
        <f t="shared" si="53"/>
        <v>2</v>
      </c>
    </row>
    <row r="386" spans="1:2" x14ac:dyDescent="0.45">
      <c r="A386" s="31" t="str">
        <f t="shared" si="52"/>
        <v>K33</v>
      </c>
      <c r="B386" s="31">
        <f t="shared" si="53"/>
        <v>0</v>
      </c>
    </row>
    <row r="387" spans="1:2" x14ac:dyDescent="0.45">
      <c r="A387" s="31" t="str">
        <f t="shared" si="52"/>
        <v>K34</v>
      </c>
      <c r="B387" s="31">
        <f t="shared" si="53"/>
        <v>4</v>
      </c>
    </row>
    <row r="388" spans="1:2" x14ac:dyDescent="0.45">
      <c r="A388" s="31" t="str">
        <f t="shared" si="52"/>
        <v>K35</v>
      </c>
      <c r="B388" s="31">
        <f t="shared" si="53"/>
        <v>5</v>
      </c>
    </row>
    <row r="389" spans="1:2" x14ac:dyDescent="0.45">
      <c r="A389" s="31" t="str">
        <f t="shared" si="52"/>
        <v>K36</v>
      </c>
      <c r="B389" s="31">
        <f t="shared" si="53"/>
        <v>3</v>
      </c>
    </row>
    <row r="390" spans="1:2" x14ac:dyDescent="0.45">
      <c r="A390" s="31" t="str">
        <f t="shared" si="52"/>
        <v>K41</v>
      </c>
      <c r="B390" s="31">
        <f t="shared" si="53"/>
        <v>4</v>
      </c>
    </row>
    <row r="391" spans="1:2" x14ac:dyDescent="0.45">
      <c r="A391" s="31" t="str">
        <f t="shared" si="52"/>
        <v>K42</v>
      </c>
      <c r="B391" s="31">
        <f t="shared" si="53"/>
        <v>4</v>
      </c>
    </row>
    <row r="392" spans="1:2" x14ac:dyDescent="0.45">
      <c r="A392" s="31" t="str">
        <f t="shared" si="52"/>
        <v>K43</v>
      </c>
      <c r="B392" s="31">
        <f t="shared" si="53"/>
        <v>4</v>
      </c>
    </row>
    <row r="393" spans="1:2" x14ac:dyDescent="0.45">
      <c r="A393" s="31" t="str">
        <f t="shared" si="52"/>
        <v>K44</v>
      </c>
      <c r="B393" s="31">
        <f t="shared" si="53"/>
        <v>0</v>
      </c>
    </row>
    <row r="394" spans="1:2" x14ac:dyDescent="0.45">
      <c r="A394" s="31" t="str">
        <f t="shared" si="52"/>
        <v>K45</v>
      </c>
      <c r="B394" s="31">
        <f t="shared" si="53"/>
        <v>4</v>
      </c>
    </row>
    <row r="395" spans="1:2" x14ac:dyDescent="0.45">
      <c r="A395" s="31" t="str">
        <f t="shared" si="52"/>
        <v>K46</v>
      </c>
      <c r="B395" s="31">
        <f t="shared" si="53"/>
        <v>4</v>
      </c>
    </row>
    <row r="396" spans="1:2" x14ac:dyDescent="0.45">
      <c r="A396" s="31" t="str">
        <f t="shared" si="52"/>
        <v>K51</v>
      </c>
      <c r="B396" s="31">
        <f t="shared" si="53"/>
        <v>5</v>
      </c>
    </row>
    <row r="397" spans="1:2" x14ac:dyDescent="0.45">
      <c r="A397" s="31" t="str">
        <f t="shared" si="52"/>
        <v>K52</v>
      </c>
      <c r="B397" s="31">
        <f t="shared" si="53"/>
        <v>5</v>
      </c>
    </row>
    <row r="398" spans="1:2" x14ac:dyDescent="0.45">
      <c r="A398" s="31" t="str">
        <f t="shared" si="52"/>
        <v>K53</v>
      </c>
      <c r="B398" s="31">
        <f t="shared" si="53"/>
        <v>5</v>
      </c>
    </row>
    <row r="399" spans="1:2" x14ac:dyDescent="0.45">
      <c r="A399" s="31" t="str">
        <f t="shared" si="52"/>
        <v>K54</v>
      </c>
      <c r="B399" s="31">
        <f t="shared" si="53"/>
        <v>4</v>
      </c>
    </row>
    <row r="400" spans="1:2" x14ac:dyDescent="0.45">
      <c r="A400" s="31" t="str">
        <f t="shared" si="52"/>
        <v>K55</v>
      </c>
      <c r="B400" s="31">
        <f t="shared" si="53"/>
        <v>0</v>
      </c>
    </row>
    <row r="401" spans="1:2" x14ac:dyDescent="0.45">
      <c r="A401" s="31" t="str">
        <f t="shared" si="52"/>
        <v>K56</v>
      </c>
      <c r="B401" s="31">
        <f t="shared" si="53"/>
        <v>5</v>
      </c>
    </row>
    <row r="402" spans="1:2" x14ac:dyDescent="0.45">
      <c r="A402" s="31" t="str">
        <f t="shared" si="52"/>
        <v>K61</v>
      </c>
      <c r="B402" s="31">
        <f t="shared" si="53"/>
        <v>1</v>
      </c>
    </row>
    <row r="403" spans="1:2" x14ac:dyDescent="0.45">
      <c r="A403" s="31" t="str">
        <f t="shared" si="52"/>
        <v>K62</v>
      </c>
      <c r="B403" s="31">
        <f t="shared" si="53"/>
        <v>2</v>
      </c>
    </row>
    <row r="404" spans="1:2" x14ac:dyDescent="0.45">
      <c r="A404" s="31" t="str">
        <f t="shared" si="52"/>
        <v>K63</v>
      </c>
      <c r="B404" s="31">
        <f t="shared" si="53"/>
        <v>3</v>
      </c>
    </row>
    <row r="405" spans="1:2" x14ac:dyDescent="0.45">
      <c r="A405" s="31" t="str">
        <f t="shared" si="52"/>
        <v>K64</v>
      </c>
      <c r="B405" s="31">
        <f t="shared" si="53"/>
        <v>4</v>
      </c>
    </row>
    <row r="406" spans="1:2" x14ac:dyDescent="0.45">
      <c r="A406" s="31" t="str">
        <f t="shared" si="52"/>
        <v>K65</v>
      </c>
      <c r="B406" s="31">
        <f t="shared" si="53"/>
        <v>5</v>
      </c>
    </row>
    <row r="407" spans="1:2" x14ac:dyDescent="0.45">
      <c r="A407" s="31" t="str">
        <f t="shared" si="52"/>
        <v>K66</v>
      </c>
      <c r="B407" s="31">
        <f t="shared" si="53"/>
        <v>0</v>
      </c>
    </row>
    <row r="408" spans="1:2" x14ac:dyDescent="0.45">
      <c r="A408" s="31" t="str">
        <f t="shared" ref="A408:A443" si="54">CQ12</f>
        <v>L11</v>
      </c>
      <c r="B408" s="31">
        <f t="shared" ref="B408:B443" si="55">CR12</f>
        <v>0</v>
      </c>
    </row>
    <row r="409" spans="1:2" x14ac:dyDescent="0.45">
      <c r="A409" s="31" t="str">
        <f t="shared" si="54"/>
        <v>L12</v>
      </c>
      <c r="B409" s="31">
        <f t="shared" si="55"/>
        <v>1</v>
      </c>
    </row>
    <row r="410" spans="1:2" x14ac:dyDescent="0.45">
      <c r="A410" s="31" t="str">
        <f t="shared" si="54"/>
        <v>L13</v>
      </c>
      <c r="B410" s="31">
        <f t="shared" si="55"/>
        <v>1</v>
      </c>
    </row>
    <row r="411" spans="1:2" x14ac:dyDescent="0.45">
      <c r="A411" s="31" t="str">
        <f t="shared" si="54"/>
        <v>L14</v>
      </c>
      <c r="B411" s="31">
        <f t="shared" si="55"/>
        <v>4</v>
      </c>
    </row>
    <row r="412" spans="1:2" x14ac:dyDescent="0.45">
      <c r="A412" s="31" t="str">
        <f t="shared" si="54"/>
        <v>L15</v>
      </c>
      <c r="B412" s="31">
        <f t="shared" si="55"/>
        <v>1</v>
      </c>
    </row>
    <row r="413" spans="1:2" x14ac:dyDescent="0.45">
      <c r="A413" s="31" t="str">
        <f t="shared" si="54"/>
        <v>L16</v>
      </c>
      <c r="B413" s="31">
        <f t="shared" si="55"/>
        <v>1</v>
      </c>
    </row>
    <row r="414" spans="1:2" x14ac:dyDescent="0.45">
      <c r="A414" s="31" t="str">
        <f t="shared" si="54"/>
        <v>L21</v>
      </c>
      <c r="B414" s="31">
        <f t="shared" si="55"/>
        <v>1</v>
      </c>
    </row>
    <row r="415" spans="1:2" x14ac:dyDescent="0.45">
      <c r="A415" s="31" t="str">
        <f t="shared" si="54"/>
        <v>L22</v>
      </c>
      <c r="B415" s="31">
        <f t="shared" si="55"/>
        <v>0</v>
      </c>
    </row>
    <row r="416" spans="1:2" x14ac:dyDescent="0.45">
      <c r="A416" s="31" t="str">
        <f t="shared" si="54"/>
        <v>L23</v>
      </c>
      <c r="B416" s="31">
        <f t="shared" si="55"/>
        <v>2</v>
      </c>
    </row>
    <row r="417" spans="1:2" x14ac:dyDescent="0.45">
      <c r="A417" s="31" t="str">
        <f t="shared" si="54"/>
        <v>L24</v>
      </c>
      <c r="B417" s="31">
        <f t="shared" si="55"/>
        <v>2</v>
      </c>
    </row>
    <row r="418" spans="1:2" x14ac:dyDescent="0.45">
      <c r="A418" s="31" t="str">
        <f t="shared" si="54"/>
        <v>L25</v>
      </c>
      <c r="B418" s="31">
        <f t="shared" si="55"/>
        <v>2</v>
      </c>
    </row>
    <row r="419" spans="1:2" x14ac:dyDescent="0.45">
      <c r="A419" s="31" t="str">
        <f t="shared" si="54"/>
        <v>L26</v>
      </c>
      <c r="B419" s="31">
        <f t="shared" si="55"/>
        <v>6</v>
      </c>
    </row>
    <row r="420" spans="1:2" x14ac:dyDescent="0.45">
      <c r="A420" s="31" t="str">
        <f t="shared" si="54"/>
        <v>L31</v>
      </c>
      <c r="B420" s="31">
        <f t="shared" si="55"/>
        <v>1</v>
      </c>
    </row>
    <row r="421" spans="1:2" x14ac:dyDescent="0.45">
      <c r="A421" s="31" t="str">
        <f t="shared" si="54"/>
        <v>L32</v>
      </c>
      <c r="B421" s="31">
        <f t="shared" si="55"/>
        <v>2</v>
      </c>
    </row>
    <row r="422" spans="1:2" x14ac:dyDescent="0.45">
      <c r="A422" s="31" t="str">
        <f t="shared" si="54"/>
        <v>L33</v>
      </c>
      <c r="B422" s="31">
        <f t="shared" si="55"/>
        <v>0</v>
      </c>
    </row>
    <row r="423" spans="1:2" x14ac:dyDescent="0.45">
      <c r="A423" s="31" t="str">
        <f t="shared" si="54"/>
        <v>L34</v>
      </c>
      <c r="B423" s="31">
        <f t="shared" si="55"/>
        <v>3</v>
      </c>
    </row>
    <row r="424" spans="1:2" x14ac:dyDescent="0.45">
      <c r="A424" s="31" t="str">
        <f t="shared" si="54"/>
        <v>L35</v>
      </c>
      <c r="B424" s="31">
        <f t="shared" si="55"/>
        <v>3</v>
      </c>
    </row>
    <row r="425" spans="1:2" x14ac:dyDescent="0.45">
      <c r="A425" s="31" t="str">
        <f t="shared" si="54"/>
        <v>L36</v>
      </c>
      <c r="B425" s="31">
        <f t="shared" si="55"/>
        <v>6</v>
      </c>
    </row>
    <row r="426" spans="1:2" x14ac:dyDescent="0.45">
      <c r="A426" s="31" t="str">
        <f t="shared" si="54"/>
        <v>L41</v>
      </c>
      <c r="B426" s="31">
        <f t="shared" si="55"/>
        <v>4</v>
      </c>
    </row>
    <row r="427" spans="1:2" x14ac:dyDescent="0.45">
      <c r="A427" s="31" t="str">
        <f t="shared" si="54"/>
        <v>L42</v>
      </c>
      <c r="B427" s="31">
        <f t="shared" si="55"/>
        <v>2</v>
      </c>
    </row>
    <row r="428" spans="1:2" x14ac:dyDescent="0.45">
      <c r="A428" s="31" t="str">
        <f t="shared" si="54"/>
        <v>L43</v>
      </c>
      <c r="B428" s="31">
        <f t="shared" si="55"/>
        <v>3</v>
      </c>
    </row>
    <row r="429" spans="1:2" x14ac:dyDescent="0.45">
      <c r="A429" s="31" t="str">
        <f t="shared" si="54"/>
        <v>L44</v>
      </c>
      <c r="B429" s="31">
        <f t="shared" si="55"/>
        <v>0</v>
      </c>
    </row>
    <row r="430" spans="1:2" x14ac:dyDescent="0.45">
      <c r="A430" s="31" t="str">
        <f t="shared" si="54"/>
        <v>L45</v>
      </c>
      <c r="B430" s="31">
        <f t="shared" si="55"/>
        <v>4</v>
      </c>
    </row>
    <row r="431" spans="1:2" x14ac:dyDescent="0.45">
      <c r="A431" s="31" t="str">
        <f t="shared" si="54"/>
        <v>L46</v>
      </c>
      <c r="B431" s="31">
        <f t="shared" si="55"/>
        <v>0</v>
      </c>
    </row>
    <row r="432" spans="1:2" x14ac:dyDescent="0.45">
      <c r="A432" s="31" t="str">
        <f t="shared" si="54"/>
        <v>L51</v>
      </c>
      <c r="B432" s="31">
        <f t="shared" si="55"/>
        <v>1</v>
      </c>
    </row>
    <row r="433" spans="1:2" x14ac:dyDescent="0.45">
      <c r="A433" s="31" t="str">
        <f t="shared" si="54"/>
        <v>L52</v>
      </c>
      <c r="B433" s="31">
        <f t="shared" si="55"/>
        <v>2</v>
      </c>
    </row>
    <row r="434" spans="1:2" x14ac:dyDescent="0.45">
      <c r="A434" s="31" t="str">
        <f t="shared" si="54"/>
        <v>L53</v>
      </c>
      <c r="B434" s="31">
        <f t="shared" si="55"/>
        <v>3</v>
      </c>
    </row>
    <row r="435" spans="1:2" x14ac:dyDescent="0.45">
      <c r="A435" s="31" t="str">
        <f t="shared" si="54"/>
        <v>L54</v>
      </c>
      <c r="B435" s="31">
        <f t="shared" si="55"/>
        <v>4</v>
      </c>
    </row>
    <row r="436" spans="1:2" x14ac:dyDescent="0.45">
      <c r="A436" s="31" t="str">
        <f t="shared" si="54"/>
        <v>L55</v>
      </c>
      <c r="B436" s="31">
        <f t="shared" si="55"/>
        <v>0</v>
      </c>
    </row>
    <row r="437" spans="1:2" x14ac:dyDescent="0.45">
      <c r="A437" s="31" t="str">
        <f t="shared" si="54"/>
        <v>L56</v>
      </c>
      <c r="B437" s="31">
        <f t="shared" si="55"/>
        <v>5</v>
      </c>
    </row>
    <row r="438" spans="1:2" x14ac:dyDescent="0.45">
      <c r="A438" s="31" t="str">
        <f t="shared" si="54"/>
        <v>L61</v>
      </c>
      <c r="B438" s="31">
        <f t="shared" si="55"/>
        <v>1</v>
      </c>
    </row>
    <row r="439" spans="1:2" x14ac:dyDescent="0.45">
      <c r="A439" s="31" t="str">
        <f t="shared" si="54"/>
        <v>L62</v>
      </c>
      <c r="B439" s="31">
        <f t="shared" si="55"/>
        <v>2</v>
      </c>
    </row>
    <row r="440" spans="1:2" x14ac:dyDescent="0.45">
      <c r="A440" s="31" t="str">
        <f t="shared" si="54"/>
        <v>L63</v>
      </c>
      <c r="B440" s="31">
        <f t="shared" si="55"/>
        <v>6</v>
      </c>
    </row>
    <row r="441" spans="1:2" x14ac:dyDescent="0.45">
      <c r="A441" s="31" t="str">
        <f t="shared" si="54"/>
        <v>L64</v>
      </c>
      <c r="B441" s="31">
        <f t="shared" si="55"/>
        <v>0</v>
      </c>
    </row>
    <row r="442" spans="1:2" x14ac:dyDescent="0.45">
      <c r="A442" s="31" t="str">
        <f t="shared" si="54"/>
        <v>L65</v>
      </c>
      <c r="B442" s="31">
        <f t="shared" si="55"/>
        <v>5</v>
      </c>
    </row>
    <row r="443" spans="1:2" x14ac:dyDescent="0.45">
      <c r="A443" s="31" t="str">
        <f t="shared" si="54"/>
        <v>L66</v>
      </c>
      <c r="B443" s="31">
        <f t="shared" si="55"/>
        <v>0</v>
      </c>
    </row>
    <row r="444" spans="1:2" x14ac:dyDescent="0.45">
      <c r="A444" s="31" t="str">
        <f t="shared" ref="A444:A479" si="56">CY12</f>
        <v>M11</v>
      </c>
      <c r="B444" s="31">
        <f t="shared" ref="B444:B479" si="57">CZ12</f>
        <v>0</v>
      </c>
    </row>
    <row r="445" spans="1:2" x14ac:dyDescent="0.45">
      <c r="A445" s="31" t="str">
        <f t="shared" si="56"/>
        <v>M12</v>
      </c>
      <c r="B445" s="31">
        <f t="shared" si="57"/>
        <v>1</v>
      </c>
    </row>
    <row r="446" spans="1:2" x14ac:dyDescent="0.45">
      <c r="A446" s="31" t="str">
        <f t="shared" si="56"/>
        <v>M13</v>
      </c>
      <c r="B446" s="31">
        <f t="shared" si="57"/>
        <v>3</v>
      </c>
    </row>
    <row r="447" spans="1:2" x14ac:dyDescent="0.45">
      <c r="A447" s="31" t="str">
        <f t="shared" si="56"/>
        <v>M14</v>
      </c>
      <c r="B447" s="31">
        <f t="shared" si="57"/>
        <v>4</v>
      </c>
    </row>
    <row r="448" spans="1:2" x14ac:dyDescent="0.45">
      <c r="A448" s="31" t="str">
        <f t="shared" si="56"/>
        <v>M15</v>
      </c>
      <c r="B448" s="31">
        <f t="shared" si="57"/>
        <v>5</v>
      </c>
    </row>
    <row r="449" spans="1:2" x14ac:dyDescent="0.45">
      <c r="A449" s="31" t="str">
        <f t="shared" si="56"/>
        <v>M16</v>
      </c>
      <c r="B449" s="31">
        <f t="shared" si="57"/>
        <v>6</v>
      </c>
    </row>
    <row r="450" spans="1:2" x14ac:dyDescent="0.45">
      <c r="A450" s="31" t="str">
        <f t="shared" si="56"/>
        <v>M21</v>
      </c>
      <c r="B450" s="31">
        <f t="shared" si="57"/>
        <v>1</v>
      </c>
    </row>
    <row r="451" spans="1:2" x14ac:dyDescent="0.45">
      <c r="A451" s="31" t="str">
        <f t="shared" si="56"/>
        <v>M22</v>
      </c>
      <c r="B451" s="31">
        <f t="shared" si="57"/>
        <v>0</v>
      </c>
    </row>
    <row r="452" spans="1:2" x14ac:dyDescent="0.45">
      <c r="A452" s="31" t="str">
        <f t="shared" si="56"/>
        <v>M23</v>
      </c>
      <c r="B452" s="31">
        <f t="shared" si="57"/>
        <v>3</v>
      </c>
    </row>
    <row r="453" spans="1:2" x14ac:dyDescent="0.45">
      <c r="A453" s="31" t="str">
        <f t="shared" si="56"/>
        <v>M24</v>
      </c>
      <c r="B453" s="31">
        <f t="shared" si="57"/>
        <v>4</v>
      </c>
    </row>
    <row r="454" spans="1:2" x14ac:dyDescent="0.45">
      <c r="A454" s="31" t="str">
        <f t="shared" si="56"/>
        <v>M25</v>
      </c>
      <c r="B454" s="31">
        <f t="shared" si="57"/>
        <v>5</v>
      </c>
    </row>
    <row r="455" spans="1:2" x14ac:dyDescent="0.45">
      <c r="A455" s="31" t="str">
        <f t="shared" si="56"/>
        <v>M26</v>
      </c>
      <c r="B455" s="31">
        <f t="shared" si="57"/>
        <v>6</v>
      </c>
    </row>
    <row r="456" spans="1:2" x14ac:dyDescent="0.45">
      <c r="A456" s="31" t="str">
        <f t="shared" si="56"/>
        <v>M31</v>
      </c>
      <c r="B456" s="31">
        <f t="shared" si="57"/>
        <v>3</v>
      </c>
    </row>
    <row r="457" spans="1:2" x14ac:dyDescent="0.45">
      <c r="A457" s="31" t="str">
        <f t="shared" si="56"/>
        <v>M32</v>
      </c>
      <c r="B457" s="31">
        <f t="shared" si="57"/>
        <v>3</v>
      </c>
    </row>
    <row r="458" spans="1:2" x14ac:dyDescent="0.45">
      <c r="A458" s="31" t="str">
        <f t="shared" si="56"/>
        <v>M33</v>
      </c>
      <c r="B458" s="31">
        <f t="shared" si="57"/>
        <v>0</v>
      </c>
    </row>
    <row r="459" spans="1:2" x14ac:dyDescent="0.45">
      <c r="A459" s="31" t="str">
        <f t="shared" si="56"/>
        <v>M34</v>
      </c>
      <c r="B459" s="31">
        <f t="shared" si="57"/>
        <v>4</v>
      </c>
    </row>
    <row r="460" spans="1:2" x14ac:dyDescent="0.45">
      <c r="A460" s="31" t="str">
        <f t="shared" si="56"/>
        <v>M35</v>
      </c>
      <c r="B460" s="31">
        <f t="shared" si="57"/>
        <v>3</v>
      </c>
    </row>
    <row r="461" spans="1:2" x14ac:dyDescent="0.45">
      <c r="A461" s="31" t="str">
        <f t="shared" si="56"/>
        <v>M36</v>
      </c>
      <c r="B461" s="31">
        <f t="shared" si="57"/>
        <v>6</v>
      </c>
    </row>
    <row r="462" spans="1:2" x14ac:dyDescent="0.45">
      <c r="A462" s="31" t="str">
        <f t="shared" si="56"/>
        <v>M41</v>
      </c>
      <c r="B462" s="31">
        <f t="shared" si="57"/>
        <v>4</v>
      </c>
    </row>
    <row r="463" spans="1:2" x14ac:dyDescent="0.45">
      <c r="A463" s="31" t="str">
        <f t="shared" si="56"/>
        <v>M42</v>
      </c>
      <c r="B463" s="31">
        <f t="shared" si="57"/>
        <v>4</v>
      </c>
    </row>
    <row r="464" spans="1:2" x14ac:dyDescent="0.45">
      <c r="A464" s="31" t="str">
        <f t="shared" si="56"/>
        <v>M43</v>
      </c>
      <c r="B464" s="31">
        <f t="shared" si="57"/>
        <v>4</v>
      </c>
    </row>
    <row r="465" spans="1:2" x14ac:dyDescent="0.45">
      <c r="A465" s="31" t="str">
        <f t="shared" si="56"/>
        <v>M44</v>
      </c>
      <c r="B465" s="31">
        <f t="shared" si="57"/>
        <v>0</v>
      </c>
    </row>
    <row r="466" spans="1:2" x14ac:dyDescent="0.45">
      <c r="A466" s="31" t="str">
        <f t="shared" si="56"/>
        <v>M45</v>
      </c>
      <c r="B466" s="31">
        <f t="shared" si="57"/>
        <v>4</v>
      </c>
    </row>
    <row r="467" spans="1:2" x14ac:dyDescent="0.45">
      <c r="A467" s="31" t="str">
        <f t="shared" si="56"/>
        <v>M46</v>
      </c>
      <c r="B467" s="31">
        <f t="shared" si="57"/>
        <v>4</v>
      </c>
    </row>
    <row r="468" spans="1:2" x14ac:dyDescent="0.45">
      <c r="A468" s="31" t="str">
        <f t="shared" si="56"/>
        <v>M51</v>
      </c>
      <c r="B468" s="31">
        <f t="shared" si="57"/>
        <v>5</v>
      </c>
    </row>
    <row r="469" spans="1:2" x14ac:dyDescent="0.45">
      <c r="A469" s="31" t="str">
        <f t="shared" si="56"/>
        <v>M52</v>
      </c>
      <c r="B469" s="31">
        <f t="shared" si="57"/>
        <v>5</v>
      </c>
    </row>
    <row r="470" spans="1:2" x14ac:dyDescent="0.45">
      <c r="A470" s="31" t="str">
        <f t="shared" si="56"/>
        <v>M53</v>
      </c>
      <c r="B470" s="31">
        <f t="shared" si="57"/>
        <v>3</v>
      </c>
    </row>
    <row r="471" spans="1:2" x14ac:dyDescent="0.45">
      <c r="A471" s="31" t="str">
        <f t="shared" si="56"/>
        <v>M54</v>
      </c>
      <c r="B471" s="31">
        <f t="shared" si="57"/>
        <v>4</v>
      </c>
    </row>
    <row r="472" spans="1:2" x14ac:dyDescent="0.45">
      <c r="A472" s="31" t="str">
        <f t="shared" si="56"/>
        <v>M55</v>
      </c>
      <c r="B472" s="31">
        <f t="shared" si="57"/>
        <v>0</v>
      </c>
    </row>
    <row r="473" spans="1:2" x14ac:dyDescent="0.45">
      <c r="A473" s="31" t="str">
        <f t="shared" si="56"/>
        <v>M56</v>
      </c>
      <c r="B473" s="31">
        <f t="shared" si="57"/>
        <v>6</v>
      </c>
    </row>
    <row r="474" spans="1:2" x14ac:dyDescent="0.45">
      <c r="A474" s="31" t="str">
        <f t="shared" si="56"/>
        <v>M61</v>
      </c>
      <c r="B474" s="31">
        <f t="shared" si="57"/>
        <v>6</v>
      </c>
    </row>
    <row r="475" spans="1:2" x14ac:dyDescent="0.45">
      <c r="A475" s="31" t="str">
        <f t="shared" si="56"/>
        <v>M62</v>
      </c>
      <c r="B475" s="31">
        <f t="shared" si="57"/>
        <v>6</v>
      </c>
    </row>
    <row r="476" spans="1:2" x14ac:dyDescent="0.45">
      <c r="A476" s="31" t="str">
        <f t="shared" si="56"/>
        <v>M63</v>
      </c>
      <c r="B476" s="31">
        <f t="shared" si="57"/>
        <v>6</v>
      </c>
    </row>
    <row r="477" spans="1:2" x14ac:dyDescent="0.45">
      <c r="A477" s="31" t="str">
        <f t="shared" si="56"/>
        <v>M64</v>
      </c>
      <c r="B477" s="31">
        <f t="shared" si="57"/>
        <v>4</v>
      </c>
    </row>
    <row r="478" spans="1:2" x14ac:dyDescent="0.45">
      <c r="A478" s="31" t="str">
        <f t="shared" si="56"/>
        <v>M65</v>
      </c>
      <c r="B478" s="31">
        <f t="shared" si="57"/>
        <v>6</v>
      </c>
    </row>
    <row r="479" spans="1:2" x14ac:dyDescent="0.45">
      <c r="A479" s="31" t="str">
        <f t="shared" si="56"/>
        <v>M66</v>
      </c>
      <c r="B479" s="31">
        <f t="shared" si="57"/>
        <v>0</v>
      </c>
    </row>
    <row r="480" spans="1:2" x14ac:dyDescent="0.45">
      <c r="A480" s="31" t="str">
        <f t="shared" ref="A480:A515" si="58">DG12</f>
        <v>N11</v>
      </c>
      <c r="B480" s="31">
        <f t="shared" ref="B480:B515" si="59">DH12</f>
        <v>0</v>
      </c>
    </row>
    <row r="481" spans="1:2" x14ac:dyDescent="0.45">
      <c r="A481" s="31" t="str">
        <f t="shared" si="58"/>
        <v>N12</v>
      </c>
      <c r="B481" s="31">
        <f t="shared" si="59"/>
        <v>0</v>
      </c>
    </row>
    <row r="482" spans="1:2" x14ac:dyDescent="0.45">
      <c r="A482" s="31" t="str">
        <f t="shared" si="58"/>
        <v>N13</v>
      </c>
      <c r="B482" s="31">
        <f t="shared" si="59"/>
        <v>0</v>
      </c>
    </row>
    <row r="483" spans="1:2" x14ac:dyDescent="0.45">
      <c r="A483" s="31" t="str">
        <f t="shared" si="58"/>
        <v>N14</v>
      </c>
      <c r="B483" s="31">
        <f t="shared" si="59"/>
        <v>0</v>
      </c>
    </row>
    <row r="484" spans="1:2" x14ac:dyDescent="0.45">
      <c r="A484" s="31" t="str">
        <f t="shared" si="58"/>
        <v>N15</v>
      </c>
      <c r="B484" s="31">
        <f t="shared" si="59"/>
        <v>0</v>
      </c>
    </row>
    <row r="485" spans="1:2" x14ac:dyDescent="0.45">
      <c r="A485" s="31" t="str">
        <f t="shared" si="58"/>
        <v>N16</v>
      </c>
      <c r="B485" s="31">
        <f t="shared" si="59"/>
        <v>0</v>
      </c>
    </row>
    <row r="486" spans="1:2" x14ac:dyDescent="0.45">
      <c r="A486" s="31" t="str">
        <f t="shared" si="58"/>
        <v>N21</v>
      </c>
      <c r="B486" s="31">
        <f t="shared" si="59"/>
        <v>0</v>
      </c>
    </row>
    <row r="487" spans="1:2" x14ac:dyDescent="0.45">
      <c r="A487" s="31" t="str">
        <f t="shared" si="58"/>
        <v>N22</v>
      </c>
      <c r="B487" s="31">
        <f t="shared" si="59"/>
        <v>0</v>
      </c>
    </row>
    <row r="488" spans="1:2" x14ac:dyDescent="0.45">
      <c r="A488" s="31" t="str">
        <f t="shared" si="58"/>
        <v>N23</v>
      </c>
      <c r="B488" s="31">
        <f t="shared" si="59"/>
        <v>0</v>
      </c>
    </row>
    <row r="489" spans="1:2" x14ac:dyDescent="0.45">
      <c r="A489" s="31" t="str">
        <f t="shared" si="58"/>
        <v>N24</v>
      </c>
      <c r="B489" s="31">
        <f t="shared" si="59"/>
        <v>0</v>
      </c>
    </row>
    <row r="490" spans="1:2" x14ac:dyDescent="0.45">
      <c r="A490" s="31" t="str">
        <f t="shared" si="58"/>
        <v>N25</v>
      </c>
      <c r="B490" s="31">
        <f t="shared" si="59"/>
        <v>0</v>
      </c>
    </row>
    <row r="491" spans="1:2" x14ac:dyDescent="0.45">
      <c r="A491" s="31" t="str">
        <f t="shared" si="58"/>
        <v>N26</v>
      </c>
      <c r="B491" s="31">
        <f t="shared" si="59"/>
        <v>0</v>
      </c>
    </row>
    <row r="492" spans="1:2" x14ac:dyDescent="0.45">
      <c r="A492" s="31" t="str">
        <f t="shared" si="58"/>
        <v>N31</v>
      </c>
      <c r="B492" s="31">
        <f t="shared" si="59"/>
        <v>0</v>
      </c>
    </row>
    <row r="493" spans="1:2" x14ac:dyDescent="0.45">
      <c r="A493" s="31" t="str">
        <f t="shared" si="58"/>
        <v>N32</v>
      </c>
      <c r="B493" s="31">
        <f t="shared" si="59"/>
        <v>0</v>
      </c>
    </row>
    <row r="494" spans="1:2" x14ac:dyDescent="0.45">
      <c r="A494" s="31" t="str">
        <f t="shared" si="58"/>
        <v>N33</v>
      </c>
      <c r="B494" s="31">
        <f t="shared" si="59"/>
        <v>0</v>
      </c>
    </row>
    <row r="495" spans="1:2" x14ac:dyDescent="0.45">
      <c r="A495" s="31" t="str">
        <f t="shared" si="58"/>
        <v>N34</v>
      </c>
      <c r="B495" s="31">
        <f t="shared" si="59"/>
        <v>0</v>
      </c>
    </row>
    <row r="496" spans="1:2" x14ac:dyDescent="0.45">
      <c r="A496" s="31" t="str">
        <f t="shared" si="58"/>
        <v>N35</v>
      </c>
      <c r="B496" s="31">
        <f t="shared" si="59"/>
        <v>0</v>
      </c>
    </row>
    <row r="497" spans="1:2" x14ac:dyDescent="0.45">
      <c r="A497" s="31" t="str">
        <f t="shared" si="58"/>
        <v>N36</v>
      </c>
      <c r="B497" s="31">
        <f t="shared" si="59"/>
        <v>0</v>
      </c>
    </row>
    <row r="498" spans="1:2" x14ac:dyDescent="0.45">
      <c r="A498" s="31" t="str">
        <f t="shared" si="58"/>
        <v>N41</v>
      </c>
      <c r="B498" s="31">
        <f t="shared" si="59"/>
        <v>0</v>
      </c>
    </row>
    <row r="499" spans="1:2" x14ac:dyDescent="0.45">
      <c r="A499" s="31" t="str">
        <f t="shared" si="58"/>
        <v>N42</v>
      </c>
      <c r="B499" s="31">
        <f t="shared" si="59"/>
        <v>0</v>
      </c>
    </row>
    <row r="500" spans="1:2" x14ac:dyDescent="0.45">
      <c r="A500" s="31" t="str">
        <f t="shared" si="58"/>
        <v>N43</v>
      </c>
      <c r="B500" s="31">
        <f t="shared" si="59"/>
        <v>0</v>
      </c>
    </row>
    <row r="501" spans="1:2" x14ac:dyDescent="0.45">
      <c r="A501" s="31" t="str">
        <f t="shared" si="58"/>
        <v>N44</v>
      </c>
      <c r="B501" s="31">
        <f t="shared" si="59"/>
        <v>0</v>
      </c>
    </row>
    <row r="502" spans="1:2" x14ac:dyDescent="0.45">
      <c r="A502" s="31" t="str">
        <f t="shared" si="58"/>
        <v>N45</v>
      </c>
      <c r="B502" s="31">
        <f t="shared" si="59"/>
        <v>0</v>
      </c>
    </row>
    <row r="503" spans="1:2" x14ac:dyDescent="0.45">
      <c r="A503" s="31" t="str">
        <f t="shared" si="58"/>
        <v>N46</v>
      </c>
      <c r="B503" s="31">
        <f t="shared" si="59"/>
        <v>0</v>
      </c>
    </row>
    <row r="504" spans="1:2" x14ac:dyDescent="0.45">
      <c r="A504" s="31" t="str">
        <f t="shared" si="58"/>
        <v>N51</v>
      </c>
      <c r="B504" s="31">
        <f t="shared" si="59"/>
        <v>0</v>
      </c>
    </row>
    <row r="505" spans="1:2" x14ac:dyDescent="0.45">
      <c r="A505" s="31" t="str">
        <f t="shared" si="58"/>
        <v>N52</v>
      </c>
      <c r="B505" s="31">
        <f t="shared" si="59"/>
        <v>0</v>
      </c>
    </row>
    <row r="506" spans="1:2" x14ac:dyDescent="0.45">
      <c r="A506" s="31" t="str">
        <f t="shared" si="58"/>
        <v>N53</v>
      </c>
      <c r="B506" s="31">
        <f t="shared" si="59"/>
        <v>0</v>
      </c>
    </row>
    <row r="507" spans="1:2" x14ac:dyDescent="0.45">
      <c r="A507" s="31" t="str">
        <f t="shared" si="58"/>
        <v>N54</v>
      </c>
      <c r="B507" s="31">
        <f t="shared" si="59"/>
        <v>0</v>
      </c>
    </row>
    <row r="508" spans="1:2" x14ac:dyDescent="0.45">
      <c r="A508" s="31" t="str">
        <f t="shared" si="58"/>
        <v>N55</v>
      </c>
      <c r="B508" s="31">
        <f t="shared" si="59"/>
        <v>0</v>
      </c>
    </row>
    <row r="509" spans="1:2" x14ac:dyDescent="0.45">
      <c r="A509" s="31" t="str">
        <f t="shared" si="58"/>
        <v>N56</v>
      </c>
      <c r="B509" s="31">
        <f t="shared" si="59"/>
        <v>0</v>
      </c>
    </row>
    <row r="510" spans="1:2" x14ac:dyDescent="0.45">
      <c r="A510" s="31" t="str">
        <f t="shared" si="58"/>
        <v>N61</v>
      </c>
      <c r="B510" s="31">
        <f t="shared" si="59"/>
        <v>0</v>
      </c>
    </row>
    <row r="511" spans="1:2" x14ac:dyDescent="0.45">
      <c r="A511" s="31" t="str">
        <f t="shared" si="58"/>
        <v>N62</v>
      </c>
      <c r="B511" s="31">
        <f t="shared" si="59"/>
        <v>0</v>
      </c>
    </row>
    <row r="512" spans="1:2" x14ac:dyDescent="0.45">
      <c r="A512" s="31" t="str">
        <f t="shared" si="58"/>
        <v>N63</v>
      </c>
      <c r="B512" s="31">
        <f t="shared" si="59"/>
        <v>0</v>
      </c>
    </row>
    <row r="513" spans="1:2" x14ac:dyDescent="0.45">
      <c r="A513" s="31" t="str">
        <f t="shared" si="58"/>
        <v>N64</v>
      </c>
      <c r="B513" s="31">
        <f t="shared" si="59"/>
        <v>0</v>
      </c>
    </row>
    <row r="514" spans="1:2" x14ac:dyDescent="0.45">
      <c r="A514" s="31" t="str">
        <f t="shared" si="58"/>
        <v>N65</v>
      </c>
      <c r="B514" s="31">
        <f t="shared" si="59"/>
        <v>0</v>
      </c>
    </row>
    <row r="515" spans="1:2" x14ac:dyDescent="0.45">
      <c r="A515" s="31" t="str">
        <f t="shared" si="58"/>
        <v>N66</v>
      </c>
      <c r="B515" s="31">
        <f t="shared" si="59"/>
        <v>0</v>
      </c>
    </row>
    <row r="516" spans="1:2" x14ac:dyDescent="0.45">
      <c r="A516" s="31" t="str">
        <f t="shared" ref="A516:A551" si="60">DO12</f>
        <v>O11</v>
      </c>
      <c r="B516" s="31">
        <f t="shared" ref="B516:B551" si="61">DP12</f>
        <v>0</v>
      </c>
    </row>
    <row r="517" spans="1:2" x14ac:dyDescent="0.45">
      <c r="A517" s="31" t="str">
        <f t="shared" si="60"/>
        <v>O12</v>
      </c>
      <c r="B517" s="31">
        <f t="shared" si="61"/>
        <v>0</v>
      </c>
    </row>
    <row r="518" spans="1:2" x14ac:dyDescent="0.45">
      <c r="A518" s="31" t="str">
        <f t="shared" si="60"/>
        <v>O13</v>
      </c>
      <c r="B518" s="31">
        <f t="shared" si="61"/>
        <v>0</v>
      </c>
    </row>
    <row r="519" spans="1:2" x14ac:dyDescent="0.45">
      <c r="A519" s="31" t="str">
        <f t="shared" si="60"/>
        <v>O14</v>
      </c>
      <c r="B519" s="31">
        <f t="shared" si="61"/>
        <v>0</v>
      </c>
    </row>
    <row r="520" spans="1:2" x14ac:dyDescent="0.45">
      <c r="A520" s="31" t="str">
        <f t="shared" si="60"/>
        <v>O15</v>
      </c>
      <c r="B520" s="31">
        <f t="shared" si="61"/>
        <v>0</v>
      </c>
    </row>
    <row r="521" spans="1:2" x14ac:dyDescent="0.45">
      <c r="A521" s="31" t="str">
        <f t="shared" si="60"/>
        <v>O16</v>
      </c>
      <c r="B521" s="31">
        <f t="shared" si="61"/>
        <v>0</v>
      </c>
    </row>
    <row r="522" spans="1:2" x14ac:dyDescent="0.45">
      <c r="A522" s="31" t="str">
        <f t="shared" si="60"/>
        <v>O21</v>
      </c>
      <c r="B522" s="31">
        <f t="shared" si="61"/>
        <v>0</v>
      </c>
    </row>
    <row r="523" spans="1:2" x14ac:dyDescent="0.45">
      <c r="A523" s="31" t="str">
        <f t="shared" si="60"/>
        <v>O22</v>
      </c>
      <c r="B523" s="31">
        <f t="shared" si="61"/>
        <v>0</v>
      </c>
    </row>
    <row r="524" spans="1:2" x14ac:dyDescent="0.45">
      <c r="A524" s="31" t="str">
        <f t="shared" si="60"/>
        <v>O23</v>
      </c>
      <c r="B524" s="31">
        <f t="shared" si="61"/>
        <v>0</v>
      </c>
    </row>
    <row r="525" spans="1:2" x14ac:dyDescent="0.45">
      <c r="A525" s="31" t="str">
        <f t="shared" si="60"/>
        <v>O24</v>
      </c>
      <c r="B525" s="31">
        <f t="shared" si="61"/>
        <v>0</v>
      </c>
    </row>
    <row r="526" spans="1:2" x14ac:dyDescent="0.45">
      <c r="A526" s="31" t="str">
        <f t="shared" si="60"/>
        <v>O25</v>
      </c>
      <c r="B526" s="31">
        <f t="shared" si="61"/>
        <v>0</v>
      </c>
    </row>
    <row r="527" spans="1:2" x14ac:dyDescent="0.45">
      <c r="A527" s="31" t="str">
        <f t="shared" si="60"/>
        <v>O26</v>
      </c>
      <c r="B527" s="31">
        <f t="shared" si="61"/>
        <v>0</v>
      </c>
    </row>
    <row r="528" spans="1:2" x14ac:dyDescent="0.45">
      <c r="A528" s="31" t="str">
        <f t="shared" si="60"/>
        <v>O31</v>
      </c>
      <c r="B528" s="31">
        <f t="shared" si="61"/>
        <v>0</v>
      </c>
    </row>
    <row r="529" spans="1:2" x14ac:dyDescent="0.45">
      <c r="A529" s="31" t="str">
        <f t="shared" si="60"/>
        <v>O32</v>
      </c>
      <c r="B529" s="31">
        <f t="shared" si="61"/>
        <v>0</v>
      </c>
    </row>
    <row r="530" spans="1:2" x14ac:dyDescent="0.45">
      <c r="A530" s="31" t="str">
        <f t="shared" si="60"/>
        <v>O33</v>
      </c>
      <c r="B530" s="31">
        <f t="shared" si="61"/>
        <v>0</v>
      </c>
    </row>
    <row r="531" spans="1:2" x14ac:dyDescent="0.45">
      <c r="A531" s="31" t="str">
        <f t="shared" si="60"/>
        <v>O34</v>
      </c>
      <c r="B531" s="31">
        <f t="shared" si="61"/>
        <v>0</v>
      </c>
    </row>
    <row r="532" spans="1:2" x14ac:dyDescent="0.45">
      <c r="A532" s="31" t="str">
        <f t="shared" si="60"/>
        <v>O35</v>
      </c>
      <c r="B532" s="31">
        <f t="shared" si="61"/>
        <v>0</v>
      </c>
    </row>
    <row r="533" spans="1:2" x14ac:dyDescent="0.45">
      <c r="A533" s="31" t="str">
        <f t="shared" si="60"/>
        <v>O36</v>
      </c>
      <c r="B533" s="31">
        <f t="shared" si="61"/>
        <v>0</v>
      </c>
    </row>
    <row r="534" spans="1:2" x14ac:dyDescent="0.45">
      <c r="A534" s="31" t="str">
        <f t="shared" si="60"/>
        <v>O41</v>
      </c>
      <c r="B534" s="31">
        <f t="shared" si="61"/>
        <v>0</v>
      </c>
    </row>
    <row r="535" spans="1:2" x14ac:dyDescent="0.45">
      <c r="A535" s="31" t="str">
        <f t="shared" si="60"/>
        <v>O42</v>
      </c>
      <c r="B535" s="31">
        <f t="shared" si="61"/>
        <v>0</v>
      </c>
    </row>
    <row r="536" spans="1:2" x14ac:dyDescent="0.45">
      <c r="A536" s="31" t="str">
        <f t="shared" si="60"/>
        <v>O43</v>
      </c>
      <c r="B536" s="31">
        <f t="shared" si="61"/>
        <v>0</v>
      </c>
    </row>
    <row r="537" spans="1:2" x14ac:dyDescent="0.45">
      <c r="A537" s="31" t="str">
        <f t="shared" si="60"/>
        <v>O44</v>
      </c>
      <c r="B537" s="31">
        <f t="shared" si="61"/>
        <v>0</v>
      </c>
    </row>
    <row r="538" spans="1:2" x14ac:dyDescent="0.45">
      <c r="A538" s="31" t="str">
        <f t="shared" si="60"/>
        <v>O45</v>
      </c>
      <c r="B538" s="31">
        <f t="shared" si="61"/>
        <v>0</v>
      </c>
    </row>
    <row r="539" spans="1:2" x14ac:dyDescent="0.45">
      <c r="A539" s="31" t="str">
        <f t="shared" si="60"/>
        <v>O46</v>
      </c>
      <c r="B539" s="31">
        <f t="shared" si="61"/>
        <v>0</v>
      </c>
    </row>
    <row r="540" spans="1:2" x14ac:dyDescent="0.45">
      <c r="A540" s="31" t="str">
        <f t="shared" si="60"/>
        <v>O51</v>
      </c>
      <c r="B540" s="31">
        <f t="shared" si="61"/>
        <v>0</v>
      </c>
    </row>
    <row r="541" spans="1:2" x14ac:dyDescent="0.45">
      <c r="A541" s="31" t="str">
        <f t="shared" si="60"/>
        <v>O52</v>
      </c>
      <c r="B541" s="31">
        <f t="shared" si="61"/>
        <v>0</v>
      </c>
    </row>
    <row r="542" spans="1:2" x14ac:dyDescent="0.45">
      <c r="A542" s="31" t="str">
        <f t="shared" si="60"/>
        <v>O53</v>
      </c>
      <c r="B542" s="31">
        <f t="shared" si="61"/>
        <v>0</v>
      </c>
    </row>
    <row r="543" spans="1:2" x14ac:dyDescent="0.45">
      <c r="A543" s="31" t="str">
        <f t="shared" si="60"/>
        <v>O54</v>
      </c>
      <c r="B543" s="31">
        <f t="shared" si="61"/>
        <v>0</v>
      </c>
    </row>
    <row r="544" spans="1:2" x14ac:dyDescent="0.45">
      <c r="A544" s="31" t="str">
        <f t="shared" si="60"/>
        <v>O55</v>
      </c>
      <c r="B544" s="31">
        <f t="shared" si="61"/>
        <v>0</v>
      </c>
    </row>
    <row r="545" spans="1:2" x14ac:dyDescent="0.45">
      <c r="A545" s="31" t="str">
        <f t="shared" si="60"/>
        <v>O56</v>
      </c>
      <c r="B545" s="31">
        <f t="shared" si="61"/>
        <v>0</v>
      </c>
    </row>
    <row r="546" spans="1:2" x14ac:dyDescent="0.45">
      <c r="A546" s="31" t="str">
        <f t="shared" si="60"/>
        <v>O61</v>
      </c>
      <c r="B546" s="31">
        <f t="shared" si="61"/>
        <v>0</v>
      </c>
    </row>
    <row r="547" spans="1:2" x14ac:dyDescent="0.45">
      <c r="A547" s="31" t="str">
        <f t="shared" si="60"/>
        <v>O62</v>
      </c>
      <c r="B547" s="31">
        <f t="shared" si="61"/>
        <v>0</v>
      </c>
    </row>
    <row r="548" spans="1:2" x14ac:dyDescent="0.45">
      <c r="A548" s="31" t="str">
        <f t="shared" si="60"/>
        <v>O63</v>
      </c>
      <c r="B548" s="31">
        <f t="shared" si="61"/>
        <v>0</v>
      </c>
    </row>
    <row r="549" spans="1:2" x14ac:dyDescent="0.45">
      <c r="A549" s="31" t="str">
        <f t="shared" si="60"/>
        <v>O64</v>
      </c>
      <c r="B549" s="31">
        <f t="shared" si="61"/>
        <v>0</v>
      </c>
    </row>
    <row r="550" spans="1:2" x14ac:dyDescent="0.45">
      <c r="A550" s="31" t="str">
        <f t="shared" si="60"/>
        <v>O65</v>
      </c>
      <c r="B550" s="31">
        <f t="shared" si="61"/>
        <v>0</v>
      </c>
    </row>
    <row r="551" spans="1:2" x14ac:dyDescent="0.45">
      <c r="A551" s="31" t="str">
        <f t="shared" si="60"/>
        <v>O66</v>
      </c>
      <c r="B551" s="31">
        <f t="shared" si="61"/>
        <v>0</v>
      </c>
    </row>
    <row r="552" spans="1:2" x14ac:dyDescent="0.45">
      <c r="A552" s="31" t="str">
        <f t="shared" ref="A552:A587" si="62">DW12</f>
        <v>P11</v>
      </c>
      <c r="B552" s="31">
        <f t="shared" ref="B552:B587" si="63">DX12</f>
        <v>0</v>
      </c>
    </row>
    <row r="553" spans="1:2" x14ac:dyDescent="0.45">
      <c r="A553" s="31" t="str">
        <f t="shared" si="62"/>
        <v>P12</v>
      </c>
      <c r="B553" s="31">
        <f t="shared" si="63"/>
        <v>0</v>
      </c>
    </row>
    <row r="554" spans="1:2" x14ac:dyDescent="0.45">
      <c r="A554" s="31" t="str">
        <f t="shared" si="62"/>
        <v>P13</v>
      </c>
      <c r="B554" s="31">
        <f t="shared" si="63"/>
        <v>0</v>
      </c>
    </row>
    <row r="555" spans="1:2" x14ac:dyDescent="0.45">
      <c r="A555" s="31" t="str">
        <f t="shared" si="62"/>
        <v>P14</v>
      </c>
      <c r="B555" s="31">
        <f t="shared" si="63"/>
        <v>0</v>
      </c>
    </row>
    <row r="556" spans="1:2" x14ac:dyDescent="0.45">
      <c r="A556" s="31" t="str">
        <f t="shared" si="62"/>
        <v>P15</v>
      </c>
      <c r="B556" s="31">
        <f t="shared" si="63"/>
        <v>0</v>
      </c>
    </row>
    <row r="557" spans="1:2" x14ac:dyDescent="0.45">
      <c r="A557" s="31" t="str">
        <f t="shared" si="62"/>
        <v>P16</v>
      </c>
      <c r="B557" s="31">
        <f t="shared" si="63"/>
        <v>0</v>
      </c>
    </row>
    <row r="558" spans="1:2" x14ac:dyDescent="0.45">
      <c r="A558" s="31" t="str">
        <f t="shared" si="62"/>
        <v>P21</v>
      </c>
      <c r="B558" s="31">
        <f t="shared" si="63"/>
        <v>0</v>
      </c>
    </row>
    <row r="559" spans="1:2" x14ac:dyDescent="0.45">
      <c r="A559" s="31" t="str">
        <f t="shared" si="62"/>
        <v>P22</v>
      </c>
      <c r="B559" s="31">
        <f t="shared" si="63"/>
        <v>0</v>
      </c>
    </row>
    <row r="560" spans="1:2" x14ac:dyDescent="0.45">
      <c r="A560" s="31" t="str">
        <f t="shared" si="62"/>
        <v>P23</v>
      </c>
      <c r="B560" s="31">
        <f t="shared" si="63"/>
        <v>0</v>
      </c>
    </row>
    <row r="561" spans="1:2" x14ac:dyDescent="0.45">
      <c r="A561" s="31" t="str">
        <f t="shared" si="62"/>
        <v>P24</v>
      </c>
      <c r="B561" s="31">
        <f t="shared" si="63"/>
        <v>0</v>
      </c>
    </row>
    <row r="562" spans="1:2" x14ac:dyDescent="0.45">
      <c r="A562" s="31" t="str">
        <f t="shared" si="62"/>
        <v>P25</v>
      </c>
      <c r="B562" s="31">
        <f t="shared" si="63"/>
        <v>0</v>
      </c>
    </row>
    <row r="563" spans="1:2" x14ac:dyDescent="0.45">
      <c r="A563" s="31" t="str">
        <f t="shared" si="62"/>
        <v>P26</v>
      </c>
      <c r="B563" s="31">
        <f t="shared" si="63"/>
        <v>0</v>
      </c>
    </row>
    <row r="564" spans="1:2" x14ac:dyDescent="0.45">
      <c r="A564" s="31" t="str">
        <f t="shared" si="62"/>
        <v>P31</v>
      </c>
      <c r="B564" s="31">
        <f t="shared" si="63"/>
        <v>0</v>
      </c>
    </row>
    <row r="565" spans="1:2" x14ac:dyDescent="0.45">
      <c r="A565" s="31" t="str">
        <f t="shared" si="62"/>
        <v>P32</v>
      </c>
      <c r="B565" s="31">
        <f t="shared" si="63"/>
        <v>0</v>
      </c>
    </row>
    <row r="566" spans="1:2" x14ac:dyDescent="0.45">
      <c r="A566" s="31" t="str">
        <f t="shared" si="62"/>
        <v>P33</v>
      </c>
      <c r="B566" s="31">
        <f t="shared" si="63"/>
        <v>0</v>
      </c>
    </row>
    <row r="567" spans="1:2" x14ac:dyDescent="0.45">
      <c r="A567" s="31" t="str">
        <f t="shared" si="62"/>
        <v>P34</v>
      </c>
      <c r="B567" s="31">
        <f t="shared" si="63"/>
        <v>0</v>
      </c>
    </row>
    <row r="568" spans="1:2" x14ac:dyDescent="0.45">
      <c r="A568" s="31" t="str">
        <f t="shared" si="62"/>
        <v>P35</v>
      </c>
      <c r="B568" s="31">
        <f t="shared" si="63"/>
        <v>0</v>
      </c>
    </row>
    <row r="569" spans="1:2" x14ac:dyDescent="0.45">
      <c r="A569" s="31" t="str">
        <f t="shared" si="62"/>
        <v>P36</v>
      </c>
      <c r="B569" s="31">
        <f t="shared" si="63"/>
        <v>0</v>
      </c>
    </row>
    <row r="570" spans="1:2" x14ac:dyDescent="0.45">
      <c r="A570" s="31" t="str">
        <f t="shared" si="62"/>
        <v>P41</v>
      </c>
      <c r="B570" s="31">
        <f t="shared" si="63"/>
        <v>0</v>
      </c>
    </row>
    <row r="571" spans="1:2" x14ac:dyDescent="0.45">
      <c r="A571" s="31" t="str">
        <f t="shared" si="62"/>
        <v>P42</v>
      </c>
      <c r="B571" s="31">
        <f t="shared" si="63"/>
        <v>0</v>
      </c>
    </row>
    <row r="572" spans="1:2" x14ac:dyDescent="0.45">
      <c r="A572" s="31" t="str">
        <f t="shared" si="62"/>
        <v>P43</v>
      </c>
      <c r="B572" s="31">
        <f t="shared" si="63"/>
        <v>0</v>
      </c>
    </row>
    <row r="573" spans="1:2" x14ac:dyDescent="0.45">
      <c r="A573" s="31" t="str">
        <f t="shared" si="62"/>
        <v>P44</v>
      </c>
      <c r="B573" s="31">
        <f t="shared" si="63"/>
        <v>0</v>
      </c>
    </row>
    <row r="574" spans="1:2" x14ac:dyDescent="0.45">
      <c r="A574" s="31" t="str">
        <f t="shared" si="62"/>
        <v>P45</v>
      </c>
      <c r="B574" s="31">
        <f t="shared" si="63"/>
        <v>0</v>
      </c>
    </row>
    <row r="575" spans="1:2" x14ac:dyDescent="0.45">
      <c r="A575" s="31" t="str">
        <f t="shared" si="62"/>
        <v>P46</v>
      </c>
      <c r="B575" s="31">
        <f t="shared" si="63"/>
        <v>0</v>
      </c>
    </row>
    <row r="576" spans="1:2" x14ac:dyDescent="0.45">
      <c r="A576" s="31" t="str">
        <f t="shared" si="62"/>
        <v>P51</v>
      </c>
      <c r="B576" s="31">
        <f t="shared" si="63"/>
        <v>0</v>
      </c>
    </row>
    <row r="577" spans="1:2" x14ac:dyDescent="0.45">
      <c r="A577" s="31" t="str">
        <f t="shared" si="62"/>
        <v>P52</v>
      </c>
      <c r="B577" s="31">
        <f t="shared" si="63"/>
        <v>0</v>
      </c>
    </row>
    <row r="578" spans="1:2" x14ac:dyDescent="0.45">
      <c r="A578" s="31" t="str">
        <f t="shared" si="62"/>
        <v>P53</v>
      </c>
      <c r="B578" s="31">
        <f t="shared" si="63"/>
        <v>0</v>
      </c>
    </row>
    <row r="579" spans="1:2" x14ac:dyDescent="0.45">
      <c r="A579" s="31" t="str">
        <f t="shared" si="62"/>
        <v>P54</v>
      </c>
      <c r="B579" s="31">
        <f t="shared" si="63"/>
        <v>0</v>
      </c>
    </row>
    <row r="580" spans="1:2" x14ac:dyDescent="0.45">
      <c r="A580" s="31" t="str">
        <f t="shared" si="62"/>
        <v>P55</v>
      </c>
      <c r="B580" s="31">
        <f t="shared" si="63"/>
        <v>0</v>
      </c>
    </row>
    <row r="581" spans="1:2" x14ac:dyDescent="0.45">
      <c r="A581" s="31" t="str">
        <f t="shared" si="62"/>
        <v>P56</v>
      </c>
      <c r="B581" s="31">
        <f t="shared" si="63"/>
        <v>0</v>
      </c>
    </row>
    <row r="582" spans="1:2" x14ac:dyDescent="0.45">
      <c r="A582" s="31" t="str">
        <f t="shared" si="62"/>
        <v>P61</v>
      </c>
      <c r="B582" s="31">
        <f t="shared" si="63"/>
        <v>0</v>
      </c>
    </row>
    <row r="583" spans="1:2" x14ac:dyDescent="0.45">
      <c r="A583" s="31" t="str">
        <f t="shared" si="62"/>
        <v>P62</v>
      </c>
      <c r="B583" s="31">
        <f t="shared" si="63"/>
        <v>0</v>
      </c>
    </row>
    <row r="584" spans="1:2" x14ac:dyDescent="0.45">
      <c r="A584" s="31" t="str">
        <f t="shared" si="62"/>
        <v>P63</v>
      </c>
      <c r="B584" s="31">
        <f t="shared" si="63"/>
        <v>0</v>
      </c>
    </row>
    <row r="585" spans="1:2" x14ac:dyDescent="0.45">
      <c r="A585" s="31" t="str">
        <f t="shared" si="62"/>
        <v>P64</v>
      </c>
      <c r="B585" s="31">
        <f t="shared" si="63"/>
        <v>0</v>
      </c>
    </row>
    <row r="586" spans="1:2" x14ac:dyDescent="0.45">
      <c r="A586" s="31" t="str">
        <f t="shared" si="62"/>
        <v>P65</v>
      </c>
      <c r="B586" s="31">
        <f t="shared" si="63"/>
        <v>0</v>
      </c>
    </row>
    <row r="587" spans="1:2" x14ac:dyDescent="0.45">
      <c r="A587" s="31" t="str">
        <f t="shared" si="62"/>
        <v>P66</v>
      </c>
      <c r="B587" s="31">
        <f t="shared" si="63"/>
        <v>0</v>
      </c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C178"/>
  <sheetViews>
    <sheetView showGridLines="0" showRowColHeaders="0" tabSelected="1" topLeftCell="D1" zoomScale="70" zoomScaleNormal="70" workbookViewId="0">
      <selection activeCell="BO63" sqref="BO63"/>
    </sheetView>
  </sheetViews>
  <sheetFormatPr defaultColWidth="9.1328125" defaultRowHeight="14.25" x14ac:dyDescent="0.45"/>
  <cols>
    <col min="1" max="1" width="3.19921875" style="31" hidden="1" customWidth="1"/>
    <col min="2" max="2" width="2.53125" style="31" customWidth="1"/>
    <col min="3" max="3" width="4.33203125" style="30" customWidth="1"/>
    <col min="4" max="4" width="25.1328125" customWidth="1"/>
    <col min="5" max="5" width="2.6640625" style="31" customWidth="1"/>
    <col min="6" max="6" width="4.59765625" style="31" customWidth="1"/>
    <col min="7" max="7" width="24.86328125" customWidth="1"/>
    <col min="8" max="8" width="6.73046875" customWidth="1"/>
    <col min="9" max="9" width="8.33203125" customWidth="1"/>
    <col min="10" max="10" width="5.796875" customWidth="1"/>
    <col min="11" max="11" width="5.6640625" customWidth="1"/>
    <col min="12" max="12" width="6.73046875" customWidth="1"/>
    <col min="13" max="13" width="5.796875" customWidth="1"/>
    <col min="14" max="14" width="5.6640625" customWidth="1"/>
    <col min="15" max="15" width="6.73046875" customWidth="1"/>
    <col min="16" max="16" width="9.9296875" hidden="1" customWidth="1"/>
    <col min="17" max="19" width="44.796875" hidden="1" customWidth="1"/>
    <col min="20" max="20" width="2.1328125" customWidth="1"/>
    <col min="21" max="21" width="3.73046875" customWidth="1"/>
    <col min="22" max="22" width="22.33203125" customWidth="1"/>
    <col min="23" max="23" width="2.3984375" style="31" hidden="1" customWidth="1"/>
    <col min="24" max="24" width="7.1328125" customWidth="1"/>
    <col min="25" max="25" width="6.73046875" customWidth="1"/>
    <col min="26" max="26" width="6.86328125" customWidth="1"/>
    <col min="27" max="27" width="5.796875" customWidth="1"/>
    <col min="28" max="28" width="1.73046875" hidden="1" customWidth="1"/>
    <col min="29" max="29" width="2.265625" style="65" hidden="1" customWidth="1"/>
    <col min="30" max="30" width="1.73046875" style="31" hidden="1" customWidth="1"/>
    <col min="31" max="31" width="7" hidden="1" customWidth="1"/>
    <col min="32" max="32" width="6.73046875" hidden="1" customWidth="1"/>
    <col min="33" max="33" width="6.19921875" hidden="1" customWidth="1"/>
    <col min="34" max="34" width="1.73046875" customWidth="1"/>
    <col min="35" max="35" width="3.73046875" customWidth="1"/>
    <col min="36" max="36" width="22.33203125" customWidth="1"/>
    <col min="37" max="37" width="2.265625" style="31" hidden="1" customWidth="1"/>
    <col min="38" max="38" width="7.1328125" customWidth="1"/>
    <col min="39" max="39" width="6.73046875" customWidth="1"/>
    <col min="40" max="40" width="6.86328125" customWidth="1"/>
    <col min="41" max="41" width="5.796875" customWidth="1"/>
    <col min="42" max="42" width="1.73046875" style="31" hidden="1" customWidth="1"/>
    <col min="43" max="43" width="2.3984375" style="65" hidden="1" customWidth="1"/>
    <col min="44" max="44" width="1.73046875" style="31" hidden="1" customWidth="1"/>
    <col min="45" max="45" width="7" hidden="1" customWidth="1"/>
    <col min="46" max="46" width="6.73046875" hidden="1" customWidth="1"/>
    <col min="47" max="47" width="6.19921875" hidden="1" customWidth="1"/>
    <col min="48" max="48" width="2" customWidth="1"/>
    <col min="49" max="49" width="3.73046875" customWidth="1"/>
    <col min="50" max="50" width="22.33203125" customWidth="1"/>
    <col min="51" max="51" width="1.73046875" style="31" hidden="1" customWidth="1"/>
    <col min="52" max="52" width="7.1328125" customWidth="1"/>
    <col min="53" max="53" width="6.73046875" customWidth="1"/>
    <col min="54" max="54" width="6.86328125" customWidth="1"/>
    <col min="55" max="55" width="5.796875" customWidth="1"/>
    <col min="56" max="56" width="1.73046875" style="31" hidden="1" customWidth="1"/>
    <col min="57" max="57" width="2.6640625" style="65" hidden="1" customWidth="1"/>
    <col min="58" max="58" width="1.73046875" style="31" hidden="1" customWidth="1"/>
    <col min="59" max="59" width="7" hidden="1" customWidth="1"/>
    <col min="60" max="60" width="6.73046875" hidden="1" customWidth="1"/>
    <col min="61" max="61" width="6.19921875" hidden="1" customWidth="1"/>
    <col min="62" max="62" width="2" customWidth="1"/>
    <col min="63" max="63" width="3.73046875" customWidth="1"/>
    <col min="64" max="64" width="22.33203125" customWidth="1"/>
    <col min="65" max="65" width="1.73046875" style="31" hidden="1" customWidth="1"/>
    <col min="66" max="66" width="7.1328125" customWidth="1"/>
    <col min="67" max="67" width="6.73046875" customWidth="1"/>
    <col min="68" max="68" width="6.86328125" customWidth="1"/>
    <col min="69" max="69" width="5.796875" customWidth="1"/>
    <col min="70" max="70" width="1.73046875" style="31" hidden="1" customWidth="1"/>
    <col min="71" max="71" width="2.265625" style="65" hidden="1" customWidth="1"/>
    <col min="72" max="72" width="1.73046875" style="31" hidden="1" customWidth="1"/>
    <col min="73" max="73" width="7" hidden="1" customWidth="1"/>
    <col min="74" max="74" width="6.73046875" hidden="1" customWidth="1"/>
    <col min="75" max="75" width="6.19921875" hidden="1" customWidth="1"/>
    <col min="76" max="76" width="2" customWidth="1"/>
    <col min="77" max="77" width="3.73046875" customWidth="1"/>
    <col min="78" max="78" width="22.33203125" customWidth="1"/>
    <col min="79" max="79" width="2.1328125" style="31" hidden="1" customWidth="1"/>
    <col min="80" max="80" width="7.1328125" style="66" customWidth="1"/>
    <col min="81" max="81" width="6.73046875" style="66" customWidth="1"/>
    <col min="82" max="82" width="6.86328125" style="66" customWidth="1"/>
    <col min="83" max="83" width="5.796875" style="66" customWidth="1"/>
    <col min="84" max="84" width="1.73046875" style="31" hidden="1" customWidth="1"/>
    <col min="85" max="85" width="2.6640625" style="65" hidden="1" customWidth="1"/>
    <col min="86" max="86" width="4" style="31" hidden="1" customWidth="1"/>
    <col min="87" max="87" width="7" hidden="1" customWidth="1"/>
    <col min="88" max="88" width="6.73046875" hidden="1" customWidth="1"/>
    <col min="89" max="89" width="6.19921875" hidden="1" customWidth="1"/>
    <col min="90" max="90" width="2" customWidth="1"/>
    <col min="91" max="91" width="21.6640625" style="31" hidden="1" customWidth="1"/>
    <col min="92" max="93" width="6.06640625" style="31" hidden="1" customWidth="1"/>
    <col min="94" max="94" width="5.6640625" style="31" hidden="1" customWidth="1"/>
    <col min="95" max="96" width="6.06640625" style="31" hidden="1" customWidth="1"/>
    <col min="97" max="97" width="5.6640625" style="31" hidden="1" customWidth="1"/>
    <col min="98" max="99" width="6.06640625" style="31" hidden="1" customWidth="1"/>
    <col min="100" max="100" width="5.6640625" style="31" hidden="1" customWidth="1"/>
    <col min="101" max="102" width="6.06640625" style="31" hidden="1" customWidth="1"/>
    <col min="103" max="103" width="5.6640625" style="31" hidden="1" customWidth="1"/>
    <col min="104" max="105" width="6.06640625" style="31" hidden="1" customWidth="1"/>
    <col min="106" max="106" width="5.6640625" style="31" hidden="1" customWidth="1"/>
    <col min="107" max="107" width="2" style="31" hidden="1" customWidth="1"/>
    <col min="108" max="109" width="6.06640625" style="31" hidden="1" customWidth="1"/>
    <col min="110" max="110" width="5.6640625" style="31" hidden="1" customWidth="1"/>
    <col min="111" max="112" width="6.06640625" style="31" hidden="1" customWidth="1"/>
    <col min="113" max="113" width="5.6640625" style="31" hidden="1" customWidth="1"/>
    <col min="114" max="115" width="6.06640625" style="31" hidden="1" customWidth="1"/>
    <col min="116" max="116" width="5.6640625" style="31" hidden="1" customWidth="1"/>
    <col min="117" max="118" width="6.06640625" style="31" hidden="1" customWidth="1"/>
    <col min="119" max="119" width="5.6640625" style="31" hidden="1" customWidth="1"/>
    <col min="120" max="121" width="6.06640625" style="31" hidden="1" customWidth="1"/>
    <col min="122" max="122" width="5.6640625" style="31" hidden="1" customWidth="1"/>
    <col min="123" max="123" width="2" style="31" hidden="1" customWidth="1"/>
    <col min="124" max="124" width="8.06640625" style="31" hidden="1" customWidth="1"/>
    <col min="125" max="125" width="8.19921875" style="31" hidden="1" customWidth="1"/>
    <col min="126" max="126" width="2" style="31" hidden="1" customWidth="1"/>
    <col min="127" max="127" width="4.86328125" style="31" hidden="1" customWidth="1"/>
    <col min="128" max="131" width="5" style="31" hidden="1" customWidth="1"/>
    <col min="132" max="132" width="9.1328125" style="65" hidden="1"/>
    <col min="133" max="133" width="2.796875" style="65" hidden="1" customWidth="1"/>
    <col min="134" max="140" width="7.9296875" style="65" hidden="1" customWidth="1"/>
    <col min="141" max="141" width="8.86328125" style="65" hidden="1" customWidth="1"/>
    <col min="142" max="147" width="7.9296875" style="65" hidden="1" customWidth="1"/>
    <col min="148" max="148" width="9.53125" style="65" hidden="1" customWidth="1"/>
    <col min="149" max="149" width="2" style="31" hidden="1" customWidth="1"/>
    <col min="150" max="150" width="9.1328125" style="31" hidden="1"/>
    <col min="151" max="151" width="10.06640625" style="31" hidden="1" customWidth="1"/>
    <col min="152" max="152" width="11.73046875" style="31" hidden="1" customWidth="1"/>
    <col min="153" max="153" width="14.796875" style="31" hidden="1" customWidth="1"/>
    <col min="154" max="154" width="13.46484375" style="31" hidden="1" customWidth="1"/>
    <col min="155" max="155" width="14.796875" style="31" hidden="1" customWidth="1"/>
    <col min="156" max="158" width="14.1328125" style="31" hidden="1" customWidth="1"/>
    <col min="159" max="163" width="9.1328125" style="31" hidden="1"/>
    <col min="164" max="164" width="14.265625" style="31" hidden="1" customWidth="1"/>
    <col min="165" max="165" width="9.1328125" style="31" hidden="1"/>
    <col min="166" max="171" width="5.6640625" style="31" hidden="1" customWidth="1"/>
    <col min="172" max="172" width="16.9296875" style="31" hidden="1" customWidth="1"/>
    <col min="173" max="173" width="13.06640625" style="31" hidden="1" customWidth="1"/>
    <col min="174" max="174" width="25" style="31" hidden="1" customWidth="1"/>
    <col min="175" max="175" width="11.73046875" style="31" hidden="1" customWidth="1"/>
    <col min="176" max="176" width="20.86328125" style="31" hidden="1" customWidth="1"/>
    <col min="177" max="177" width="11.73046875" style="31" hidden="1" customWidth="1"/>
    <col min="178" max="178" width="16.6640625" style="67" hidden="1" customWidth="1"/>
    <col min="179" max="180" width="9.1328125" style="31" hidden="1"/>
    <col min="181" max="181" width="8.19921875" style="31" hidden="1" customWidth="1"/>
    <col min="182" max="182" width="7.3984375" style="31" hidden="1" customWidth="1"/>
    <col min="183" max="183" width="2.53125" style="31" hidden="1" customWidth="1"/>
    <col min="184" max="184" width="9.1328125" style="31" hidden="1"/>
    <col min="185" max="185" width="24.19921875" style="31" hidden="1" customWidth="1"/>
  </cols>
  <sheetData>
    <row r="1" spans="1:185" x14ac:dyDescent="0.45">
      <c r="EI1" s="34"/>
      <c r="EJ1" s="34"/>
      <c r="EK1" s="34"/>
      <c r="EL1" s="34"/>
      <c r="EM1" s="34"/>
      <c r="EN1" s="34"/>
      <c r="EO1" s="34"/>
      <c r="EP1" s="34"/>
      <c r="EQ1" s="34"/>
      <c r="ER1" s="34"/>
    </row>
    <row r="2" spans="1:185" s="23" customFormat="1" ht="22.5" customHeight="1" x14ac:dyDescent="0.45">
      <c r="A2" s="34"/>
      <c r="B2" s="34" t="s">
        <v>144</v>
      </c>
      <c r="C2" s="10" t="s">
        <v>145</v>
      </c>
      <c r="D2" s="10"/>
      <c r="E2" s="34"/>
      <c r="F2" s="10" t="s">
        <v>145</v>
      </c>
      <c r="G2" s="10"/>
      <c r="H2" s="3" t="s">
        <v>146</v>
      </c>
      <c r="I2" s="2" t="s">
        <v>147</v>
      </c>
      <c r="J2" s="1" t="s">
        <v>148</v>
      </c>
      <c r="K2" s="1"/>
      <c r="L2" s="1" t="s">
        <v>149</v>
      </c>
      <c r="M2" s="1" t="s">
        <v>150</v>
      </c>
      <c r="N2" s="1"/>
      <c r="O2" s="1" t="s">
        <v>151</v>
      </c>
      <c r="P2" s="10" t="s">
        <v>152</v>
      </c>
      <c r="Q2" s="2" t="s">
        <v>153</v>
      </c>
      <c r="R2" s="68"/>
      <c r="S2" s="68"/>
      <c r="U2" s="9" t="str">
        <f>CONCATENATE(PARAMETROS!$D$4," - 1a RODADA")</f>
        <v>1o TURNO - 1a RODADA</v>
      </c>
      <c r="V2" s="9"/>
      <c r="W2" s="69"/>
      <c r="X2" s="302" t="s">
        <v>154</v>
      </c>
      <c r="Y2" s="302"/>
      <c r="Z2" s="302"/>
      <c r="AA2" s="302"/>
      <c r="AC2" s="65" t="s">
        <v>155</v>
      </c>
      <c r="AD2" s="34"/>
      <c r="AE2" s="303" t="s">
        <v>156</v>
      </c>
      <c r="AF2" s="303"/>
      <c r="AG2" s="303"/>
      <c r="AI2" s="9" t="str">
        <f>CONCATENATE(PARAMETROS!$D$4," - 2a RODADA")</f>
        <v>1o TURNO - 2a RODADA</v>
      </c>
      <c r="AJ2" s="9"/>
      <c r="AK2" s="69"/>
      <c r="AL2" s="304" t="s">
        <v>154</v>
      </c>
      <c r="AM2" s="304"/>
      <c r="AN2" s="304"/>
      <c r="AO2" s="304"/>
      <c r="AP2" s="34"/>
      <c r="AQ2" s="65" t="s">
        <v>155</v>
      </c>
      <c r="AR2" s="34"/>
      <c r="AS2" s="303" t="s">
        <v>156</v>
      </c>
      <c r="AT2" s="303"/>
      <c r="AU2" s="303"/>
      <c r="AW2" s="9" t="str">
        <f>CONCATENATE(PARAMETROS!$D$4," - 3a RODADA")</f>
        <v>1o TURNO - 3a RODADA</v>
      </c>
      <c r="AX2" s="9"/>
      <c r="AY2" s="69"/>
      <c r="AZ2" s="304" t="s">
        <v>154</v>
      </c>
      <c r="BA2" s="304"/>
      <c r="BB2" s="304"/>
      <c r="BC2" s="304"/>
      <c r="BD2" s="34"/>
      <c r="BE2" s="65" t="s">
        <v>155</v>
      </c>
      <c r="BF2" s="34"/>
      <c r="BG2" s="303" t="s">
        <v>156</v>
      </c>
      <c r="BH2" s="303"/>
      <c r="BI2" s="303"/>
      <c r="BK2" s="9" t="str">
        <f>CONCATENATE(PARAMETROS!$D$4," - 4a RODADA")</f>
        <v>1o TURNO - 4a RODADA</v>
      </c>
      <c r="BL2" s="9"/>
      <c r="BM2" s="69"/>
      <c r="BN2" s="304" t="s">
        <v>154</v>
      </c>
      <c r="BO2" s="304"/>
      <c r="BP2" s="304"/>
      <c r="BQ2" s="304"/>
      <c r="BR2" s="34"/>
      <c r="BS2" s="65" t="s">
        <v>155</v>
      </c>
      <c r="BT2" s="34"/>
      <c r="BU2" s="303" t="s">
        <v>156</v>
      </c>
      <c r="BV2" s="303"/>
      <c r="BW2" s="303"/>
      <c r="BY2" s="9" t="str">
        <f>CONCATENATE(PARAMETROS!$D$4," - 5a RODADA")</f>
        <v>1o TURNO - 5a RODADA</v>
      </c>
      <c r="BZ2" s="9"/>
      <c r="CA2" s="69"/>
      <c r="CB2" s="305" t="s">
        <v>154</v>
      </c>
      <c r="CC2" s="305"/>
      <c r="CD2" s="305"/>
      <c r="CE2" s="305"/>
      <c r="CF2" s="34"/>
      <c r="CG2" s="65" t="s">
        <v>155</v>
      </c>
      <c r="CH2" s="34"/>
      <c r="CI2" s="303" t="s">
        <v>156</v>
      </c>
      <c r="CJ2" s="303"/>
      <c r="CK2" s="303"/>
      <c r="CM2" s="306" t="s">
        <v>157</v>
      </c>
      <c r="CN2" s="307" t="s">
        <v>158</v>
      </c>
      <c r="CO2" s="307"/>
      <c r="CP2" s="307"/>
      <c r="CQ2" s="307" t="s">
        <v>159</v>
      </c>
      <c r="CR2" s="307"/>
      <c r="CS2" s="307"/>
      <c r="CT2" s="307" t="s">
        <v>160</v>
      </c>
      <c r="CU2" s="307"/>
      <c r="CV2" s="307"/>
      <c r="CW2" s="307" t="s">
        <v>161</v>
      </c>
      <c r="CX2" s="307"/>
      <c r="CY2" s="307"/>
      <c r="CZ2" s="307" t="s">
        <v>162</v>
      </c>
      <c r="DA2" s="307"/>
      <c r="DB2" s="307"/>
      <c r="DC2" s="34"/>
      <c r="DD2" s="307" t="s">
        <v>163</v>
      </c>
      <c r="DE2" s="307"/>
      <c r="DF2" s="307"/>
      <c r="DG2" s="307" t="s">
        <v>164</v>
      </c>
      <c r="DH2" s="307"/>
      <c r="DI2" s="307"/>
      <c r="DJ2" s="307" t="s">
        <v>165</v>
      </c>
      <c r="DK2" s="307"/>
      <c r="DL2" s="307"/>
      <c r="DM2" s="307" t="s">
        <v>166</v>
      </c>
      <c r="DN2" s="307"/>
      <c r="DO2" s="307"/>
      <c r="DP2" s="307" t="s">
        <v>167</v>
      </c>
      <c r="DQ2" s="307"/>
      <c r="DR2" s="307"/>
      <c r="DS2" s="34"/>
      <c r="DT2" s="307" t="s">
        <v>150</v>
      </c>
      <c r="DU2" s="307"/>
      <c r="DV2" s="34"/>
      <c r="DW2" s="307" t="s">
        <v>168</v>
      </c>
      <c r="DX2" s="307"/>
      <c r="DY2" s="307"/>
      <c r="DZ2" s="307"/>
      <c r="EA2" s="307"/>
      <c r="EB2" s="65" t="s">
        <v>169</v>
      </c>
      <c r="EC2" s="65"/>
      <c r="ED2" s="307" t="s">
        <v>170</v>
      </c>
      <c r="EE2" s="307"/>
      <c r="EF2" s="307"/>
      <c r="EG2" s="307"/>
      <c r="EH2" s="307"/>
      <c r="EI2" s="308" t="s">
        <v>144</v>
      </c>
      <c r="EJ2" s="308" t="s">
        <v>146</v>
      </c>
      <c r="EK2" s="308" t="s">
        <v>147</v>
      </c>
      <c r="EL2" s="307" t="s">
        <v>148</v>
      </c>
      <c r="EM2" s="307"/>
      <c r="EN2" s="307"/>
      <c r="EO2" s="307" t="s">
        <v>150</v>
      </c>
      <c r="EP2" s="307"/>
      <c r="EQ2" s="307"/>
      <c r="ER2" s="307" t="s">
        <v>171</v>
      </c>
      <c r="ES2" s="34"/>
      <c r="ET2" s="309" t="s">
        <v>172</v>
      </c>
      <c r="EU2" s="309"/>
      <c r="EV2" s="309"/>
      <c r="EW2" s="309"/>
      <c r="EX2" s="309"/>
      <c r="EY2" s="309"/>
      <c r="EZ2" s="309"/>
      <c r="FA2" s="309"/>
      <c r="FB2" s="309"/>
      <c r="FC2" s="309"/>
      <c r="FD2" s="307" t="s">
        <v>173</v>
      </c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4"/>
      <c r="FT2" s="34"/>
      <c r="FU2" s="34"/>
      <c r="FV2" s="72"/>
      <c r="FW2" s="34"/>
      <c r="FX2" s="34"/>
      <c r="FY2" s="34"/>
      <c r="FZ2" s="34"/>
      <c r="GA2" s="34"/>
      <c r="GB2" s="34"/>
      <c r="GC2" s="34"/>
    </row>
    <row r="3" spans="1:185" s="23" customFormat="1" ht="24.75" customHeight="1" x14ac:dyDescent="0.45">
      <c r="A3" s="34"/>
      <c r="B3" s="34"/>
      <c r="C3" s="8" t="s">
        <v>119</v>
      </c>
      <c r="D3" s="8"/>
      <c r="E3" s="34"/>
      <c r="F3" s="73"/>
      <c r="G3" s="74" t="s">
        <v>174</v>
      </c>
      <c r="H3" s="3"/>
      <c r="I3" s="2"/>
      <c r="J3" s="75" t="s">
        <v>175</v>
      </c>
      <c r="K3" s="75" t="s">
        <v>176</v>
      </c>
      <c r="L3" s="76" t="s">
        <v>177</v>
      </c>
      <c r="M3" s="77" t="s">
        <v>175</v>
      </c>
      <c r="N3" s="77" t="s">
        <v>176</v>
      </c>
      <c r="O3" s="78" t="s">
        <v>177</v>
      </c>
      <c r="P3" s="10"/>
      <c r="Q3" s="10"/>
      <c r="R3" s="79"/>
      <c r="S3" s="79"/>
      <c r="U3" s="310" t="str">
        <f>PARAMETROS!H4</f>
        <v>19 a 25 Fev</v>
      </c>
      <c r="V3" s="310"/>
      <c r="W3" s="80"/>
      <c r="X3" s="81" t="s">
        <v>178</v>
      </c>
      <c r="Y3" s="82" t="s">
        <v>179</v>
      </c>
      <c r="Z3" s="82" t="s">
        <v>180</v>
      </c>
      <c r="AA3" s="77" t="s">
        <v>181</v>
      </c>
      <c r="AC3" s="65" t="s">
        <v>182</v>
      </c>
      <c r="AD3" s="34"/>
      <c r="AE3" s="82" t="s">
        <v>179</v>
      </c>
      <c r="AF3" s="82" t="s">
        <v>180</v>
      </c>
      <c r="AG3" s="77" t="s">
        <v>181</v>
      </c>
      <c r="AI3" s="83"/>
      <c r="AJ3" s="84" t="str">
        <f>PARAMETROS!H5</f>
        <v>26 Fev a 03 Mar</v>
      </c>
      <c r="AK3" s="80"/>
      <c r="AL3" s="81" t="s">
        <v>178</v>
      </c>
      <c r="AM3" s="82" t="s">
        <v>179</v>
      </c>
      <c r="AN3" s="82" t="s">
        <v>180</v>
      </c>
      <c r="AO3" s="77" t="s">
        <v>181</v>
      </c>
      <c r="AP3" s="34"/>
      <c r="AQ3" s="65" t="s">
        <v>182</v>
      </c>
      <c r="AR3" s="34"/>
      <c r="AS3" s="82" t="s">
        <v>179</v>
      </c>
      <c r="AT3" s="82" t="s">
        <v>180</v>
      </c>
      <c r="AU3" s="77" t="s">
        <v>181</v>
      </c>
      <c r="AW3" s="83"/>
      <c r="AX3" s="84" t="str">
        <f>PARAMETROS!H6</f>
        <v>04 a 10 Mar</v>
      </c>
      <c r="AY3" s="80"/>
      <c r="AZ3" s="81" t="s">
        <v>178</v>
      </c>
      <c r="BA3" s="82" t="s">
        <v>179</v>
      </c>
      <c r="BB3" s="82" t="s">
        <v>180</v>
      </c>
      <c r="BC3" s="77" t="s">
        <v>181</v>
      </c>
      <c r="BD3" s="34"/>
      <c r="BE3" s="65" t="s">
        <v>182</v>
      </c>
      <c r="BF3" s="34"/>
      <c r="BG3" s="82" t="s">
        <v>179</v>
      </c>
      <c r="BH3" s="82" t="s">
        <v>180</v>
      </c>
      <c r="BI3" s="77" t="s">
        <v>181</v>
      </c>
      <c r="BK3" s="83"/>
      <c r="BL3" s="84" t="str">
        <f>PARAMETROS!H7</f>
        <v>11 a 17 Mar</v>
      </c>
      <c r="BM3" s="80"/>
      <c r="BN3" s="81" t="s">
        <v>178</v>
      </c>
      <c r="BO3" s="82" t="s">
        <v>179</v>
      </c>
      <c r="BP3" s="82" t="s">
        <v>180</v>
      </c>
      <c r="BQ3" s="77" t="s">
        <v>181</v>
      </c>
      <c r="BR3" s="34"/>
      <c r="BS3" s="65" t="s">
        <v>182</v>
      </c>
      <c r="BT3" s="34"/>
      <c r="BU3" s="82" t="s">
        <v>179</v>
      </c>
      <c r="BV3" s="82" t="s">
        <v>180</v>
      </c>
      <c r="BW3" s="77" t="s">
        <v>181</v>
      </c>
      <c r="BY3" s="83"/>
      <c r="BZ3" s="84" t="str">
        <f>PARAMETROS!H8</f>
        <v>18 a 24 Mar</v>
      </c>
      <c r="CA3" s="85"/>
      <c r="CB3" s="86" t="s">
        <v>178</v>
      </c>
      <c r="CC3" s="87" t="s">
        <v>183</v>
      </c>
      <c r="CD3" s="87" t="s">
        <v>184</v>
      </c>
      <c r="CE3" s="88" t="s">
        <v>181</v>
      </c>
      <c r="CF3" s="34"/>
      <c r="CG3" s="65" t="s">
        <v>182</v>
      </c>
      <c r="CH3" s="34"/>
      <c r="CI3" s="82" t="s">
        <v>179</v>
      </c>
      <c r="CJ3" s="82" t="s">
        <v>180</v>
      </c>
      <c r="CK3" s="77" t="s">
        <v>181</v>
      </c>
      <c r="CM3" s="306"/>
      <c r="CN3" s="34" t="s">
        <v>185</v>
      </c>
      <c r="CO3" s="34" t="s">
        <v>186</v>
      </c>
      <c r="CP3" s="34" t="s">
        <v>187</v>
      </c>
      <c r="CQ3" s="34" t="s">
        <v>185</v>
      </c>
      <c r="CR3" s="34" t="s">
        <v>186</v>
      </c>
      <c r="CS3" s="34" t="s">
        <v>187</v>
      </c>
      <c r="CT3" s="34" t="s">
        <v>185</v>
      </c>
      <c r="CU3" s="34" t="s">
        <v>186</v>
      </c>
      <c r="CV3" s="34" t="s">
        <v>187</v>
      </c>
      <c r="CW3" s="34" t="s">
        <v>185</v>
      </c>
      <c r="CX3" s="34" t="s">
        <v>186</v>
      </c>
      <c r="CY3" s="34" t="s">
        <v>187</v>
      </c>
      <c r="CZ3" s="34" t="s">
        <v>185</v>
      </c>
      <c r="DA3" s="34" t="s">
        <v>186</v>
      </c>
      <c r="DB3" s="34" t="s">
        <v>187</v>
      </c>
      <c r="DC3" s="34"/>
      <c r="DD3" s="34" t="s">
        <v>185</v>
      </c>
      <c r="DE3" s="34" t="s">
        <v>186</v>
      </c>
      <c r="DF3" s="34" t="s">
        <v>187</v>
      </c>
      <c r="DG3" s="34" t="s">
        <v>185</v>
      </c>
      <c r="DH3" s="34" t="s">
        <v>186</v>
      </c>
      <c r="DI3" s="34" t="s">
        <v>187</v>
      </c>
      <c r="DJ3" s="34" t="s">
        <v>185</v>
      </c>
      <c r="DK3" s="34" t="s">
        <v>186</v>
      </c>
      <c r="DL3" s="34" t="s">
        <v>187</v>
      </c>
      <c r="DM3" s="34" t="s">
        <v>185</v>
      </c>
      <c r="DN3" s="34" t="s">
        <v>186</v>
      </c>
      <c r="DO3" s="34" t="s">
        <v>187</v>
      </c>
      <c r="DP3" s="34" t="s">
        <v>185</v>
      </c>
      <c r="DQ3" s="34" t="s">
        <v>186</v>
      </c>
      <c r="DR3" s="34" t="s">
        <v>187</v>
      </c>
      <c r="DS3" s="34"/>
      <c r="DT3" s="65" t="s">
        <v>175</v>
      </c>
      <c r="DU3" s="65" t="s">
        <v>176</v>
      </c>
      <c r="DV3" s="34"/>
      <c r="DW3" s="34" t="s">
        <v>188</v>
      </c>
      <c r="DX3" s="34" t="s">
        <v>189</v>
      </c>
      <c r="DY3" s="34" t="s">
        <v>188</v>
      </c>
      <c r="DZ3" s="34" t="s">
        <v>189</v>
      </c>
      <c r="EA3" s="34" t="s">
        <v>188</v>
      </c>
      <c r="EB3" s="65" t="s">
        <v>110</v>
      </c>
      <c r="EC3" s="65"/>
      <c r="ED3" s="65" t="s">
        <v>190</v>
      </c>
      <c r="EE3" s="65" t="s">
        <v>191</v>
      </c>
      <c r="EF3" s="65" t="s">
        <v>192</v>
      </c>
      <c r="EG3" s="65" t="s">
        <v>193</v>
      </c>
      <c r="EH3" s="65" t="s">
        <v>194</v>
      </c>
      <c r="EI3" s="308"/>
      <c r="EJ3" s="308"/>
      <c r="EK3" s="308"/>
      <c r="EL3" s="65" t="s">
        <v>175</v>
      </c>
      <c r="EM3" s="65" t="s">
        <v>176</v>
      </c>
      <c r="EN3" s="65" t="s">
        <v>177</v>
      </c>
      <c r="EO3" s="65" t="s">
        <v>175</v>
      </c>
      <c r="EP3" s="65" t="s">
        <v>176</v>
      </c>
      <c r="EQ3" s="65" t="s">
        <v>177</v>
      </c>
      <c r="ER3" s="307"/>
      <c r="ES3" s="34"/>
      <c r="ET3" s="34" t="str">
        <f>I2</f>
        <v>Vitorias</v>
      </c>
      <c r="EU3" s="34" t="s">
        <v>195</v>
      </c>
      <c r="EV3" s="34" t="s">
        <v>196</v>
      </c>
      <c r="EW3" s="34" t="s">
        <v>168</v>
      </c>
      <c r="EX3" s="34" t="s">
        <v>197</v>
      </c>
      <c r="EY3" s="34" t="s">
        <v>198</v>
      </c>
      <c r="EZ3" s="34" t="s">
        <v>199</v>
      </c>
      <c r="FA3" s="34" t="s">
        <v>200</v>
      </c>
      <c r="FB3" s="34" t="s">
        <v>201</v>
      </c>
      <c r="FC3" s="34" t="s">
        <v>202</v>
      </c>
      <c r="FD3" s="34" t="s">
        <v>203</v>
      </c>
      <c r="FE3" s="34" t="s">
        <v>204</v>
      </c>
      <c r="FF3" s="34" t="s">
        <v>175</v>
      </c>
      <c r="FG3" s="34" t="s">
        <v>205</v>
      </c>
      <c r="FH3" s="34" t="s">
        <v>206</v>
      </c>
      <c r="FI3" s="65" t="s">
        <v>144</v>
      </c>
      <c r="FJ3" s="65">
        <v>1</v>
      </c>
      <c r="FK3" s="65">
        <v>2</v>
      </c>
      <c r="FL3" s="65">
        <v>3</v>
      </c>
      <c r="FM3" s="65">
        <v>4</v>
      </c>
      <c r="FN3" s="65">
        <v>5</v>
      </c>
      <c r="FO3" s="65">
        <v>6</v>
      </c>
      <c r="FP3" s="34" t="s">
        <v>207</v>
      </c>
      <c r="FQ3" s="34" t="s">
        <v>208</v>
      </c>
      <c r="FR3" s="34" t="s">
        <v>209</v>
      </c>
      <c r="FS3" s="72" t="s">
        <v>210</v>
      </c>
      <c r="FT3" s="34" t="s">
        <v>211</v>
      </c>
      <c r="FU3" s="34" t="s">
        <v>212</v>
      </c>
      <c r="FV3" s="72" t="s">
        <v>213</v>
      </c>
      <c r="FW3" s="34" t="s">
        <v>214</v>
      </c>
      <c r="FX3" s="34" t="s">
        <v>215</v>
      </c>
      <c r="FY3" s="34"/>
      <c r="FZ3" s="34"/>
      <c r="GA3" s="34"/>
      <c r="GB3" s="72" t="s">
        <v>144</v>
      </c>
      <c r="GC3" s="34" t="s">
        <v>216</v>
      </c>
    </row>
    <row r="4" spans="1:185" x14ac:dyDescent="0.45">
      <c r="B4" s="43">
        <v>1</v>
      </c>
      <c r="C4" s="38">
        <v>1</v>
      </c>
      <c r="D4" s="39" t="str">
        <f>Classificação!D5</f>
        <v>OTÁVIO BUENO</v>
      </c>
      <c r="F4" s="38">
        <v>1</v>
      </c>
      <c r="G4" s="89" t="str">
        <f t="shared" ref="G4:G9" si="0">VLOOKUP(FR4,$B$4:$D$9,3,0)</f>
        <v>GUSTAVO LUNA</v>
      </c>
      <c r="H4" s="90">
        <f>VLOOKUP(FR4,EI4:EJ9,2,0)</f>
        <v>5</v>
      </c>
      <c r="I4" s="91">
        <f>VLOOKUP(FR4,EI4:EK9,3,0)</f>
        <v>5</v>
      </c>
      <c r="J4" s="92">
        <f>VLOOKUP(FR4,EI4:EQ9,4,0)</f>
        <v>10</v>
      </c>
      <c r="K4" s="93">
        <f>VLOOKUP(FR4,EI4:EQ9,5,0)</f>
        <v>1</v>
      </c>
      <c r="L4" s="94">
        <f>VLOOKUP(FR4,EI4:EQ9,6,0)</f>
        <v>9</v>
      </c>
      <c r="M4" s="95">
        <f>VLOOKUP(FR4,EI4:EQ9,7,0)</f>
        <v>73</v>
      </c>
      <c r="N4" s="93">
        <f>VLOOKUP(FR4,EI4:EQ9,8,0)</f>
        <v>44</v>
      </c>
      <c r="O4" s="94">
        <f>VLOOKUP(FR4,EI4:EQ9,9,0)</f>
        <v>29</v>
      </c>
      <c r="P4" s="96">
        <f>VLOOKUP(FR4,EI4:ER9,10,0)</f>
        <v>0</v>
      </c>
      <c r="Q4" s="96" t="str">
        <f>IF(VLOOKUP(FR4,GB4:GC9,2)=VLOOKUP(FR5,GB4:GC9,2),R4,"N")</f>
        <v>N</v>
      </c>
      <c r="R4" s="97" t="str">
        <f>CONCATENATE(G4, " venceu ",G5)</f>
        <v>GUSTAVO LUNA venceu DOUGLAS VELASQUEZ</v>
      </c>
      <c r="S4" s="97"/>
      <c r="U4" s="98"/>
      <c r="V4" s="41" t="str">
        <f>D4</f>
        <v>OTÁVIO BUENO</v>
      </c>
      <c r="W4" s="99">
        <f>IF(X4="W",1,IF(X4="O",0,IF(X4="R",0,IF(X5="R",1,IF(AG4+AG5&gt;0,IF(AG4&gt;AG5,1,0),IF(AF4&gt;AF5,1,0))))))</f>
        <v>1</v>
      </c>
      <c r="X4" s="100"/>
      <c r="Y4" s="101">
        <v>6</v>
      </c>
      <c r="Z4" s="101">
        <v>4</v>
      </c>
      <c r="AA4" s="102">
        <v>10</v>
      </c>
      <c r="AC4" s="65" t="str">
        <f>IF(AA4&lt;&gt;"","STB",IF(AA5&lt;&gt;"","STB",IF(Z4&lt;&gt;"",IF(Z4&gt;5,IF(Z4&gt;Z5+1,"fim2st",IF(Z5&gt;Z4+1,"fim2st",IF(Z4=Z5,"meio2st",IF(Z4=6,IF(Z5=7,"fim2st","meio2st"),IF(Z4=7,IF(Z5=6,"fim2st","meio2st"),"meio2st"))))),IF(Z5&gt;5,IF(Z5&gt;Z4+1,"fim2st","meio2st"),"meio2st")),IF(Z5&lt;&gt;"",IF(Z4&gt;5,IF(Z4&gt;Z5+1,"fim2st",IF(Z5&gt;Z4+1,"fim2st",IF(Z4=Z5,"meio2st",IF(Z4=6,IF(Z5=7,"fim2st","meio2st"),IF(Z4=7,IF(Z5=6,"fim2st","meio2st"),"meio2st"))))),IF(Z5&gt;5,IF(Z5&gt;Z4+1,"fim2st","meio2st"),"meio2st")),IF(Y4&lt;&gt;"",IF(Y4&gt;5,IF(Y4&gt;Y5+1,"fim1st",IF(Y5&gt;Y4+1,"fim1st",IF(Y4=Y5,"meio1st",IF(Y4=6,IF(Y5=7,"fim1st","meio1st"),IF(Y4=7,IF(Y5=6,"fim1st","meio1st"),"meio1st"))))),IF(Y5&gt;5,IF(Y5&gt;Y4+1,"fim1st","meio1st"),"meio1st")),IF(Y5&lt;&gt;"",IF(Y4&gt;5,IF(Y4&gt;Y5+1,"fim1st",IF(Y5&gt;Y4+1,"fim1st",IF(Y4=Y5,"meio1st",IF(Y4=6,IF(Y5=7,"fim1st","meio1st"),IF(Y4=7,IF(Y5=6,"fim1st","meio1st"),"meio1st"))))),IF(Y5&gt;5,IF(Y5&gt;Y4+1,"fim1st","meio1st"),"meio1st")),"NJG"))))))</f>
        <v>STB</v>
      </c>
      <c r="AE4" s="103">
        <f>IF(X4="W",6,IF(X4="O",0,  IF(X5="R",IF(AC4="meio1st",IF(Y5&gt;4,IF(Y5=6,7,Y5+2),6),Y4),Y4)))</f>
        <v>6</v>
      </c>
      <c r="AF4" s="104">
        <f>IF(X4="W",6,IF(X4="O",0,IF(X4="R",IF(AC4="meio1st",0,IF(AC4="fim1st",0,Z4) ),IF(X5="R",IF(AC4="meio1st",6,IF(AC4="fim1st",6,IF(AC4="meio2st",IF(Z5&gt;4,IF(Z5=6,7,Z5+2),6),Z4))),Z4))))</f>
        <v>4</v>
      </c>
      <c r="AG4" s="105">
        <f>IF(X4="W",0,IF(X4="O",0,IF(X4="R",IF(AC4="STB",AA4,0),IF(X5="R",IF(AC4="meio1st",0,IF(AE4&gt;AE5,IF(AF4&gt;AF5,0,10),IF(AF4&gt;AF5,10,AA4))),AA4))))</f>
        <v>10</v>
      </c>
      <c r="AH4" s="106"/>
      <c r="AI4" s="98" t="s">
        <v>140</v>
      </c>
      <c r="AJ4" s="41" t="str">
        <f>D4</f>
        <v>OTÁVIO BUENO</v>
      </c>
      <c r="AK4" s="99">
        <f>IF(AL4="W",1,IF(AL4="O",0,IF(AL4="R",0,IF(AL5="R",1,IF(AU4+AU5&gt;0,IF(AU4&gt;AU5,1,0),IF(AT4&gt;AT5,1,0))))))</f>
        <v>0</v>
      </c>
      <c r="AL4" s="100" t="s">
        <v>113</v>
      </c>
      <c r="AM4" s="101">
        <v>4</v>
      </c>
      <c r="AN4" s="101"/>
      <c r="AO4" s="102"/>
      <c r="AQ4" s="65" t="str">
        <f>IF(AO4&lt;&gt;"","STB",IF(AO5&lt;&gt;"","STB",IF(AN4&lt;&gt;"",IF(AN4&gt;5,IF(AN4&gt;AN5+1,"fim2st",IF(AN5&gt;AN4+1,"fim2st",IF(AN4=AN5,"meio2st",IF(AN4=6,IF(AN5=7,"fim2st","meio2st"),IF(AN4=7,IF(AN5=6,"fim2st","meio2st"),"meio2st"))))),IF(AN5&gt;5,IF(AN5&gt;AN4+1,"fim2st","meio2st"),"meio2st")),IF(AN5&lt;&gt;"",IF(AN4&gt;5,IF(AN4&gt;AN5+1,"fim2st",IF(AN5&gt;AN4+1,"fim2st",IF(AN4=AN5,"meio2st",IF(AN4=6,IF(AN5=7,"fim2st","meio2st"),IF(AN4=7,IF(AN5=6,"fim2st","meio2st"),"meio2st"))))),IF(AN5&gt;5,IF(AN5&gt;AN4+1,"fim2st","meio2st"),"meio2st")),IF(AM4&lt;&gt;"",IF(AM4&gt;5,IF(AM4&gt;AM5+1,"fim1st",IF(AM5&gt;AM4+1,"fim1st",IF(AM4=AM5,"meio1st",IF(AM4=6,IF(AM5=7,"fim1st","meio1st"),IF(AM4=7,IF(AM5=6,"fim1st","meio1st"),"meio1st"))))),IF(AM5&gt;5,IF(AM5&gt;AM4+1,"fim1st","meio1st"),"meio1st")),IF(AM5&lt;&gt;"",IF(AM4&gt;5,IF(AM4&gt;AM5+1,"fim1st",IF(AM5&gt;AM4+1,"fim1st",IF(AM4=AM5,"meio1st",IF(AM4=6,IF(AM5=7,"fim1st","meio1st"),IF(AM4=7,IF(AM5=6,"fim1st","meio1st"),"meio1st"))))),IF(AM5&gt;5,IF(AM5&gt;AM4+1,"fim1st","meio1st"),"meio1st")),"NJG"))))))</f>
        <v>fim1st</v>
      </c>
      <c r="AS4" s="103">
        <f>IF(AL4="W",6,IF(AL4="O",0,  IF(AL5="R",IF(AQ4="meio1st",IF(AM5&gt;4,IF(AM5=6,7,AM5+2),6),AM4),AM4)))</f>
        <v>4</v>
      </c>
      <c r="AT4" s="104">
        <f>IF(AL4="W",6,IF(AL4="O",0,IF(AL4="R",IF(AQ4="meio1st",0,IF(AQ4="fim1st",0,AN4) ),IF(AL5="R",IF(AQ4="meio1st",6,IF(AQ4="fim1st",6,IF(AQ4="meio2st",IF(AN5&gt;4,IF(AN5=6,7,AN5+2),6),AN4))),AN4))))</f>
        <v>0</v>
      </c>
      <c r="AU4" s="105">
        <f>IF(AL4="W",0,IF(AL4="O",0,IF(AL4="R",IF(AQ4="STB",AO4,0),IF(AL5="R",IF(AQ4="meio1st",0,IF(AS4&gt;AS5,IF(AT4&gt;AT5,0,10),IF(AT4&gt;AT5,10,AO4))),AO4))))</f>
        <v>0</v>
      </c>
      <c r="AW4" s="98"/>
      <c r="AX4" s="41" t="str">
        <f>D4</f>
        <v>OTÁVIO BUENO</v>
      </c>
      <c r="AY4" s="99">
        <f>IF(AZ4="W",1,IF(AZ4="O",0,IF(AZ4="R",0,IF(AZ5="R",1,IF(BI4+BI5&gt;0,IF(BI4&gt;BI5,1,0),IF(BH4&gt;BH5,1,0))))))</f>
        <v>1</v>
      </c>
      <c r="AZ4" s="100"/>
      <c r="BA4" s="101">
        <v>5</v>
      </c>
      <c r="BB4" s="101">
        <v>6</v>
      </c>
      <c r="BC4" s="102">
        <v>10</v>
      </c>
      <c r="BE4" s="65" t="str">
        <f>IF(BC4&lt;&gt;"","STB",IF(BC5&lt;&gt;"","STB",IF(BB4&lt;&gt;"",IF(BB4&gt;5,IF(BB4&gt;BB5+1,"fim2st",IF(BB5&gt;BB4+1,"fim2st",IF(BB4=BB5,"meio2st",IF(BB4=6,IF(BB5=7,"fim2st","meio2st"),IF(BB4=7,IF(BB5=6,"fim2st","meio2st"),"meio2st"))))),IF(BB5&gt;5,IF(BB5&gt;BB4+1,"fim2st","meio2st"),"meio2st")),IF(BB5&lt;&gt;"",IF(BB4&gt;5,IF(BB4&gt;BB5+1,"fim2st",IF(BB5&gt;BB4+1,"fim2st",IF(BB4=BB5,"meio2st",IF(BB4=6,IF(BB5=7,"fim2st","meio2st"),IF(BB4=7,IF(BB5=6,"fim2st","meio2st"),"meio2st"))))),IF(BB5&gt;5,IF(BB5&gt;BB4+1,"fim2st","meio2st"),"meio2st")),IF(BA4&lt;&gt;"",IF(BA4&gt;5,IF(BA4&gt;BA5+1,"fim1st",IF(BA5&gt;BA4+1,"fim1st",IF(BA4=BA5,"meio1st",IF(BA4=6,IF(BA5=7,"fim1st","meio1st"),IF(BA4=7,IF(BA5=6,"fim1st","meio1st"),"meio1st"))))),IF(BA5&gt;5,IF(BA5&gt;BA4+1,"fim1st","meio1st"),"meio1st")),IF(BA5&lt;&gt;"",IF(BA4&gt;5,IF(BA4&gt;BA5+1,"fim1st",IF(BA5&gt;BA4+1,"fim1st",IF(BA4=BA5,"meio1st",IF(BA4=6,IF(BA5=7,"fim1st","meio1st"),IF(BA4=7,IF(BA5=6,"fim1st","meio1st"),"meio1st"))))),IF(BA5&gt;5,IF(BA5&gt;BA4+1,"fim1st","meio1st"),"meio1st")),"NJG"))))))</f>
        <v>STB</v>
      </c>
      <c r="BG4" s="103">
        <f>IF(AZ4="W",6,IF(AZ4="O",0,  IF(AZ5="R",IF(BE4="meio1st",IF(BA5&gt;4,IF(BA5=6,7,BA5+2),6),BA4),BA4)))</f>
        <v>5</v>
      </c>
      <c r="BH4" s="104">
        <f>IF(AZ4="W",6,IF(AZ4="O",0,IF(AZ4="R",IF(BE4="meio1st",0,IF(BE4="fim1st",0,BB4) ),IF(AZ5="R",IF(BE4="meio1st",6,IF(BE4="fim1st",6,IF(BE4="meio2st",IF(BB5&gt;4,IF(BB5=6,7,BB5+2),6),BB4))),BB4))))</f>
        <v>6</v>
      </c>
      <c r="BI4" s="105">
        <f>IF(AZ4="W",0,IF(AZ4="O",0,IF(AZ4="R",IF(BE4="STB",BC4,0),IF(AZ5="R",IF(BE4="meio1st",0,IF(BG4&gt;BG5,IF(BH4&gt;BH5,0,10),IF(BH4&gt;BH5,10,BC4))),BC4))))</f>
        <v>10</v>
      </c>
      <c r="BK4" s="98" t="s">
        <v>140</v>
      </c>
      <c r="BL4" s="41" t="str">
        <f>D4</f>
        <v>OTÁVIO BUENO</v>
      </c>
      <c r="BM4" s="99">
        <f>IF(BN4="W",1,IF(BN4="O",0,IF(BN4="R",0,IF(BN5="R",1,IF(BW4+BW5&gt;0,IF(BW4&gt;BW5,1,0),IF(BV4&gt;BV5,1,0))))))</f>
        <v>0</v>
      </c>
      <c r="BN4" s="100"/>
      <c r="BO4" s="101">
        <v>3</v>
      </c>
      <c r="BP4" s="101">
        <v>4</v>
      </c>
      <c r="BQ4" s="102"/>
      <c r="BS4" s="65" t="str">
        <f>IF(BQ4&lt;&gt;"","STB",IF(BQ5&lt;&gt;"","STB",IF(BP4&lt;&gt;"",IF(BP4&gt;5,IF(BP4&gt;BP5+1,"fim2st",IF(BP5&gt;BP4+1,"fim2st",IF(BP4=BP5,"meio2st",IF(BP4=6,IF(BP5=7,"fim2st","meio2st"),IF(BP4=7,IF(BP5=6,"fim2st","meio2st"),"meio2st"))))),IF(BP5&gt;5,IF(BP5&gt;BP4+1,"fim2st","meio2st"),"meio2st")),IF(BP5&lt;&gt;"",IF(BP4&gt;5,IF(BP4&gt;BP5+1,"fim2st",IF(BP5&gt;BP4+1,"fim2st",IF(BP4=BP5,"meio2st",IF(BP4=6,IF(BP5=7,"fim2st","meio2st"),IF(BP4=7,IF(BP5=6,"fim2st","meio2st"),"meio2st"))))),IF(BP5&gt;5,IF(BP5&gt;BP4+1,"fim2st","meio2st"),"meio2st")),IF(BO4&lt;&gt;"",IF(BO4&gt;5,IF(BO4&gt;BO5+1,"fim1st",IF(BO5&gt;BO4+1,"fim1st",IF(BO4=BO5,"meio1st",IF(BO4=6,IF(BO5=7,"fim1st","meio1st"),IF(BO4=7,IF(BO5=6,"fim1st","meio1st"),"meio1st"))))),IF(BO5&gt;5,IF(BO5&gt;BO4+1,"fim1st","meio1st"),"meio1st")),IF(BO5&lt;&gt;"",IF(BO4&gt;5,IF(BO4&gt;BO5+1,"fim1st",IF(BO5&gt;BO4+1,"fim1st",IF(BO4=BO5,"meio1st",IF(BO4=6,IF(BO5=7,"fim1st","meio1st"),IF(BO4=7,IF(BO5=6,"fim1st","meio1st"),"meio1st"))))),IF(BO5&gt;5,IF(BO5&gt;BO4+1,"fim1st","meio1st"),"meio1st")),"NJG"))))))</f>
        <v>fim2st</v>
      </c>
      <c r="BU4" s="103">
        <f>IF(BN4="W",6,IF(BN4="O",0,  IF(BN5="R",IF(BS4="meio1st",IF(BO5&gt;4,IF(BO5=6,7,BO5+2),6),BO4),BO4)))</f>
        <v>3</v>
      </c>
      <c r="BV4" s="104">
        <f>IF(BN4="W",6,IF(BN4="O",0,IF(BN4="R",IF(BS4="meio1st",0,IF(BS4="fim1st",0,BP4) ),IF(BN5="R",IF(BS4="meio1st",6,IF(BS4="fim1st",6,IF(BS4="meio2st",IF(BP5&gt;4,IF(BP5=6,7,BP5+2),6),BP4))),BP4))))</f>
        <v>4</v>
      </c>
      <c r="BW4" s="105">
        <f>IF(BN4="W",0,IF(BN4="O",0,IF(BN4="R",IF(BS4="STB",BQ4,0),IF(BN5="R",IF(BS4="meio1st",0,IF(BU4&gt;BU5,IF(BV4&gt;BV5,0,10),IF(BV4&gt;BV5,10,BQ4))),BQ4))))</f>
        <v>0</v>
      </c>
      <c r="BY4" s="98"/>
      <c r="BZ4" s="41" t="str">
        <f>D4</f>
        <v>OTÁVIO BUENO</v>
      </c>
      <c r="CA4" s="107">
        <f>IF(CB4="W",1,IF(CB4="O",0,IF(CB4="R",0,IF(CB5="R",1,IF(CK4+CK5&gt;0,IF(CK4&gt;CK5,1,0),IF(CJ4&gt;CJ5,1,0))))))</f>
        <v>0</v>
      </c>
      <c r="CB4" s="108"/>
      <c r="CC4" s="109">
        <v>3</v>
      </c>
      <c r="CD4" s="109">
        <v>2</v>
      </c>
      <c r="CE4" s="110"/>
      <c r="CG4" s="65" t="str">
        <f>IF(CE4&lt;&gt;"","STB",IF(CE5&lt;&gt;"","STB",IF(CD4&lt;&gt;"",IF(CD4&gt;5,IF(CD4&gt;CD5+1,"fim2st",IF(CD5&gt;CD4+1,"fim2st",IF(CD4=CD5,"meio2st",IF(CD4=6,IF(CD5=7,"fim2st","meio2st"),IF(CD4=7,IF(CD5=6,"fim2st","meio2st"),"meio2st"))))),IF(CD5&gt;5,IF(CD5&gt;CD4+1,"fim2st","meio2st"),"meio2st")),IF(CD5&lt;&gt;"",IF(CD4&gt;5,IF(CD4&gt;CD5+1,"fim2st",IF(CD5&gt;CD4+1,"fim2st",IF(CD4=CD5,"meio2st",IF(CD4=6,IF(CD5=7,"fim2st","meio2st"),IF(CD4=7,IF(CD5=6,"fim2st","meio2st"),"meio2st"))))),IF(CD5&gt;5,IF(CD5&gt;CD4+1,"fim2st","meio2st"),"meio2st")),IF(CC4&lt;&gt;"",IF(CC4&gt;5,IF(CC4&gt;CC5+1,"fim1st",IF(CC5&gt;CC4+1,"fim1st",IF(CC4=CC5,"meio1st",IF(CC4=6,IF(CC5=7,"fim1st","meio1st"),IF(CC4=7,IF(CC5=6,"fim1st","meio1st"),"meio1st"))))),IF(CC5&gt;5,IF(CC5&gt;CC4+1,"fim1st","meio1st"),"meio1st")),IF(CC5&lt;&gt;"",IF(CC4&gt;5,IF(CC4&gt;CC5+1,"fim1st",IF(CC5&gt;CC4+1,"fim1st",IF(CC4=CC5,"meio1st",IF(CC4=6,IF(CC5=7,"fim1st","meio1st"),IF(CC4=7,IF(CC5=6,"fim1st","meio1st"),"meio1st"))))),IF(CC5&gt;5,IF(CC5&gt;CC4+1,"fim1st","meio1st"),"meio1st")),"NJG"))))))</f>
        <v>fim2st</v>
      </c>
      <c r="CI4" s="103">
        <f>IF(CB4="W",6,IF(CB4="O",0,  IF(CB5="R",IF(CG4="meio1st",IF(CC5&gt;4,IF(CC5=6,7,CC5+2),6),CC4),CC4)))</f>
        <v>3</v>
      </c>
      <c r="CJ4" s="104">
        <f>IF(CB4="W",6,IF(CB4="O",0,IF(CB4="R",IF(CG4="meio1st",0,IF(CG4="fim1st",0,CD4) ),IF(CB5="R",IF(CG4="meio1st",6,IF(CG4="fim1st",6,IF(CG4="meio2st",IF(CD5&gt;4,IF(CD5=6,7,CD5+2),6),CD4))),CD4))))</f>
        <v>2</v>
      </c>
      <c r="CK4" s="105">
        <f>IF(CB4="W",0,IF(CB4="O",0,IF(CB4="R",IF(CG4="STB",CE4,0),IF(CB5="R",IF(CG4="meio1st",0,IF(CI4&gt;CI5,IF(CJ4&gt;CJ5,0,10),IF(CJ4&gt;CJ5,10,CE4))),CE4))))</f>
        <v>0</v>
      </c>
      <c r="CM4" s="31" t="str">
        <f t="shared" ref="CM4:CM9" si="1">D4</f>
        <v>OTÁVIO BUENO</v>
      </c>
      <c r="CN4" s="65">
        <f>IF(AE4&gt;AE5,1,0)</f>
        <v>1</v>
      </c>
      <c r="CO4" s="65">
        <f>IF(AF4&gt;AF5,1,0)</f>
        <v>0</v>
      </c>
      <c r="CP4" s="65">
        <f>IF(AG4&gt;AG5,1,0)</f>
        <v>1</v>
      </c>
      <c r="CQ4" s="65">
        <f>IF(AS4&gt;AS5,1,0)</f>
        <v>0</v>
      </c>
      <c r="CR4" s="65">
        <f>IF(AT4&gt;AT5,1,0)</f>
        <v>0</v>
      </c>
      <c r="CS4" s="65">
        <f>IF(AU4&gt;AU5,1,0)</f>
        <v>0</v>
      </c>
      <c r="CT4" s="65">
        <f>IF(BG4&gt;BG5,1,0)</f>
        <v>0</v>
      </c>
      <c r="CU4" s="65">
        <f>IF(BH4&gt;BH5,1,0)</f>
        <v>1</v>
      </c>
      <c r="CV4" s="65">
        <f>IF(BI4&gt;BI5,1,0)</f>
        <v>1</v>
      </c>
      <c r="CW4" s="65">
        <f>IF(BU4&gt;BU5,1,0)</f>
        <v>0</v>
      </c>
      <c r="CX4" s="65">
        <f>IF(BV4&gt;BV5,1,0)</f>
        <v>0</v>
      </c>
      <c r="CY4" s="65">
        <f>IF(BW4&gt;BW5,1,0)</f>
        <v>0</v>
      </c>
      <c r="CZ4" s="65">
        <f>IF(CI4&gt;CI5,1,0)</f>
        <v>0</v>
      </c>
      <c r="DA4" s="65">
        <f>IF(CJ4&gt;CJ5,1,0)</f>
        <v>0</v>
      </c>
      <c r="DB4" s="65">
        <f>IF(CK4&gt;CK5,1,0)</f>
        <v>0</v>
      </c>
      <c r="DC4" s="111"/>
      <c r="DD4" s="65">
        <f>IF(AE5&gt;AE4,1,0)</f>
        <v>0</v>
      </c>
      <c r="DE4" s="65">
        <f>IF(AF5&gt;AF4,1,0)</f>
        <v>1</v>
      </c>
      <c r="DF4" s="65">
        <f>IF(AG5&gt;AG4,1,0)</f>
        <v>0</v>
      </c>
      <c r="DG4" s="65">
        <f>IF(AS5&gt;AS4,1,0)</f>
        <v>1</v>
      </c>
      <c r="DH4" s="65">
        <f>IF(AT5&gt;AT4,1,0)</f>
        <v>1</v>
      </c>
      <c r="DI4" s="65">
        <f>IF(AU5&gt;AU4,1,0)</f>
        <v>0</v>
      </c>
      <c r="DJ4" s="65">
        <f>IF(BG5&gt;BG4,1,0)</f>
        <v>1</v>
      </c>
      <c r="DK4" s="65">
        <f>IF(BH5&gt;BH4,1,0)</f>
        <v>0</v>
      </c>
      <c r="DL4" s="65">
        <f>IF(BI5&gt;BI4,1,0)</f>
        <v>0</v>
      </c>
      <c r="DM4" s="65">
        <f>IF(BU5&gt;BU4,1,0)</f>
        <v>1</v>
      </c>
      <c r="DN4" s="65">
        <f>IF(BV5&gt;BV4,1,0)</f>
        <v>1</v>
      </c>
      <c r="DO4" s="65">
        <f>IF(BW5&gt;BW4,1,0)</f>
        <v>0</v>
      </c>
      <c r="DP4" s="65">
        <f>IF(CI5&gt;CI4,1,0)</f>
        <v>1</v>
      </c>
      <c r="DQ4" s="65">
        <f>IF(CJ5&gt;CJ4,1,0)</f>
        <v>1</v>
      </c>
      <c r="DR4" s="65">
        <f>IF(CK5&gt;CK4,1,0)</f>
        <v>0</v>
      </c>
      <c r="DS4" s="111"/>
      <c r="DT4" s="65">
        <f>AE4+AF4+AG4+AS4+AT4+AU4+BG4+BH4+BI4+BU4+BV4+BW4+CI4+CJ4+CK4</f>
        <v>57</v>
      </c>
      <c r="DU4" s="65">
        <f>AE5+AF5+AG5+AS5+AT5+AU5+BG5+BH5+BI5+BU5+BV5+BW5+CI5+CJ5+CK5</f>
        <v>60</v>
      </c>
      <c r="DV4" s="111"/>
      <c r="DW4" s="31">
        <f>IF(X4="O",1,0)</f>
        <v>0</v>
      </c>
      <c r="DX4" s="31">
        <f>IF(AL4="O",1,0)</f>
        <v>0</v>
      </c>
      <c r="DY4" s="31">
        <f>IF(AZ4="O",1,0)</f>
        <v>0</v>
      </c>
      <c r="DZ4" s="31">
        <f>IF(BN4="O",1,0)</f>
        <v>0</v>
      </c>
      <c r="EA4" s="31">
        <f>IF(CB4="O",1,0)</f>
        <v>0</v>
      </c>
      <c r="EB4" s="65" t="s">
        <v>113</v>
      </c>
      <c r="ED4" s="65">
        <f t="shared" ref="ED4:ED9" si="2">IF(CN4+CO4+CP4+DD4+DE4+DF4&gt;0,1,0)</f>
        <v>1</v>
      </c>
      <c r="EE4" s="65">
        <f t="shared" ref="EE4:EE9" si="3">IF(CQ4+CR4+CS4+DG4+DH4+DI4&gt;0,1,0)</f>
        <v>1</v>
      </c>
      <c r="EF4" s="65">
        <f t="shared" ref="EF4:EF9" si="4">IF(CT4+CU4+CV4+DJ4+DK4+DL4&gt;0,1,0)</f>
        <v>1</v>
      </c>
      <c r="EG4" s="65">
        <f t="shared" ref="EG4:EG9" si="5">IF(CW4+CX4+CY4+DM4+DN4+DO4&gt;0,1,0)</f>
        <v>1</v>
      </c>
      <c r="EH4" s="65">
        <f t="shared" ref="EH4:EH9" si="6">IF(CZ4+DA4+DB4+DP4+DQ4+DR4&gt;0,1,0)</f>
        <v>1</v>
      </c>
      <c r="EI4" s="65">
        <v>1</v>
      </c>
      <c r="EJ4" s="43">
        <f t="shared" ref="EJ4:EJ9" si="7">SUM(ED4:EH4)</f>
        <v>5</v>
      </c>
      <c r="EK4" s="43">
        <f>AY4+BM4+CA4+W4+AK4</f>
        <v>2</v>
      </c>
      <c r="EL4" s="43">
        <f t="shared" ref="EL4:EL9" si="8">SUM(CN4:DB4)</f>
        <v>4</v>
      </c>
      <c r="EM4" s="43">
        <f t="shared" ref="EM4:EM9" si="9">SUM(DD4:DR4)</f>
        <v>8</v>
      </c>
      <c r="EN4" s="43">
        <f t="shared" ref="EN4:EN9" si="10">EL4-EM4</f>
        <v>-4</v>
      </c>
      <c r="EO4" s="43">
        <f t="shared" ref="EO4:EP9" si="11">DT4</f>
        <v>57</v>
      </c>
      <c r="EP4" s="43">
        <f t="shared" si="11"/>
        <v>60</v>
      </c>
      <c r="EQ4" s="43">
        <f t="shared" ref="EQ4:EQ9" si="12">EO4-EP4</f>
        <v>-3</v>
      </c>
      <c r="ER4" s="43">
        <f t="shared" ref="ER4:ER9" si="13">SUM(DW4:EA4)</f>
        <v>0</v>
      </c>
      <c r="ES4" s="111"/>
      <c r="ET4" s="71">
        <f>IF(EK4+100&gt;99,EK4+100,concatdxnar("0",EK4+100))</f>
        <v>102</v>
      </c>
      <c r="EU4" s="71" t="str">
        <f t="shared" ref="EU4:EU9" si="14">IF(EN4+100&gt;99,EN4+100,CONCATENATE("0",EN4+100))</f>
        <v>096</v>
      </c>
      <c r="EV4" s="71" t="str">
        <f t="shared" ref="EV4:EV9" si="15">IF(EQ4+100&gt;99,EQ4+100,CONCATENATE("0",EQ4+100))</f>
        <v>097</v>
      </c>
      <c r="EW4" s="71">
        <f t="shared" ref="EW4:EW9" si="16">9-ER4</f>
        <v>9</v>
      </c>
      <c r="EX4" s="65" t="str">
        <f t="shared" ref="EX4:EX9" si="17">CONCATENATE(ET4,EU4,EV4,EW4,EI4)</f>
        <v>10209609791</v>
      </c>
      <c r="EY4" s="65">
        <f t="shared" ref="EY4:EY9" si="18">VALUE(EX4)</f>
        <v>10209609791</v>
      </c>
      <c r="EZ4" s="65">
        <f>LARGE(EY4:EY9,EI4)</f>
        <v>10510912993</v>
      </c>
      <c r="FA4" s="65" t="str">
        <f t="shared" ref="FA4:FA9" si="19">LEFT(EZ4,10)</f>
        <v>1051091299</v>
      </c>
      <c r="FB4" s="65" t="str">
        <f>IF(FA4=FA5,"empate-b","ok")</f>
        <v>ok</v>
      </c>
      <c r="FC4" s="65">
        <f t="shared" ref="FC4:FC9" si="20">VALUE(RIGHT(EZ4,1))</f>
        <v>3</v>
      </c>
      <c r="FD4" s="65">
        <f t="shared" ref="FD4:FD9" si="21">IF(FB4="ok",9,IF(FB4="empate-c",CONCATENATE(FC4,FC3),IF(FB4="empate-b",CONCATENATE(FC4,FC5),1)))</f>
        <v>9</v>
      </c>
      <c r="FE4" s="65" t="str">
        <f>RIGHT(C2,1)</f>
        <v>A</v>
      </c>
      <c r="FF4" s="65">
        <f>IF(FD4=9,9,VLOOKUP(CONCATENATE(FE4,FD4),'Conf-Direto'!$A$12:$B$587,2,0))</f>
        <v>9</v>
      </c>
      <c r="FG4" s="65">
        <f t="shared" ref="FG4:FG9" si="22">IF(FF4=9,9,IF(FF4=FC4,8,7))</f>
        <v>9</v>
      </c>
      <c r="FH4" s="31" t="str">
        <f t="shared" ref="FH4:FH9" si="23">CONCATENATE(FA4,FG4,FC4)</f>
        <v>105109129993</v>
      </c>
      <c r="FI4" s="65">
        <v>1</v>
      </c>
      <c r="FJ4" s="70"/>
      <c r="FK4" s="70">
        <f>FJ5</f>
        <v>2</v>
      </c>
      <c r="FL4" s="70">
        <f>FJ6</f>
        <v>3</v>
      </c>
      <c r="FM4" s="70">
        <f>FJ7</f>
        <v>1</v>
      </c>
      <c r="FN4" s="70">
        <f>FJ8</f>
        <v>5</v>
      </c>
      <c r="FO4" s="70">
        <f>FJ9</f>
        <v>1</v>
      </c>
      <c r="FP4" s="31">
        <f t="shared" ref="FP4:FP9" si="24">VALUE(FH4)</f>
        <v>105109129993</v>
      </c>
      <c r="FQ4" s="31">
        <f>LARGE(FP4:FP9,1)</f>
        <v>105109129993</v>
      </c>
      <c r="FR4" s="65">
        <f>IF(SUM(EJ4:EJ9)=0,B4,VALUE(RIGHT(FQ4,1)))</f>
        <v>3</v>
      </c>
      <c r="FS4" s="31">
        <f t="shared" ref="FS4:FS9" si="25">FR4</f>
        <v>3</v>
      </c>
      <c r="FT4" s="31" t="str">
        <f>VLOOKUP(FR4,B4:D9,3,0)</f>
        <v>GUSTAVO LUNA</v>
      </c>
      <c r="FU4" s="31">
        <f t="shared" ref="FU4:FU9" si="26">F4</f>
        <v>1</v>
      </c>
      <c r="FV4" s="67" t="str">
        <f t="shared" ref="FV4:FV9" si="27">IF(FS4&lt;10,CONCATENATE("0",FS4,IF(FU4&lt;10,CONCATENATE("0",FU4),FU4)),CONCATENATE(FS4,IF(FU4&lt;10,CONCATENATE("0",FU4),FU4)))</f>
        <v>0301</v>
      </c>
      <c r="FW4" s="31">
        <f t="shared" ref="FW4:FW9" si="28">VALUE(FV4)</f>
        <v>301</v>
      </c>
      <c r="FX4" s="31">
        <f>SMALL(FW4:FW9,FI4)</f>
        <v>105</v>
      </c>
      <c r="FY4" s="31">
        <f t="shared" ref="FY4:FY9" si="29">IF(LEN(FX4)=3,VALUE(LEFT(FX4,1)),VALUE(LEFT(FX4,2)))</f>
        <v>1</v>
      </c>
      <c r="FZ4" s="31" t="str">
        <f t="shared" ref="FZ4:FZ9" si="30">RIGHT(FX4,2)</f>
        <v>05</v>
      </c>
      <c r="GB4" s="31">
        <v>1</v>
      </c>
      <c r="GC4" s="31" t="str">
        <f t="shared" ref="GC4:GC9" si="31">LEFT(EX4,10)</f>
        <v>1020960979</v>
      </c>
    </row>
    <row r="5" spans="1:185" x14ac:dyDescent="0.45">
      <c r="B5" s="43">
        <v>2</v>
      </c>
      <c r="C5" s="38">
        <v>2</v>
      </c>
      <c r="D5" s="39" t="str">
        <f>Classificação!D6</f>
        <v>DOUGLAS VELASQUEZ</v>
      </c>
      <c r="F5" s="38">
        <v>2</v>
      </c>
      <c r="G5" s="89" t="str">
        <f t="shared" si="0"/>
        <v>DOUGLAS VELASQUEZ</v>
      </c>
      <c r="H5" s="106">
        <f>VLOOKUP(FR5,EI4:EJ9,2,0)</f>
        <v>5</v>
      </c>
      <c r="I5" s="112">
        <f>VLOOKUP(FR5,EI4:EK9,3,0)</f>
        <v>4</v>
      </c>
      <c r="J5" s="113">
        <f>VLOOKUP(FR5,EI4:EQ9,4,0)</f>
        <v>9</v>
      </c>
      <c r="K5" s="114">
        <f>VLOOKUP(FR5,EI4:EQ9,5,0)</f>
        <v>3</v>
      </c>
      <c r="L5" s="115">
        <f>VLOOKUP(FR5,EI4:EQ9,6,0)</f>
        <v>6</v>
      </c>
      <c r="M5" s="116">
        <f>VLOOKUP(FR5,EI4:EQ9,7,0)</f>
        <v>74</v>
      </c>
      <c r="N5" s="114">
        <f>VLOOKUP(FR5,EI4:EQ9,8,0)</f>
        <v>56</v>
      </c>
      <c r="O5" s="115">
        <f>VLOOKUP(FR5,EI4:EQ9,9,0)</f>
        <v>18</v>
      </c>
      <c r="P5" s="117">
        <f>VLOOKUP(FR5,EI4:ER9,10,0)</f>
        <v>0</v>
      </c>
      <c r="Q5" s="96" t="str">
        <f>IF(VLOOKUP(FR4,GB4:GC9,2)=VLOOKUP(FR5,GB4:GC9,2),S5,IF(VLOOKUP(FR5,GB4:GC9,2)=VLOOKUP(FR6,GB4:GC9,2),R5,"N"))</f>
        <v>N</v>
      </c>
      <c r="R5" s="97" t="str">
        <f>CONCATENATE(G5, " venceu ",G6)</f>
        <v>DOUGLAS VELASQUEZ venceu AMADEU FAÇANHA</v>
      </c>
      <c r="S5" s="97" t="str">
        <f>CONCATENATE(G5, " venceu ",G4)</f>
        <v>DOUGLAS VELASQUEZ venceu GUSTAVO LUNA</v>
      </c>
      <c r="U5" s="118" t="s">
        <v>140</v>
      </c>
      <c r="V5" s="50" t="str">
        <f>D9</f>
        <v>JOÃO RIBEIRO</v>
      </c>
      <c r="W5" s="119">
        <f>IF(X5="W",1,IF(X5="O",0,IF(X5="R",0,IF(X4="R",1,IF(AG5+AG4&gt;0,IF(AG5&gt;AG4,1,0),IF(AF5&gt;AF4,1,0))))))</f>
        <v>0</v>
      </c>
      <c r="X5" s="120"/>
      <c r="Y5" s="121">
        <v>0</v>
      </c>
      <c r="Z5" s="121">
        <v>6</v>
      </c>
      <c r="AA5" s="122">
        <v>1</v>
      </c>
      <c r="AC5" s="65" t="str">
        <f>IF(AA5&lt;&gt;"","STB",IF(AA4&lt;&gt;"","STB",IF(Z5&lt;&gt;"",IF(Z5&gt;5,IF(Z5&gt;Z4+1,"fim2st",IF(Z4&gt;Z5+1,"fim2st",IF(Z5=Z4,"meio2st",IF(Z5=6,IF(Z4=7,"fim2st","meio2st"),IF(Z5=7,IF(Z4=6,"fim2st","meio2st"),"meio2st"))))),IF(Z4&gt;5,IF(Z4&gt;Z5+1,"fim2st","meio2st"),"meio2st")),IF(Z4&lt;&gt;"",IF(Z5&gt;5,IF(Z5&gt;Z4+1,"fim2st",IF(Z4&gt;Z5+1,"fim2st",IF(Z5=Z4,"meio2st",IF(Z5=6,IF(Z4=7,"fim2st","meio2st"),IF(Z5=7,IF(Z4=6,"fim2st","meio2st"),"meio2st"))))),IF(Z4&gt;5,IF(Z4&gt;Z5+1,"fim2st","meio2st"),"meio2st")),IF(Y5&lt;&gt;"",IF(Y5&gt;5,IF(Y5&gt;Y4+1,"fim1st",IF(Y4&gt;Y5+1,"fim1st",IF(Y5=Y4,"meio1st",IF(Y5=6,IF(Y4=7,"fim1st","meio1st"),IF(Y5=7,IF(Y4=6,"fim1st","meio1st"),"meio1st"))))),IF(Y4&gt;5,IF(Y4&gt;Y5+1,"fim1st","meio1st"),"meio1st")),IF(Y4&lt;&gt;"",IF(Y5&gt;5,IF(Y5&gt;Y4+1,"fim1st",IF(Y4&gt;Y5+1,"fim1st",IF(Y5=Y4,"meio1st",IF(Y5=6,IF(Y4=7,"fim1st","meio1st"),IF(Y5=7,IF(Y4=6,"fim1st","meio1st"),"meio1st"))))),IF(Y4&gt;5,IF(Y4&gt;Y5+1,"fim1st","meio1st"),"meio1st")),"NJG"))))))</f>
        <v>STB</v>
      </c>
      <c r="AE5" s="123">
        <f>IF(X5="W",6,IF(X5="O",0,  IF(X4="R",IF(AC5="meio1st",IF(Y4&gt;4,IF(Y4=6,7,Y4+2),6),Y5),Y5)))</f>
        <v>0</v>
      </c>
      <c r="AF5" s="124">
        <f>IF(X5="W",6,IF(X5="O",0,IF(X5="R",IF(AC5="meio1st",0,IF(AC5="fim1st",0,Z5) ),IF(X4="R",IF(AC5="meio1st",6,IF(AC5="fim1st",6,IF(AC5="meio2st",IF(Z4&gt;4,IF(Z4=6,7,Z4+2),6),Z5))),Z5))))</f>
        <v>6</v>
      </c>
      <c r="AG5" s="125">
        <f>IF(X5="W",0,IF(X5="O",0,IF(X5="R",IF(AC5="STB",AA5,0),IF(X4="R",IF(AC4="meio1st",0,IF(AE5&gt;AE4,IF(AF5&gt;AF4,0,10),IF(AF5&gt;AF4,10,AA5))),AA5))))</f>
        <v>1</v>
      </c>
      <c r="AH5" s="106"/>
      <c r="AI5" s="118"/>
      <c r="AJ5" s="50" t="str">
        <f>D8</f>
        <v>AMADEU FAÇANHA</v>
      </c>
      <c r="AK5" s="119">
        <f>IF(AL5="W",1,IF(AL5="O",0,IF(AL5="R",0,IF(AL4="R",1,IF(AU5+AU4&gt;0,IF(AU5&gt;AU4,1,0),IF(AT5&gt;AT4,1,0))))))</f>
        <v>1</v>
      </c>
      <c r="AL5" s="120"/>
      <c r="AM5" s="121">
        <v>6</v>
      </c>
      <c r="AN5" s="121"/>
      <c r="AO5" s="122"/>
      <c r="AQ5" s="65" t="str">
        <f>IF(AO5&lt;&gt;"","STB",IF(AO4&lt;&gt;"","STB",IF(AN5&lt;&gt;"",IF(AN5&gt;5,IF(AN5&gt;AN4+1,"fim2st",IF(AN4&gt;AN5+1,"fim2st",IF(AN5=AN4,"meio2st",IF(AN5=6,IF(AN4=7,"fim2st","meio2st"),IF(AN5=7,IF(AN4=6,"fim2st","meio2st"),"meio2st"))))),IF(AN4&gt;5,IF(AN4&gt;AN5+1,"fim2st","meio2st"),"meio2st")),IF(AN4&lt;&gt;"",IF(AN5&gt;5,IF(AN5&gt;AN4+1,"fim2st",IF(AN4&gt;AN5+1,"fim2st",IF(AN5=AN4,"meio2st",IF(AN5=6,IF(AN4=7,"fim2st","meio2st"),IF(AN5=7,IF(AN4=6,"fim2st","meio2st"),"meio2st"))))),IF(AN4&gt;5,IF(AN4&gt;AN5+1,"fim2st","meio2st"),"meio2st")),IF(AM5&lt;&gt;"",IF(AM5&gt;5,IF(AM5&gt;AM4+1,"fim1st",IF(AM4&gt;AM5+1,"fim1st",IF(AM5=AM4,"meio1st",IF(AM5=6,IF(AM4=7,"fim1st","meio1st"),IF(AM5=7,IF(AM4=6,"fim1st","meio1st"),"meio1st"))))),IF(AM4&gt;5,IF(AM4&gt;AM5+1,"fim1st","meio1st"),"meio1st")),IF(AM4&lt;&gt;"",IF(AM5&gt;5,IF(AM5&gt;AM4+1,"fim1st",IF(AM4&gt;AM5+1,"fim1st",IF(AM5=AM4,"meio1st",IF(AM5=6,IF(AM4=7,"fim1st","meio1st"),IF(AM5=7,IF(AM4=6,"fim1st","meio1st"),"meio1st"))))),IF(AM4&gt;5,IF(AM4&gt;AM5+1,"fim1st","meio1st"),"meio1st")),"NJG"))))))</f>
        <v>fim1st</v>
      </c>
      <c r="AS5" s="123">
        <f>IF(AL5="W",6,IF(AL5="O",0,  IF(AL4="R",IF(AQ5="meio1st",IF(AM4&gt;4,IF(AM4=6,7,AM4+2),6),AM5),AM5)))</f>
        <v>6</v>
      </c>
      <c r="AT5" s="124">
        <f>IF(AL5="W",6,IF(AL5="O",0,IF(AL5="R",IF(AQ5="meio1st",0,IF(AQ5="fim1st",0,AN5) ),IF(AL4="R",IF(AQ5="meio1st",6,IF(AQ5="fim1st",6,IF(AQ5="meio2st",IF(AN4&gt;4,IF(AN4=6,7,AN4+2),6),AN5))),AN5))))</f>
        <v>6</v>
      </c>
      <c r="AU5" s="125">
        <f>IF(AL5="W",0,IF(AL5="O",0,IF(AL5="R",IF(AQ5="STB",AO5,0),IF(AL4="R",IF(AQ4="meio1st",0,IF(AS5&gt;AS4,IF(AT5&gt;AT4,0,10),IF(AT5&gt;AT4,10,AO5))),AO5))))</f>
        <v>0</v>
      </c>
      <c r="AW5" s="118" t="s">
        <v>140</v>
      </c>
      <c r="AX5" s="50" t="str">
        <f>D7</f>
        <v>RODRIGO SOARES</v>
      </c>
      <c r="AY5" s="119">
        <f>IF(AZ5="W",1,IF(AZ5="O",0,IF(AZ5="R",0,IF(AZ4="R",1,IF(BI5+BI4&gt;0,IF(BI5&gt;BI4,1,0),IF(BH5&gt;BH4,1,0))))))</f>
        <v>0</v>
      </c>
      <c r="AZ5" s="120"/>
      <c r="BA5" s="121">
        <v>7</v>
      </c>
      <c r="BB5" s="121">
        <v>4</v>
      </c>
      <c r="BC5" s="122">
        <v>6</v>
      </c>
      <c r="BE5" s="65" t="str">
        <f>IF(BC5&lt;&gt;"","STB",IF(BC4&lt;&gt;"","STB",IF(BB5&lt;&gt;"",IF(BB5&gt;5,IF(BB5&gt;BB4+1,"fim2st",IF(BB4&gt;BB5+1,"fim2st",IF(BB5=BB4,"meio2st",IF(BB5=6,IF(BB4=7,"fim2st","meio2st"),IF(BB5=7,IF(BB4=6,"fim2st","meio2st"),"meio2st"))))),IF(BB4&gt;5,IF(BB4&gt;BB5+1,"fim2st","meio2st"),"meio2st")),IF(BB4&lt;&gt;"",IF(BB5&gt;5,IF(BB5&gt;BB4+1,"fim2st",IF(BB4&gt;BB5+1,"fim2st",IF(BB5=BB4,"meio2st",IF(BB5=6,IF(BB4=7,"fim2st","meio2st"),IF(BB5=7,IF(BB4=6,"fim2st","meio2st"),"meio2st"))))),IF(BB4&gt;5,IF(BB4&gt;BB5+1,"fim2st","meio2st"),"meio2st")),IF(BA5&lt;&gt;"",IF(BA5&gt;5,IF(BA5&gt;BA4+1,"fim1st",IF(BA4&gt;BA5+1,"fim1st",IF(BA5=BA4,"meio1st",IF(BA5=6,IF(BA4=7,"fim1st","meio1st"),IF(BA5=7,IF(BA4=6,"fim1st","meio1st"),"meio1st"))))),IF(BA4&gt;5,IF(BA4&gt;BA5+1,"fim1st","meio1st"),"meio1st")),IF(BA4&lt;&gt;"",IF(BA5&gt;5,IF(BA5&gt;BA4+1,"fim1st",IF(BA4&gt;BA5+1,"fim1st",IF(BA5=BA4,"meio1st",IF(BA5=6,IF(BA4=7,"fim1st","meio1st"),IF(BA5=7,IF(BA4=6,"fim1st","meio1st"),"meio1st"))))),IF(BA4&gt;5,IF(BA4&gt;BA5+1,"fim1st","meio1st"),"meio1st")),"NJG"))))))</f>
        <v>STB</v>
      </c>
      <c r="BG5" s="123">
        <f>IF(AZ5="W",6,IF(AZ5="O",0,  IF(AZ4="R",IF(BE5="meio1st",IF(BA4&gt;4,IF(BA4=6,7,BA4+2),6),BA5),BA5)))</f>
        <v>7</v>
      </c>
      <c r="BH5" s="124">
        <f>IF(AZ5="W",6,IF(AZ5="O",0,IF(AZ5="R",IF(BE5="meio1st",0,IF(BE5="fim1st",0,BB5) ),IF(AZ4="R",IF(BE5="meio1st",6,IF(BE5="fim1st",6,IF(BE5="meio2st",IF(BB4&gt;4,IF(BB4=6,7,BB4+2),6),BB5))),BB5))))</f>
        <v>4</v>
      </c>
      <c r="BI5" s="125">
        <f>IF(AZ5="W",0,IF(AZ5="O",0,IF(AZ5="R",IF(BE5="STB",BC5,0),IF(AZ4="R",IF(BE4="meio1st",0,IF(BG5&gt;BG4,IF(BH5&gt;BH4,0,10),IF(BH5&gt;BH4,10,BC5))),BC5))))</f>
        <v>6</v>
      </c>
      <c r="BJ5" s="126"/>
      <c r="BK5" s="118"/>
      <c r="BL5" s="50" t="str">
        <f>D6</f>
        <v>GUSTAVO LUNA</v>
      </c>
      <c r="BM5" s="119">
        <f>IF(BN5="W",1,IF(BN5="O",0,IF(BN5="R",0,IF(BN4="R",1,IF(BW5+BW4&gt;0,IF(BW5&gt;BW4,1,0),IF(BV5&gt;BV4,1,0))))))</f>
        <v>1</v>
      </c>
      <c r="BN5" s="120"/>
      <c r="BO5" s="121">
        <v>6</v>
      </c>
      <c r="BP5" s="121">
        <v>6</v>
      </c>
      <c r="BQ5" s="122"/>
      <c r="BS5" s="65" t="str">
        <f>IF(BQ5&lt;&gt;"","STB",IF(BQ4&lt;&gt;"","STB",IF(BP5&lt;&gt;"",IF(BP5&gt;5,IF(BP5&gt;BP4+1,"fim2st",IF(BP4&gt;BP5+1,"fim2st",IF(BP5=BP4,"meio2st",IF(BP5=6,IF(BP4=7,"fim2st","meio2st"),IF(BP5=7,IF(BP4=6,"fim2st","meio2st"),"meio2st"))))),IF(BP4&gt;5,IF(BP4&gt;BP5+1,"fim2st","meio2st"),"meio2st")),IF(BP4&lt;&gt;"",IF(BP5&gt;5,IF(BP5&gt;BP4+1,"fim2st",IF(BP4&gt;BP5+1,"fim2st",IF(BP5=BP4,"meio2st",IF(BP5=6,IF(BP4=7,"fim2st","meio2st"),IF(BP5=7,IF(BP4=6,"fim2st","meio2st"),"meio2st"))))),IF(BP4&gt;5,IF(BP4&gt;BP5+1,"fim2st","meio2st"),"meio2st")),IF(BO5&lt;&gt;"",IF(BO5&gt;5,IF(BO5&gt;BO4+1,"fim1st",IF(BO4&gt;BO5+1,"fim1st",IF(BO5=BO4,"meio1st",IF(BO5=6,IF(BO4=7,"fim1st","meio1st"),IF(BO5=7,IF(BO4=6,"fim1st","meio1st"),"meio1st"))))),IF(BO4&gt;5,IF(BO4&gt;BO5+1,"fim1st","meio1st"),"meio1st")),IF(BO4&lt;&gt;"",IF(BO5&gt;5,IF(BO5&gt;BO4+1,"fim1st",IF(BO4&gt;BO5+1,"fim1st",IF(BO5=BO4,"meio1st",IF(BO5=6,IF(BO4=7,"fim1st","meio1st"),IF(BO5=7,IF(BO4=6,"fim1st","meio1st"),"meio1st"))))),IF(BO4&gt;5,IF(BO4&gt;BO5+1,"fim1st","meio1st"),"meio1st")),"NJG"))))))</f>
        <v>fim2st</v>
      </c>
      <c r="BU5" s="123">
        <f>IF(BN5="W",6,IF(BN5="O",0,  IF(BN4="R",IF(BS5="meio1st",IF(BO4&gt;4,IF(BO4=6,7,BO4+2),6),BO5),BO5)))</f>
        <v>6</v>
      </c>
      <c r="BV5" s="124">
        <f>IF(BN5="W",6,IF(BN5="O",0,IF(BN5="R",IF(BS5="meio1st",0,IF(BS5="fim1st",0,BP5) ),IF(BN4="R",IF(BS5="meio1st",6,IF(BS5="fim1st",6,IF(BS5="meio2st",IF(BP4&gt;4,IF(BP4=6,7,BP4+2),6),BP5))),BP5))))</f>
        <v>6</v>
      </c>
      <c r="BW5" s="125">
        <f>IF(BN5="W",0,IF(BN5="O",0,IF(BN5="R",IF(BS5="STB",BQ5,0),IF(BN4="R",IF(BS4="meio1st",0,IF(BU5&gt;BU4,IF(BV5&gt;BV4,0,10),IF(BV5&gt;BV4,10,BQ5))),BQ5))))</f>
        <v>0</v>
      </c>
      <c r="BY5" s="118" t="s">
        <v>140</v>
      </c>
      <c r="BZ5" s="50" t="str">
        <f>D5</f>
        <v>DOUGLAS VELASQUEZ</v>
      </c>
      <c r="CA5" s="127">
        <f>IF(CB5="W",1,IF(CB5="O",0,IF(CB5="R",0,IF(CB4="R",1,IF(CK5+CK4&gt;0,IF(CK5&gt;CK4,1,0),IF(CJ5&gt;CJ4,1,0))))))</f>
        <v>1</v>
      </c>
      <c r="CB5" s="128"/>
      <c r="CC5" s="129">
        <v>6</v>
      </c>
      <c r="CD5" s="129">
        <v>6</v>
      </c>
      <c r="CE5" s="130"/>
      <c r="CG5" s="65" t="str">
        <f>IF(CE5&lt;&gt;"","STB",IF(CE4&lt;&gt;"","STB",IF(CD5&lt;&gt;"",IF(CD5&gt;5,IF(CD5&gt;CD4+1,"fim2st",IF(CD4&gt;CD5+1,"fim2st",IF(CD5=CD4,"meio2st",IF(CD5=6,IF(CD4=7,"fim2st","meio2st"),IF(CD5=7,IF(CD4=6,"fim2st","meio2st"),"meio2st"))))),IF(CD4&gt;5,IF(CD4&gt;CD5+1,"fim2st","meio2st"),"meio2st")),IF(CD4&lt;&gt;"",IF(CD5&gt;5,IF(CD5&gt;CD4+1,"fim2st",IF(CD4&gt;CD5+1,"fim2st",IF(CD5=CD4,"meio2st",IF(CD5=6,IF(CD4=7,"fim2st","meio2st"),IF(CD5=7,IF(CD4=6,"fim2st","meio2st"),"meio2st"))))),IF(CD4&gt;5,IF(CD4&gt;CD5+1,"fim2st","meio2st"),"meio2st")),IF(CC5&lt;&gt;"",IF(CC5&gt;5,IF(CC5&gt;CC4+1,"fim1st",IF(CC4&gt;CC5+1,"fim1st",IF(CC5=CC4,"meio1st",IF(CC5=6,IF(CC4=7,"fim1st","meio1st"),IF(CC5=7,IF(CC4=6,"fim1st","meio1st"),"meio1st"))))),IF(CC4&gt;5,IF(CC4&gt;CC5+1,"fim1st","meio1st"),"meio1st")),IF(CC4&lt;&gt;"",IF(CC5&gt;5,IF(CC5&gt;CC4+1,"fim1st",IF(CC4&gt;CC5+1,"fim1st",IF(CC5=CC4,"meio1st",IF(CC5=6,IF(CC4=7,"fim1st","meio1st"),IF(CC5=7,IF(CC4=6,"fim1st","meio1st"),"meio1st"))))),IF(CC4&gt;5,IF(CC4&gt;CC5+1,"fim1st","meio1st"),"meio1st")),"NJG"))))))</f>
        <v>fim2st</v>
      </c>
      <c r="CI5" s="123">
        <f>IF(CB5="W",6,IF(CB5="O",0,  IF(CB4="R",IF(CG5="meio1st",IF(CC4&gt;4,IF(CC4=6,7,CC4+2),6),CC5),CC5)))</f>
        <v>6</v>
      </c>
      <c r="CJ5" s="124">
        <f>IF(CB5="W",6,IF(CB5="O",0,IF(CB5="R",IF(CG5="meio1st",0,IF(CG5="fim1st",0,CD5) ),IF(CB4="R",IF(CG5="meio1st",6,IF(CG5="fim1st",6,IF(CG5="meio2st",IF(CD4&gt;4,IF(CD4=6,7,CD4+2),6),CD5))),CD5))))</f>
        <v>6</v>
      </c>
      <c r="CK5" s="125">
        <f>IF(CB5="W",0,IF(CB5="O",0,IF(CB5="R",IF(CG5="STB",CE5,0),IF(CB4="R",IF(CG4="meio1st",0,IF(CI5&gt;CI4,IF(CJ5&gt;CJ4,0,10),IF(CJ5&gt;CJ4,10,CE5))),CE5))))</f>
        <v>0</v>
      </c>
      <c r="CM5" s="31" t="str">
        <f t="shared" si="1"/>
        <v>DOUGLAS VELASQUEZ</v>
      </c>
      <c r="CN5" s="65">
        <f>IF(AE6&gt;AE7,1,0)</f>
        <v>1</v>
      </c>
      <c r="CO5" s="65">
        <f>IF(AF6&gt;AF7,1,0)</f>
        <v>1</v>
      </c>
      <c r="CP5" s="65">
        <f>IF(AG6&gt;AG7,1,0)</f>
        <v>0</v>
      </c>
      <c r="CQ5" s="65">
        <f>IF(AS6&gt;AS7,1,0)</f>
        <v>1</v>
      </c>
      <c r="CR5" s="65">
        <f>IF(AT6&gt;AT7,1,0)</f>
        <v>1</v>
      </c>
      <c r="CS5" s="65">
        <f>IF(AU6&gt;AU7,1,0)</f>
        <v>0</v>
      </c>
      <c r="CT5" s="65">
        <f>IF(BG6&gt;BG7,1,0)</f>
        <v>1</v>
      </c>
      <c r="CU5" s="65">
        <f>IF(BH6&gt;BH7,1,0)</f>
        <v>0</v>
      </c>
      <c r="CV5" s="65">
        <f>IF(BI6&gt;BI7,1,0)</f>
        <v>0</v>
      </c>
      <c r="CW5" s="65">
        <f>IF(BU6&gt;BU7,1,0)</f>
        <v>1</v>
      </c>
      <c r="CX5" s="65">
        <f>IF(BV6&gt;BV7,1,0)</f>
        <v>0</v>
      </c>
      <c r="CY5" s="65">
        <f>IF(BW6&gt;BW7,1,0)</f>
        <v>1</v>
      </c>
      <c r="CZ5" s="65">
        <f>IF(CI5&gt;CI4,1,0)</f>
        <v>1</v>
      </c>
      <c r="DA5" s="65">
        <f>IF(CJ5&gt;CJ4,1,0)</f>
        <v>1</v>
      </c>
      <c r="DB5" s="65">
        <f>IF(CK5&gt;CK4,1,0)</f>
        <v>0</v>
      </c>
      <c r="DC5" s="111"/>
      <c r="DD5" s="65">
        <f>IF(AE7&gt;AE6,1,0)</f>
        <v>0</v>
      </c>
      <c r="DE5" s="65">
        <f>IF(AF7&gt;AF6,1,0)</f>
        <v>0</v>
      </c>
      <c r="DF5" s="65">
        <f>IF(AG7&gt;AG6,1,0)</f>
        <v>0</v>
      </c>
      <c r="DG5" s="65">
        <f>IF(AS7&gt;AS6,1,0)</f>
        <v>0</v>
      </c>
      <c r="DH5" s="65">
        <f>IF(AT7&gt;AT6,1,0)</f>
        <v>0</v>
      </c>
      <c r="DI5" s="65">
        <f>IF(AU7&gt;AU6,1,0)</f>
        <v>0</v>
      </c>
      <c r="DJ5" s="65">
        <f>IF(BG7&gt;BG6,1,0)</f>
        <v>0</v>
      </c>
      <c r="DK5" s="65">
        <f>IF(BH7&gt;BH6,1,0)</f>
        <v>1</v>
      </c>
      <c r="DL5" s="65">
        <f>IF(BI7&gt;BI6,1,0)</f>
        <v>1</v>
      </c>
      <c r="DM5" s="65">
        <f>IF(BU7&gt;BU6,1,0)</f>
        <v>0</v>
      </c>
      <c r="DN5" s="65">
        <f>IF(BV7&gt;BV6,1,0)</f>
        <v>1</v>
      </c>
      <c r="DO5" s="65">
        <f>IF(BW7&gt;BW6,1,0)</f>
        <v>0</v>
      </c>
      <c r="DP5" s="65">
        <f>IF(CI4&gt;CI5,1,0)</f>
        <v>0</v>
      </c>
      <c r="DQ5" s="65">
        <f>IF(CJ4&gt;CJ5,1,0)</f>
        <v>0</v>
      </c>
      <c r="DR5" s="65">
        <f>IF(CK4&gt;CK5,1,0)</f>
        <v>0</v>
      </c>
      <c r="DS5" s="111"/>
      <c r="DT5" s="65">
        <f>AE6+AF6+AG6+AS6+AT6+AU6+BG6+BH6+BI6+BU6+BV6+BW6+CI5+CJ5+CK5</f>
        <v>74</v>
      </c>
      <c r="DU5" s="65">
        <f>AE7+AF7+AG7+AS7+AT7+AU7+BG7+BH7+BI7+BU7+BV7+BW7+CI4+CJ4+CK4</f>
        <v>56</v>
      </c>
      <c r="DV5" s="111"/>
      <c r="DW5" s="31">
        <f>IF(X6="O",1,0)</f>
        <v>0</v>
      </c>
      <c r="DX5" s="31">
        <f>IF(AL6="O",1,0)</f>
        <v>0</v>
      </c>
      <c r="DY5" s="31">
        <f>IF(AZ6="O",1,0)</f>
        <v>0</v>
      </c>
      <c r="DZ5" s="31">
        <f>IF(BN6="O",1,0)</f>
        <v>0</v>
      </c>
      <c r="EA5" s="31">
        <f>IF(CB5="O",1,0)</f>
        <v>0</v>
      </c>
      <c r="ED5" s="65">
        <f t="shared" si="2"/>
        <v>1</v>
      </c>
      <c r="EE5" s="65">
        <f t="shared" si="3"/>
        <v>1</v>
      </c>
      <c r="EF5" s="65">
        <f t="shared" si="4"/>
        <v>1</v>
      </c>
      <c r="EG5" s="65">
        <f t="shared" si="5"/>
        <v>1</v>
      </c>
      <c r="EH5" s="65">
        <f t="shared" si="6"/>
        <v>1</v>
      </c>
      <c r="EI5" s="65">
        <v>2</v>
      </c>
      <c r="EJ5" s="43">
        <f t="shared" si="7"/>
        <v>5</v>
      </c>
      <c r="EK5" s="43">
        <f>AY6+BM6+CA5+W6+AK6</f>
        <v>4</v>
      </c>
      <c r="EL5" s="43">
        <f t="shared" si="8"/>
        <v>9</v>
      </c>
      <c r="EM5" s="43">
        <f t="shared" si="9"/>
        <v>3</v>
      </c>
      <c r="EN5" s="43">
        <f t="shared" si="10"/>
        <v>6</v>
      </c>
      <c r="EO5" s="43">
        <f t="shared" si="11"/>
        <v>74</v>
      </c>
      <c r="EP5" s="43">
        <f t="shared" si="11"/>
        <v>56</v>
      </c>
      <c r="EQ5" s="43">
        <f t="shared" si="12"/>
        <v>18</v>
      </c>
      <c r="ER5" s="43">
        <f t="shared" si="13"/>
        <v>0</v>
      </c>
      <c r="ES5" s="111"/>
      <c r="ET5" s="71">
        <f>IF(EK5+100&gt;99,EK5+100,concatdxnar("0",EK5+100))</f>
        <v>104</v>
      </c>
      <c r="EU5" s="71">
        <f t="shared" si="14"/>
        <v>106</v>
      </c>
      <c r="EV5" s="71">
        <f t="shared" si="15"/>
        <v>118</v>
      </c>
      <c r="EW5" s="71">
        <f t="shared" si="16"/>
        <v>9</v>
      </c>
      <c r="EX5" s="65" t="str">
        <f t="shared" si="17"/>
        <v>10410611892</v>
      </c>
      <c r="EY5" s="65">
        <f t="shared" si="18"/>
        <v>10410611892</v>
      </c>
      <c r="EZ5" s="65">
        <f>LARGE(EY4:EY9,EI5)</f>
        <v>10410611892</v>
      </c>
      <c r="FA5" s="65" t="str">
        <f t="shared" si="19"/>
        <v>1041061189</v>
      </c>
      <c r="FB5" s="65" t="str">
        <f>IF(FA5=FA4,"empate-c",IF(FA5=FA6,"empate-b","ok"))</f>
        <v>ok</v>
      </c>
      <c r="FC5" s="65">
        <f t="shared" si="20"/>
        <v>2</v>
      </c>
      <c r="FD5" s="65">
        <f t="shared" si="21"/>
        <v>9</v>
      </c>
      <c r="FE5" s="65" t="str">
        <f>RIGHT(C2,1)</f>
        <v>A</v>
      </c>
      <c r="FF5" s="65">
        <f>IF(FD5=9,9,VLOOKUP(CONCATENATE(FE5,FD5),'Conf-Direto'!$A$12:$B$587,2,0))</f>
        <v>9</v>
      </c>
      <c r="FG5" s="65">
        <f t="shared" si="22"/>
        <v>9</v>
      </c>
      <c r="FH5" s="31" t="str">
        <f t="shared" si="23"/>
        <v>104106118992</v>
      </c>
      <c r="FI5" s="65">
        <v>2</v>
      </c>
      <c r="FJ5" s="70">
        <f>IF(CA4=1,1,IF(CA5=1,2,0))</f>
        <v>2</v>
      </c>
      <c r="FK5" s="70"/>
      <c r="FL5" s="70">
        <f>FK6</f>
        <v>3</v>
      </c>
      <c r="FM5" s="70">
        <f>FK7</f>
        <v>2</v>
      </c>
      <c r="FN5" s="70">
        <f>FK8</f>
        <v>2</v>
      </c>
      <c r="FO5" s="70">
        <f>FL9</f>
        <v>3</v>
      </c>
      <c r="FP5" s="31">
        <f t="shared" si="24"/>
        <v>104106118992</v>
      </c>
      <c r="FQ5" s="31">
        <f>LARGE(FP4:FP9,2)</f>
        <v>104106118992</v>
      </c>
      <c r="FR5" s="65">
        <f>IF(SUM(EJ4:EJ9)=0,B5,VALUE(RIGHT(FQ5,1)))</f>
        <v>2</v>
      </c>
      <c r="FS5" s="31">
        <f t="shared" si="25"/>
        <v>2</v>
      </c>
      <c r="FT5" s="31" t="str">
        <f>VLOOKUP(FR5,B4:D9,3,0)</f>
        <v>DOUGLAS VELASQUEZ</v>
      </c>
      <c r="FU5" s="31">
        <f t="shared" si="26"/>
        <v>2</v>
      </c>
      <c r="FV5" s="67" t="str">
        <f t="shared" si="27"/>
        <v>0202</v>
      </c>
      <c r="FW5" s="31">
        <f t="shared" si="28"/>
        <v>202</v>
      </c>
      <c r="FX5" s="31">
        <f>SMALL(FW4:FW9,FI5)</f>
        <v>202</v>
      </c>
      <c r="FY5" s="31">
        <f t="shared" si="29"/>
        <v>2</v>
      </c>
      <c r="FZ5" s="31" t="str">
        <f t="shared" si="30"/>
        <v>02</v>
      </c>
      <c r="GB5" s="31">
        <v>2</v>
      </c>
      <c r="GC5" s="31" t="str">
        <f t="shared" si="31"/>
        <v>1041061189</v>
      </c>
    </row>
    <row r="6" spans="1:185" x14ac:dyDescent="0.45">
      <c r="B6" s="43">
        <v>3</v>
      </c>
      <c r="C6" s="38">
        <v>3</v>
      </c>
      <c r="D6" s="39" t="str">
        <f>Classificação!D7</f>
        <v>GUSTAVO LUNA</v>
      </c>
      <c r="F6" s="38">
        <v>3</v>
      </c>
      <c r="G6" s="89" t="str">
        <f t="shared" si="0"/>
        <v>AMADEU FAÇANHA</v>
      </c>
      <c r="H6" s="106">
        <f>VLOOKUP(FR6,EI4:EJ9,2,0)</f>
        <v>5</v>
      </c>
      <c r="I6" s="112">
        <f>VLOOKUP(FR6,EI4:EK9,3,0)</f>
        <v>2</v>
      </c>
      <c r="J6" s="106">
        <f>VLOOKUP(FR6,EI4:EQ9,4,0)</f>
        <v>5</v>
      </c>
      <c r="K6" s="114">
        <f>VLOOKUP(FR6,EI4:EQ9,5,0)</f>
        <v>6</v>
      </c>
      <c r="L6" s="115">
        <f>VLOOKUP(FR6,EI4:EQ9,6,0)</f>
        <v>-1</v>
      </c>
      <c r="M6" s="131">
        <f>VLOOKUP(FR6,EI4:EQ9,7,0)</f>
        <v>46</v>
      </c>
      <c r="N6" s="114">
        <f>VLOOKUP(FR6,EI4:EQ9,8,0)</f>
        <v>51</v>
      </c>
      <c r="O6" s="115">
        <f>VLOOKUP(FR6,EI4:EQ9,9,0)</f>
        <v>-5</v>
      </c>
      <c r="P6" s="117">
        <f>VLOOKUP(FR6,EI4:ER9,10,0)</f>
        <v>0</v>
      </c>
      <c r="Q6" s="96" t="str">
        <f>IF(VLOOKUP(FR5,GB4:GC9,2)=VLOOKUP(FR6,GB4:GC9,2),S6,IF(VLOOKUP(FR6,GB4:GC9,2)=VLOOKUP(FR7,GB4:GC9,2),R6,"N"))</f>
        <v>N</v>
      </c>
      <c r="R6" s="97" t="str">
        <f>CONCATENATE(G6, " venceu ",G7)</f>
        <v>AMADEU FAÇANHA venceu RODRIGO SOARES</v>
      </c>
      <c r="S6" s="97" t="str">
        <f>CONCATENATE(G6, " venceu ",G5)</f>
        <v>AMADEU FAÇANHA venceu DOUGLAS VELASQUEZ</v>
      </c>
      <c r="U6" s="98"/>
      <c r="V6" s="41" t="str">
        <f>D5</f>
        <v>DOUGLAS VELASQUEZ</v>
      </c>
      <c r="W6" s="99">
        <f>IF(X6="W",1,IF(X6="O",0,IF(X6="R",0,IF(X7="R",1,IF(AG6+AG7&gt;0,IF(AG6&gt;AG7,1,0),IF(AF6&gt;AF7,1,0))))))</f>
        <v>1</v>
      </c>
      <c r="X6" s="132"/>
      <c r="Y6" s="101">
        <v>6</v>
      </c>
      <c r="Z6" s="101">
        <v>6</v>
      </c>
      <c r="AA6" s="102"/>
      <c r="AC6" s="65" t="str">
        <f>IF(AA6&lt;&gt;"","STB",IF(AA7&lt;&gt;"","STB",IF(Z6&lt;&gt;"",IF(Z6&gt;5,IF(Z6&gt;Z7+1,"fim2st",IF(Z7&gt;Z6+1,"fim2st",IF(Z6=Z7,"meio2st",IF(Z6=6,IF(Z7=7,"fim2st","meio2st"),IF(Z6=7,IF(Z7=6,"fim2st","meio2st"),"meio2st"))))),IF(Z7&gt;5,IF(Z7&gt;Z6+1,"fim2st","meio2st"),"meio2st")),IF(Z7&lt;&gt;"",IF(Z6&gt;5,IF(Z6&gt;Z7+1,"fim2st",IF(Z7&gt;Z6+1,"fim2st",IF(Z6=Z7,"meio2st",IF(Z6=6,IF(Z7=7,"fim2st","meio2st"),IF(Z6=7,IF(Z7=6,"fim2st","meio2st"),"meio2st"))))),IF(Z7&gt;5,IF(Z7&gt;Z6+1,"fim2st","meio2st"),"meio2st")),IF(Y6&lt;&gt;"",IF(Y6&gt;5,IF(Y6&gt;Y7+1,"fim1st",IF(Y7&gt;Y6+1,"fim1st",IF(Y6=Y7,"meio1st",IF(Y6=6,IF(Y7=7,"fim1st","meio1st"),IF(Y6=7,IF(Y7=6,"fim1st","meio1st"),"meio1st"))))),IF(Y7&gt;5,IF(Y7&gt;Y6+1,"fim1st","meio1st"),"meio1st")),IF(Y7&lt;&gt;"",IF(Y6&gt;5,IF(Y6&gt;Y7+1,"fim1st",IF(Y7&gt;Y6+1,"fim1st",IF(Y6=Y7,"meio1st",IF(Y6=6,IF(Y7=7,"fim1st","meio1st"),IF(Y6=7,IF(Y7=6,"fim1st","meio1st"),"meio1st"))))),IF(Y7&gt;5,IF(Y7&gt;Y6+1,"fim1st","meio1st"),"meio1st")),"NJG"))))))</f>
        <v>fim2st</v>
      </c>
      <c r="AE6" s="103">
        <f>IF(X6="W",6,IF(X6="O",0,  IF(X7="R",IF(AC6="meio1st",IF(Y7&gt;4,IF(Y7=6,7,Y7+2),6),Y6),Y6)))</f>
        <v>6</v>
      </c>
      <c r="AF6" s="104">
        <f>IF(X6="W",6,IF(X6="O",0,IF(X6="R",IF(AC6="meio1st",0,IF(AC6="fim1st",0,Z6) ),IF(X7="R",IF(AC6="meio1st",6,IF(AC6="fim1st",6,IF(AC6="meio2st",IF(Z7&gt;4,IF(Z7=6,7,Z7+2),6),Z6))),Z6))))</f>
        <v>6</v>
      </c>
      <c r="AG6" s="105">
        <f>IF(X6="W",0,IF(X6="O",0,IF(X6="R",IF(AC6="STB",AA6,0),IF(X7="R",IF(AC4="meio1st",0,IF(AE6&gt;AE7,IF(AF6&gt;AF7,0,10),IF(AF6&gt;AF7,10,AA6))),AA6))))</f>
        <v>0</v>
      </c>
      <c r="AH6" s="106"/>
      <c r="AI6" s="98" t="s">
        <v>140</v>
      </c>
      <c r="AJ6" s="41" t="str">
        <f>D5</f>
        <v>DOUGLAS VELASQUEZ</v>
      </c>
      <c r="AK6" s="99">
        <f>IF(AL6="W",1,IF(AL6="O",0,IF(AL6="R",0,IF(AL7="R",1,IF(AU6+AU7&gt;0,IF(AU6&gt;AU7,1,0),IF(AT6&gt;AT7,1,0))))))</f>
        <v>1</v>
      </c>
      <c r="AL6" s="132"/>
      <c r="AM6" s="101">
        <v>6</v>
      </c>
      <c r="AN6" s="101">
        <v>6</v>
      </c>
      <c r="AO6" s="102"/>
      <c r="AQ6" s="65" t="str">
        <f>IF(AO6&lt;&gt;"","STB",IF(AO7&lt;&gt;"","STB",IF(AN6&lt;&gt;"",IF(AN6&gt;5,IF(AN6&gt;AN7+1,"fim2st",IF(AN7&gt;AN6+1,"fim2st",IF(AN6=AN7,"meio2st",IF(AN6=6,IF(AN7=7,"fim2st","meio2st"),IF(AN6=7,IF(AN7=6,"fim2st","meio2st"),"meio2st"))))),IF(AN7&gt;5,IF(AN7&gt;AN6+1,"fim2st","meio2st"),"meio2st")),IF(AN7&lt;&gt;"",IF(AN6&gt;5,IF(AN6&gt;AN7+1,"fim2st",IF(AN7&gt;AN6+1,"fim2st",IF(AN6=AN7,"meio2st",IF(AN6=6,IF(AN7=7,"fim2st","meio2st"),IF(AN6=7,IF(AN7=6,"fim2st","meio2st"),"meio2st"))))),IF(AN7&gt;5,IF(AN7&gt;AN6+1,"fim2st","meio2st"),"meio2st")),IF(AM6&lt;&gt;"",IF(AM6&gt;5,IF(AM6&gt;AM7+1,"fim1st",IF(AM7&gt;AM6+1,"fim1st",IF(AM6=AM7,"meio1st",IF(AM6=6,IF(AM7=7,"fim1st","meio1st"),IF(AM6=7,IF(AM7=6,"fim1st","meio1st"),"meio1st"))))),IF(AM7&gt;5,IF(AM7&gt;AM6+1,"fim1st","meio1st"),"meio1st")),IF(AM7&lt;&gt;"",IF(AM6&gt;5,IF(AM6&gt;AM7+1,"fim1st",IF(AM7&gt;AM6+1,"fim1st",IF(AM6=AM7,"meio1st",IF(AM6=6,IF(AM7=7,"fim1st","meio1st"),IF(AM6=7,IF(AM7=6,"fim1st","meio1st"),"meio1st"))))),IF(AM7&gt;5,IF(AM7&gt;AM6+1,"fim1st","meio1st"),"meio1st")),"NJG"))))))</f>
        <v>fim2st</v>
      </c>
      <c r="AS6" s="103">
        <f>IF(AL6="W",6,IF(AL6="O",0,  IF(AL7="R",IF(AQ6="meio1st",IF(AM7&gt;4,IF(AM7=6,7,AM7+2),6),AM6),AM6)))</f>
        <v>6</v>
      </c>
      <c r="AT6" s="104">
        <f>IF(AL6="W",6,IF(AL6="O",0,IF(AL6="R",IF(AQ6="meio1st",0,IF(AQ6="fim1st",0,AN6) ),IF(AL7="R",IF(AQ6="meio1st",6,IF(AQ6="fim1st",6,IF(AQ6="meio2st",IF(AN7&gt;4,IF(AN7=6,7,AN7+2),6),AN6))),AN6))))</f>
        <v>6</v>
      </c>
      <c r="AU6" s="105">
        <f>IF(AL6="W",0,IF(AL6="O",0,IF(AL6="R",IF(AQ6="STB",AO6,0),IF(AL7="R",IF(AQ4="meio1st",0,IF(AS6&gt;AS7,IF(AT6&gt;AT7,0,10),IF(AT6&gt;AT7,10,AO6))),AO6))))</f>
        <v>0</v>
      </c>
      <c r="AW6" s="98"/>
      <c r="AX6" s="41" t="str">
        <f>D5</f>
        <v>DOUGLAS VELASQUEZ</v>
      </c>
      <c r="AY6" s="99">
        <f>IF(AZ6="W",1,IF(AZ6="O",0,IF(AZ6="R",0,IF(AZ7="R",1,IF(BI6+BI7&gt;0,IF(BI6&gt;BI7,1,0),IF(BH6&gt;BH7,1,0))))))</f>
        <v>0</v>
      </c>
      <c r="AZ6" s="132"/>
      <c r="BA6" s="101">
        <v>7</v>
      </c>
      <c r="BB6" s="101">
        <v>5</v>
      </c>
      <c r="BC6" s="102">
        <v>6</v>
      </c>
      <c r="BE6" s="65" t="str">
        <f>IF(BC6&lt;&gt;"","STB",IF(BC7&lt;&gt;"","STB",IF(BB6&lt;&gt;"",IF(BB6&gt;5,IF(BB6&gt;BB7+1,"fim2st",IF(BB7&gt;BB6+1,"fim2st",IF(BB6=BB7,"meio2st",IF(BB6=6,IF(BB7=7,"fim2st","meio2st"),IF(BB6=7,IF(BB7=6,"fim2st","meio2st"),"meio2st"))))),IF(BB7&gt;5,IF(BB7&gt;BB6+1,"fim2st","meio2st"),"meio2st")),IF(BB7&lt;&gt;"",IF(BB6&gt;5,IF(BB6&gt;BB7+1,"fim2st",IF(BB7&gt;BB6+1,"fim2st",IF(BB6=BB7,"meio2st",IF(BB6=6,IF(BB7=7,"fim2st","meio2st"),IF(BB6=7,IF(BB7=6,"fim2st","meio2st"),"meio2st"))))),IF(BB7&gt;5,IF(BB7&gt;BB6+1,"fim2st","meio2st"),"meio2st")),IF(BA6&lt;&gt;"",IF(BA6&gt;5,IF(BA6&gt;BA7+1,"fim1st",IF(BA7&gt;BA6+1,"fim1st",IF(BA6=BA7,"meio1st",IF(BA6=6,IF(BA7=7,"fim1st","meio1st"),IF(BA6=7,IF(BA7=6,"fim1st","meio1st"),"meio1st"))))),IF(BA7&gt;5,IF(BA7&gt;BA6+1,"fim1st","meio1st"),"meio1st")),IF(BA7&lt;&gt;"",IF(BA6&gt;5,IF(BA6&gt;BA7+1,"fim1st",IF(BA7&gt;BA6+1,"fim1st",IF(BA6=BA7,"meio1st",IF(BA6=6,IF(BA7=7,"fim1st","meio1st"),IF(BA6=7,IF(BA7=6,"fim1st","meio1st"),"meio1st"))))),IF(BA7&gt;5,IF(BA7&gt;BA6+1,"fim1st","meio1st"),"meio1st")),"NJG"))))))</f>
        <v>STB</v>
      </c>
      <c r="BG6" s="103">
        <f>IF(AZ6="W",6,IF(AZ6="O",0,  IF(AZ7="R",IF(BE6="meio1st",IF(BA7&gt;4,IF(BA7=6,7,BA7+2),6),BA6),BA6)))</f>
        <v>7</v>
      </c>
      <c r="BH6" s="104">
        <f>IF(AZ6="W",6,IF(AZ6="O",0,IF(AZ6="R",IF(BE6="meio1st",0,IF(BE6="fim1st",0,BB6) ),IF(AZ7="R",IF(BE6="meio1st",6,IF(BE6="fim1st",6,IF(BE6="meio2st",IF(BB7&gt;4,IF(BB7=6,7,BB7+2),6),BB6))),BB6))))</f>
        <v>5</v>
      </c>
      <c r="BI6" s="105">
        <f>IF(AZ6="W",0,IF(AZ6="O",0,IF(AZ6="R",IF(BE6="STB",BC6,0),IF(AZ7="R",IF(BE4="meio1st",0,IF(BG6&gt;BG7,IF(BH6&gt;BH7,0,10),IF(BH6&gt;BH7,10,BC6))),BC6))))</f>
        <v>6</v>
      </c>
      <c r="BK6" s="98"/>
      <c r="BL6" s="41" t="str">
        <f>D5</f>
        <v>DOUGLAS VELASQUEZ</v>
      </c>
      <c r="BM6" s="99">
        <f>IF(BN6="W",1,IF(BN6="O",0,IF(BN6="R",0,IF(BN7="R",1,IF(BW6+BW7&gt;0,IF(BW6&gt;BW7,1,0),IF(BV6&gt;BV7,1,0))))))</f>
        <v>1</v>
      </c>
      <c r="BN6" s="132"/>
      <c r="BO6" s="101">
        <v>7</v>
      </c>
      <c r="BP6" s="101">
        <v>3</v>
      </c>
      <c r="BQ6" s="102">
        <v>10</v>
      </c>
      <c r="BS6" s="65" t="str">
        <f>IF(BQ6&lt;&gt;"","STB",IF(BQ7&lt;&gt;"","STB",IF(BP6&lt;&gt;"",IF(BP6&gt;5,IF(BP6&gt;BP7+1,"fim2st",IF(BP7&gt;BP6+1,"fim2st",IF(BP6=BP7,"meio2st",IF(BP6=6,IF(BP7=7,"fim2st","meio2st"),IF(BP6=7,IF(BP7=6,"fim2st","meio2st"),"meio2st"))))),IF(BP7&gt;5,IF(BP7&gt;BP6+1,"fim2st","meio2st"),"meio2st")),IF(BP7&lt;&gt;"",IF(BP6&gt;5,IF(BP6&gt;BP7+1,"fim2st",IF(BP7&gt;BP6+1,"fim2st",IF(BP6=BP7,"meio2st",IF(BP6=6,IF(BP7=7,"fim2st","meio2st"),IF(BP6=7,IF(BP7=6,"fim2st","meio2st"),"meio2st"))))),IF(BP7&gt;5,IF(BP7&gt;BP6+1,"fim2st","meio2st"),"meio2st")),IF(BO6&lt;&gt;"",IF(BO6&gt;5,IF(BO6&gt;BO7+1,"fim1st",IF(BO7&gt;BO6+1,"fim1st",IF(BO6=BO7,"meio1st",IF(BO6=6,IF(BO7=7,"fim1st","meio1st"),IF(BO6=7,IF(BO7=6,"fim1st","meio1st"),"meio1st"))))),IF(BO7&gt;5,IF(BO7&gt;BO6+1,"fim1st","meio1st"),"meio1st")),IF(BO7&lt;&gt;"",IF(BO6&gt;5,IF(BO6&gt;BO7+1,"fim1st",IF(BO7&gt;BO6+1,"fim1st",IF(BO6=BO7,"meio1st",IF(BO6=6,IF(BO7=7,"fim1st","meio1st"),IF(BO6=7,IF(BO7=6,"fim1st","meio1st"),"meio1st"))))),IF(BO7&gt;5,IF(BO7&gt;BO6+1,"fim1st","meio1st"),"meio1st")),"NJG"))))))</f>
        <v>STB</v>
      </c>
      <c r="BU6" s="103">
        <f>IF(BN6="W",6,IF(BN6="O",0,  IF(BN7="R",IF(BS6="meio1st",IF(BO7&gt;4,IF(BO7=6,7,BO7+2),6),BO6),BO6)))</f>
        <v>7</v>
      </c>
      <c r="BV6" s="104">
        <f>IF(BN6="W",6,IF(BN6="O",0,IF(BN6="R",IF(BS6="meio1st",0,IF(BS6="fim1st",0,BP6) ),IF(BN7="R",IF(BS6="meio1st",6,IF(BS6="fim1st",6,IF(BS6="meio2st",IF(BP7&gt;4,IF(BP7=6,7,BP7+2),6),BP6))),BP6))))</f>
        <v>3</v>
      </c>
      <c r="BW6" s="105">
        <f>IF(BN6="W",0,IF(BN6="O",0,IF(BN6="R",IF(BS6="STB",BQ6,0),IF(BN7="R",IF(BS4="meio1st",0,IF(BU6&gt;BU7,IF(BV6&gt;BV7,0,10),IF(BV6&gt;BV7,10,BQ6))),BQ6))))</f>
        <v>10</v>
      </c>
      <c r="BY6" s="98" t="s">
        <v>140</v>
      </c>
      <c r="BZ6" s="41" t="str">
        <f>D6</f>
        <v>GUSTAVO LUNA</v>
      </c>
      <c r="CA6" s="107">
        <f>IF(CB6="W",1,IF(CB6="O",0,IF(CB6="R",0,IF(CB7="R",1,IF(CK6+CK7&gt;0,IF(CK6&gt;CK7,1,0),IF(CJ6&gt;CJ7,1,0))))))</f>
        <v>1</v>
      </c>
      <c r="CB6" s="133"/>
      <c r="CC6" s="109">
        <v>6</v>
      </c>
      <c r="CD6" s="109">
        <v>7</v>
      </c>
      <c r="CE6" s="110"/>
      <c r="CG6" s="65" t="str">
        <f>IF(CE6&lt;&gt;"","STB",IF(CE7&lt;&gt;"","STB",IF(CD6&lt;&gt;"",IF(CD6&gt;5,IF(CD6&gt;CD7+1,"fim2st",IF(CD7&gt;CD6+1,"fim2st",IF(CD6=CD7,"meio2st",IF(CD6=6,IF(CD7=7,"fim2st","meio2st"),IF(CD6=7,IF(CD7=6,"fim2st","meio2st"),"meio2st"))))),IF(CD7&gt;5,IF(CD7&gt;CD6+1,"fim2st","meio2st"),"meio2st")),IF(CD7&lt;&gt;"",IF(CD6&gt;5,IF(CD6&gt;CD7+1,"fim2st",IF(CD7&gt;CD6+1,"fim2st",IF(CD6=CD7,"meio2st",IF(CD6=6,IF(CD7=7,"fim2st","meio2st"),IF(CD6=7,IF(CD7=6,"fim2st","meio2st"),"meio2st"))))),IF(CD7&gt;5,IF(CD7&gt;CD6+1,"fim2st","meio2st"),"meio2st")),IF(CC6&lt;&gt;"",IF(CC6&gt;5,IF(CC6&gt;CC7+1,"fim1st",IF(CC7&gt;CC6+1,"fim1st",IF(CC6=CC7,"meio1st",IF(CC6=6,IF(CC7=7,"fim1st","meio1st"),IF(CC6=7,IF(CC7=6,"fim1st","meio1st"),"meio1st"))))),IF(CC7&gt;5,IF(CC7&gt;CC6+1,"fim1st","meio1st"),"meio1st")),IF(CC7&lt;&gt;"",IF(CC6&gt;5,IF(CC6&gt;CC7+1,"fim1st",IF(CC7&gt;CC6+1,"fim1st",IF(CC6=CC7,"meio1st",IF(CC6=6,IF(CC7=7,"fim1st","meio1st"),IF(CC6=7,IF(CC7=6,"fim1st","meio1st"),"meio1st"))))),IF(CC7&gt;5,IF(CC7&gt;CC6+1,"fim1st","meio1st"),"meio1st")),"NJG"))))))</f>
        <v>fim2st</v>
      </c>
      <c r="CI6" s="103">
        <f>IF(CB6="W",6,IF(CB6="O",0,  IF(CB7="R",IF(CG6="meio1st",IF(CC7&gt;4,IF(CC7=6,7,CC7+2),6),CC6),CC6)))</f>
        <v>6</v>
      </c>
      <c r="CJ6" s="104">
        <f>IF(CB6="W",6,IF(CB6="O",0,IF(CB6="R",IF(CG6="meio1st",0,IF(CG6="fim1st",0,CD6) ),IF(CB7="R",IF(CG6="meio1st",6,IF(CG6="fim1st",6,IF(CG6="meio2st",IF(CD7&gt;4,IF(CD7=6,7,CD7+2),6),CD6))),CD6))))</f>
        <v>7</v>
      </c>
      <c r="CK6" s="105">
        <f>IF(CB6="W",0,IF(CB6="O",0,IF(CB6="R",IF(CG6="STB",CE6,0),IF(CB7="R",IF(CG4="meio1st",0,IF(CI6&gt;CI7,IF(CJ6&gt;CJ7,0,10),IF(CJ6&gt;CJ7,10,CE6))),CE6))))</f>
        <v>0</v>
      </c>
      <c r="CM6" s="31" t="str">
        <f t="shared" si="1"/>
        <v>GUSTAVO LUNA</v>
      </c>
      <c r="CN6" s="65">
        <f>IF(AE8&gt;AE9,1,0)</f>
        <v>1</v>
      </c>
      <c r="CO6" s="65">
        <f>IF(AF8&gt;AF9,1,0)</f>
        <v>1</v>
      </c>
      <c r="CP6" s="65">
        <f>IF(AG8&gt;AG9,1,0)</f>
        <v>0</v>
      </c>
      <c r="CQ6" s="65">
        <f>IF(AS8&gt;AS9,1,0)</f>
        <v>1</v>
      </c>
      <c r="CR6" s="65">
        <f>IF(AT8&gt;AT9,1,0)</f>
        <v>1</v>
      </c>
      <c r="CS6" s="65">
        <f>IF(AU8&gt;AU9,1,0)</f>
        <v>0</v>
      </c>
      <c r="CT6" s="65">
        <f>IF(BG7&gt;BG6,1,0)</f>
        <v>0</v>
      </c>
      <c r="CU6" s="65">
        <f>IF(BH7&gt;BH6,1,0)</f>
        <v>1</v>
      </c>
      <c r="CV6" s="65">
        <f>IF(BI7&gt;BI6,1,0)</f>
        <v>1</v>
      </c>
      <c r="CW6" s="65">
        <f>IF(BU5&gt;BU4,1,0)</f>
        <v>1</v>
      </c>
      <c r="CX6" s="65">
        <f>IF(BV5&gt;BV4,1,0)</f>
        <v>1</v>
      </c>
      <c r="CY6" s="65">
        <f>IF(BW5&gt;BW4,1,0)</f>
        <v>0</v>
      </c>
      <c r="CZ6" s="65">
        <f>IF(CI6&gt;CI7,1,0)</f>
        <v>1</v>
      </c>
      <c r="DA6" s="65">
        <f>IF(CJ6&gt;CJ7,1,0)</f>
        <v>1</v>
      </c>
      <c r="DB6" s="65">
        <f>IF(CK6&gt;CK7,1,0)</f>
        <v>0</v>
      </c>
      <c r="DC6" s="111"/>
      <c r="DD6" s="65">
        <f>IF(AE9&gt;AE8,1,0)</f>
        <v>0</v>
      </c>
      <c r="DE6" s="65">
        <f>IF(AF9&gt;AF8,1,0)</f>
        <v>0</v>
      </c>
      <c r="DF6" s="65">
        <f>IF(AG9&gt;AG8,1,0)</f>
        <v>0</v>
      </c>
      <c r="DG6" s="65">
        <f>IF(AS9&gt;AS8,1,0)</f>
        <v>0</v>
      </c>
      <c r="DH6" s="65">
        <f>IF(AT9&gt;AT8,1,0)</f>
        <v>0</v>
      </c>
      <c r="DI6" s="65">
        <f>IF(AU9&gt;AU8,1,0)</f>
        <v>0</v>
      </c>
      <c r="DJ6" s="65">
        <f>IF(BG6&gt;BG7,1,0)</f>
        <v>1</v>
      </c>
      <c r="DK6" s="65">
        <f>IF(BH6&gt;BH7,1,0)</f>
        <v>0</v>
      </c>
      <c r="DL6" s="65">
        <f>IF(BI6&gt;BI7,1,0)</f>
        <v>0</v>
      </c>
      <c r="DM6" s="65">
        <f>IF(BU4&gt;BU5,1,0)</f>
        <v>0</v>
      </c>
      <c r="DN6" s="65">
        <f>IF(BV4&gt;BV5,1,0)</f>
        <v>0</v>
      </c>
      <c r="DO6" s="65">
        <f>IF(BW4&gt;BW5,1,0)</f>
        <v>0</v>
      </c>
      <c r="DP6" s="65">
        <f>IF(CI7&gt;CI6,1,0)</f>
        <v>0</v>
      </c>
      <c r="DQ6" s="65">
        <f>IF(CJ7&gt;CJ6,1,0)</f>
        <v>0</v>
      </c>
      <c r="DR6" s="65">
        <f>IF(CK7&gt;CK6,1,0)</f>
        <v>0</v>
      </c>
      <c r="DS6" s="111"/>
      <c r="DT6" s="65">
        <f>AE8+AF8+AG8+AS8+AT8+AU8+BG7+BH7+BI7+BU5+BV5+BW5+CI6+CJ6+CK6</f>
        <v>73</v>
      </c>
      <c r="DU6" s="65">
        <f>AE9+AF9+AG9+AS9+AT9+AU9+BG6+BH6+BI6+BU4+BV4+BW4+CI7+CJ7+CK7</f>
        <v>44</v>
      </c>
      <c r="DV6" s="111"/>
      <c r="DW6" s="31">
        <f>IF(X8="O",1,0)</f>
        <v>0</v>
      </c>
      <c r="DX6" s="31">
        <f>IF(AL8="O",1,0)</f>
        <v>0</v>
      </c>
      <c r="DY6" s="31">
        <f>IF(AZ7="O",1,0)</f>
        <v>0</v>
      </c>
      <c r="DZ6" s="31">
        <f>IF(BN5="O",1,0)</f>
        <v>0</v>
      </c>
      <c r="EA6" s="31">
        <f>IF(CB6="O",1,0)</f>
        <v>0</v>
      </c>
      <c r="ED6" s="65">
        <f t="shared" si="2"/>
        <v>1</v>
      </c>
      <c r="EE6" s="65">
        <f t="shared" si="3"/>
        <v>1</v>
      </c>
      <c r="EF6" s="65">
        <f t="shared" si="4"/>
        <v>1</v>
      </c>
      <c r="EG6" s="65">
        <f t="shared" si="5"/>
        <v>1</v>
      </c>
      <c r="EH6" s="65">
        <f t="shared" si="6"/>
        <v>1</v>
      </c>
      <c r="EI6" s="65">
        <v>3</v>
      </c>
      <c r="EJ6" s="43">
        <f t="shared" si="7"/>
        <v>5</v>
      </c>
      <c r="EK6" s="43">
        <f>AY7+BM5+CA6+W8+AK8</f>
        <v>5</v>
      </c>
      <c r="EL6" s="43">
        <f t="shared" si="8"/>
        <v>10</v>
      </c>
      <c r="EM6" s="43">
        <f t="shared" si="9"/>
        <v>1</v>
      </c>
      <c r="EN6" s="43">
        <f t="shared" si="10"/>
        <v>9</v>
      </c>
      <c r="EO6" s="43">
        <f t="shared" si="11"/>
        <v>73</v>
      </c>
      <c r="EP6" s="43">
        <f t="shared" si="11"/>
        <v>44</v>
      </c>
      <c r="EQ6" s="43">
        <f t="shared" si="12"/>
        <v>29</v>
      </c>
      <c r="ER6" s="43">
        <f t="shared" si="13"/>
        <v>0</v>
      </c>
      <c r="ES6" s="111"/>
      <c r="ET6" s="71">
        <f>IF(EK6+100&gt;99,EK6+100,concatdxnar("0",EK6+100))</f>
        <v>105</v>
      </c>
      <c r="EU6" s="71">
        <f t="shared" si="14"/>
        <v>109</v>
      </c>
      <c r="EV6" s="71">
        <f t="shared" si="15"/>
        <v>129</v>
      </c>
      <c r="EW6" s="71">
        <f t="shared" si="16"/>
        <v>9</v>
      </c>
      <c r="EX6" s="65" t="str">
        <f t="shared" si="17"/>
        <v>10510912993</v>
      </c>
      <c r="EY6" s="65">
        <f t="shared" si="18"/>
        <v>10510912993</v>
      </c>
      <c r="EZ6" s="65">
        <f>LARGE(EY4:EY9,EI6)</f>
        <v>10209909595</v>
      </c>
      <c r="FA6" s="65" t="str">
        <f t="shared" si="19"/>
        <v>1020990959</v>
      </c>
      <c r="FB6" s="65" t="str">
        <f>IF(FA6=FA5,"empate-c",IF(FA6=FA7,"empate-b","ok"))</f>
        <v>ok</v>
      </c>
      <c r="FC6" s="65">
        <f t="shared" si="20"/>
        <v>5</v>
      </c>
      <c r="FD6" s="65">
        <f t="shared" si="21"/>
        <v>9</v>
      </c>
      <c r="FE6" s="65" t="str">
        <f>RIGHT(C2,1)</f>
        <v>A</v>
      </c>
      <c r="FF6" s="65">
        <f>IF(FD6=9,9,VLOOKUP(CONCATENATE(FE6,FD6),'Conf-Direto'!$A$12:$B$587,2,0))</f>
        <v>9</v>
      </c>
      <c r="FG6" s="65">
        <f t="shared" si="22"/>
        <v>9</v>
      </c>
      <c r="FH6" s="31" t="str">
        <f t="shared" si="23"/>
        <v>102099095995</v>
      </c>
      <c r="FI6" s="65">
        <v>3</v>
      </c>
      <c r="FJ6" s="70">
        <f>IF(BM4=1,1,IF(BM5=1,3,0))</f>
        <v>3</v>
      </c>
      <c r="FK6" s="70">
        <f>IF(AY6=1,2,IF(AY7=1,3,0))</f>
        <v>3</v>
      </c>
      <c r="FL6" s="70"/>
      <c r="FM6" s="70">
        <f>FL7</f>
        <v>3</v>
      </c>
      <c r="FN6" s="70">
        <f>FL8</f>
        <v>3</v>
      </c>
      <c r="FO6" s="70">
        <f>FL9</f>
        <v>3</v>
      </c>
      <c r="FP6" s="31">
        <f t="shared" si="24"/>
        <v>102099095995</v>
      </c>
      <c r="FQ6" s="31">
        <f>LARGE(FP4:FP9,3)</f>
        <v>102099095995</v>
      </c>
      <c r="FR6" s="65">
        <f>IF(SUM(EJ4:EJ9)=0,B6,VALUE(RIGHT(FQ6,1)))</f>
        <v>5</v>
      </c>
      <c r="FS6" s="31">
        <f t="shared" si="25"/>
        <v>5</v>
      </c>
      <c r="FT6" s="31" t="str">
        <f>VLOOKUP(FR6,B4:D9,3,0)</f>
        <v>AMADEU FAÇANHA</v>
      </c>
      <c r="FU6" s="31">
        <f t="shared" si="26"/>
        <v>3</v>
      </c>
      <c r="FV6" s="67" t="str">
        <f t="shared" si="27"/>
        <v>0503</v>
      </c>
      <c r="FW6" s="31">
        <f t="shared" si="28"/>
        <v>503</v>
      </c>
      <c r="FX6" s="31">
        <f>SMALL(FW4:FW9,FI6)</f>
        <v>301</v>
      </c>
      <c r="FY6" s="31">
        <f t="shared" si="29"/>
        <v>3</v>
      </c>
      <c r="FZ6" s="31" t="str">
        <f t="shared" si="30"/>
        <v>01</v>
      </c>
      <c r="GB6" s="31">
        <v>3</v>
      </c>
      <c r="GC6" s="31" t="str">
        <f t="shared" si="31"/>
        <v>1051091299</v>
      </c>
    </row>
    <row r="7" spans="1:185" x14ac:dyDescent="0.45">
      <c r="B7" s="43">
        <v>4</v>
      </c>
      <c r="C7" s="38">
        <v>4</v>
      </c>
      <c r="D7" s="39" t="str">
        <f>Classificação!D8</f>
        <v>RODRIGO SOARES</v>
      </c>
      <c r="F7" s="38">
        <v>4</v>
      </c>
      <c r="G7" s="89" t="str">
        <f t="shared" si="0"/>
        <v>RODRIGO SOARES</v>
      </c>
      <c r="H7" s="106">
        <f>VLOOKUP(FR7,EI4:EJ9,2,0)</f>
        <v>5</v>
      </c>
      <c r="I7" s="112">
        <f>VLOOKUP(FR7,EI4:EK9,3,0)</f>
        <v>2</v>
      </c>
      <c r="J7" s="113">
        <f>VLOOKUP(FR7,EI4:EQ9,4,0)</f>
        <v>5</v>
      </c>
      <c r="K7" s="114">
        <f>VLOOKUP(FR7,EI4:EQ9,5,0)</f>
        <v>8</v>
      </c>
      <c r="L7" s="115">
        <f>VLOOKUP(FR7,EI4:EQ9,6,0)</f>
        <v>-3</v>
      </c>
      <c r="M7" s="116">
        <f>VLOOKUP(FR7,EI4:EQ9,7,0)</f>
        <v>65</v>
      </c>
      <c r="N7" s="114">
        <f>VLOOKUP(FR7,EI4:EQ9,8,0)</f>
        <v>73</v>
      </c>
      <c r="O7" s="115">
        <f>VLOOKUP(FR7,EI4:EQ9,9,0)</f>
        <v>-8</v>
      </c>
      <c r="P7" s="117">
        <f>VLOOKUP(FR7,EI4:ER9,10,0)</f>
        <v>0</v>
      </c>
      <c r="Q7" s="96" t="str">
        <f>IF(VLOOKUP(FR6,GB4:GC9,2)=VLOOKUP(FR7,GB4:GC9,2),S7,IF(VLOOKUP(FR7,GB4:GC9,2)=VLOOKUP(FR8,GB4:GC9,2),R7,"N"))</f>
        <v>N</v>
      </c>
      <c r="R7" s="97" t="str">
        <f>CONCATENATE(G7, " venceu ",G8)</f>
        <v>RODRIGO SOARES venceu OTÁVIO BUENO</v>
      </c>
      <c r="S7" s="97" t="str">
        <f>CONCATENATE(G7, " venceu ",G6)</f>
        <v>RODRIGO SOARES venceu AMADEU FAÇANHA</v>
      </c>
      <c r="U7" s="118" t="s">
        <v>140</v>
      </c>
      <c r="V7" s="50" t="str">
        <f>D8</f>
        <v>AMADEU FAÇANHA</v>
      </c>
      <c r="W7" s="119">
        <f>IF(X7="W",1,IF(X7="O",0,IF(X7="R",0,IF(X6="R",1,IF(AG7+AG6&gt;0,IF(AG7&gt;AG6,1,0),IF(AF7&gt;AF6,1,0))))))</f>
        <v>0</v>
      </c>
      <c r="X7" s="120"/>
      <c r="Y7" s="121">
        <v>2</v>
      </c>
      <c r="Z7" s="121">
        <v>2</v>
      </c>
      <c r="AA7" s="122"/>
      <c r="AC7" s="65" t="str">
        <f>IF(AA7&lt;&gt;"","STB",IF(AA6&lt;&gt;"","STB",IF(Z7&lt;&gt;"",IF(Z7&gt;5,IF(Z7&gt;Z6+1,"fim2st",IF(Z6&gt;Z7+1,"fim2st",IF(Z7=Z6,"meio2st",IF(Z7=6,IF(Z6=7,"fim2st","meio2st"),IF(Z7=7,IF(Z6=6,"fim2st","meio2st"),"meio2st"))))),IF(Z6&gt;5,IF(Z6&gt;Z7+1,"fim2st","meio2st"),"meio2st")),IF(Z6&lt;&gt;"",IF(Z7&gt;5,IF(Z7&gt;Z6+1,"fim2st",IF(Z6&gt;Z7+1,"fim2st",IF(Z7=Z6,"meio2st",IF(Z7=6,IF(Z6=7,"fim2st","meio2st"),IF(Z7=7,IF(Z6=6,"fim2st","meio2st"),"meio2st"))))),IF(Z6&gt;5,IF(Z6&gt;Z7+1,"fim2st","meio2st"),"meio2st")),IF(Y7&lt;&gt;"",IF(Y7&gt;5,IF(Y7&gt;Y6+1,"fim1st",IF(Y6&gt;Y7+1,"fim1st",IF(Y7=Y6,"meio1st",IF(Y7=6,IF(Y6=7,"fim1st","meio1st"),IF(Y7=7,IF(Y6=6,"fim1st","meio1st"),"meio1st"))))),IF(Y6&gt;5,IF(Y6&gt;Y7+1,"fim1st","meio1st"),"meio1st")),IF(Y6&lt;&gt;"",IF(Y7&gt;5,IF(Y7&gt;Y6+1,"fim1st",IF(Y6&gt;Y7+1,"fim1st",IF(Y7=Y6,"meio1st",IF(Y7=6,IF(Y6=7,"fim1st","meio1st"),IF(Y7=7,IF(Y6=6,"fim1st","meio1st"),"meio1st"))))),IF(Y6&gt;5,IF(Y6&gt;Y7+1,"fim1st","meio1st"),"meio1st")),"NJG"))))))</f>
        <v>fim2st</v>
      </c>
      <c r="AE7" s="123">
        <f>IF(X7="W",6,IF(X7="O",0,  IF(X6="R",IF(AC7="meio1st",IF(Y6&gt;4,IF(Y6=6,7,Y6+2),6),Y7),Y7)))</f>
        <v>2</v>
      </c>
      <c r="AF7" s="124">
        <f>IF(X7="W",6,IF(X7="O",0,IF(X7="R",IF(AC7="meio1st",0,IF(AC7="fim1st",0,Z7) ),IF(X6="R",IF(AC7="meio1st",6,IF(AC7="fim1st",6,IF(AC7="meio2st",IF(Z6&gt;4,IF(Z6=6,7,Z6+2),6),Z7))),Z7))))</f>
        <v>2</v>
      </c>
      <c r="AG7" s="125">
        <f>IF(X7="W",0,IF(X7="O",0,IF(X7="R",IF(AC7="STB",AA7,0),IF(X6="R",IF(AC4="meio1st",0,IF(AE7&gt;AE6,IF(AF7&gt;AF6,0,10),IF(AF7&gt;AF6,10,AA7))),AA7))))</f>
        <v>0</v>
      </c>
      <c r="AH7" s="106"/>
      <c r="AI7" s="118"/>
      <c r="AJ7" s="50" t="str">
        <f>D7</f>
        <v>RODRIGO SOARES</v>
      </c>
      <c r="AK7" s="119">
        <f>IF(AL7="W",1,IF(AL7="O",0,IF(AL7="R",0,IF(AL6="R",1,IF(AU7+AU6&gt;0,IF(AU7&gt;AU6,1,0),IF(AT7&gt;AT6,1,0))))))</f>
        <v>0</v>
      </c>
      <c r="AL7" s="120"/>
      <c r="AM7" s="121">
        <v>3</v>
      </c>
      <c r="AN7" s="121">
        <v>2</v>
      </c>
      <c r="AO7" s="122"/>
      <c r="AQ7" s="65" t="str">
        <f>IF(AO7&lt;&gt;"","STB",IF(AO6&lt;&gt;"","STB",IF(AN7&lt;&gt;"",IF(AN7&gt;5,IF(AN7&gt;AN6+1,"fim2st",IF(AN6&gt;AN7+1,"fim2st",IF(AN7=AN6,"meio2st",IF(AN7=6,IF(AN6=7,"fim2st","meio2st"),IF(AN7=7,IF(AN6=6,"fim2st","meio2st"),"meio2st"))))),IF(AN6&gt;5,IF(AN6&gt;AN7+1,"fim2st","meio2st"),"meio2st")),IF(AN6&lt;&gt;"",IF(AN7&gt;5,IF(AN7&gt;AN6+1,"fim2st",IF(AN6&gt;AN7+1,"fim2st",IF(AN7=AN6,"meio2st",IF(AN7=6,IF(AN6=7,"fim2st","meio2st"),IF(AN7=7,IF(AN6=6,"fim2st","meio2st"),"meio2st"))))),IF(AN6&gt;5,IF(AN6&gt;AN7+1,"fim2st","meio2st"),"meio2st")),IF(AM7&lt;&gt;"",IF(AM7&gt;5,IF(AM7&gt;AM6+1,"fim1st",IF(AM6&gt;AM7+1,"fim1st",IF(AM7=AM6,"meio1st",IF(AM7=6,IF(AM6=7,"fim1st","meio1st"),IF(AM7=7,IF(AM6=6,"fim1st","meio1st"),"meio1st"))))),IF(AM6&gt;5,IF(AM6&gt;AM7+1,"fim1st","meio1st"),"meio1st")),IF(AM6&lt;&gt;"",IF(AM7&gt;5,IF(AM7&gt;AM6+1,"fim1st",IF(AM6&gt;AM7+1,"fim1st",IF(AM7=AM6,"meio1st",IF(AM7=6,IF(AM6=7,"fim1st","meio1st"),IF(AM7=7,IF(AM6=6,"fim1st","meio1st"),"meio1st"))))),IF(AM6&gt;5,IF(AM6&gt;AM7+1,"fim1st","meio1st"),"meio1st")),"NJG"))))))</f>
        <v>fim2st</v>
      </c>
      <c r="AS7" s="123">
        <f>IF(AL7="W",6,IF(AL7="O",0,  IF(AL6="R",IF(AQ7="meio1st",IF(AM6&gt;4,IF(AM6=6,7,AM6+2),6),AM7),AM7)))</f>
        <v>3</v>
      </c>
      <c r="AT7" s="124">
        <f>IF(AL7="W",6,IF(AL7="O",0,IF(AL7="R",IF(AQ7="meio1st",0,IF(AQ7="fim1st",0,AN7) ),IF(AL6="R",IF(AQ7="meio1st",6,IF(AQ7="fim1st",6,IF(AQ7="meio2st",IF(AN6&gt;4,IF(AN6=6,7,AN6+2),6),AN7))),AN7))))</f>
        <v>2</v>
      </c>
      <c r="AU7" s="125">
        <f>IF(AL7="W",0,IF(AL7="O",0,IF(AL7="R",IF(AQ7="STB",AO7,0),IF(AL6="R",IF(AQ4="meio1st",0,IF(AS7&gt;AS6,IF(AT7&gt;AT6,0,10),IF(AT7&gt;AT6,10,AO7))),AO7))))</f>
        <v>0</v>
      </c>
      <c r="AW7" s="118" t="s">
        <v>140</v>
      </c>
      <c r="AX7" s="50" t="str">
        <f>D6</f>
        <v>GUSTAVO LUNA</v>
      </c>
      <c r="AY7" s="119">
        <f>IF(AZ7="W",1,IF(AZ7="O",0,IF(AZ7="R",0,IF(AZ6="R",1,IF(BI7+BI6&gt;0,IF(BI7&gt;BI6,1,0),IF(BH7&gt;BH6,1,0))))))</f>
        <v>1</v>
      </c>
      <c r="AZ7" s="120"/>
      <c r="BA7" s="121">
        <v>6</v>
      </c>
      <c r="BB7" s="121">
        <v>7</v>
      </c>
      <c r="BC7" s="122">
        <v>10</v>
      </c>
      <c r="BE7" s="65" t="str">
        <f>IF(BC7&lt;&gt;"","STB",IF(BC6&lt;&gt;"","STB",IF(BB7&lt;&gt;"",IF(BB7&gt;5,IF(BB7&gt;BB6+1,"fim2st",IF(BB6&gt;BB7+1,"fim2st",IF(BB7=BB6,"meio2st",IF(BB7=6,IF(BB6=7,"fim2st","meio2st"),IF(BB7=7,IF(BB6=6,"fim2st","meio2st"),"meio2st"))))),IF(BB6&gt;5,IF(BB6&gt;BB7+1,"fim2st","meio2st"),"meio2st")),IF(BB6&lt;&gt;"",IF(BB7&gt;5,IF(BB7&gt;BB6+1,"fim2st",IF(BB6&gt;BB7+1,"fim2st",IF(BB7=BB6,"meio2st",IF(BB7=6,IF(BB6=7,"fim2st","meio2st"),IF(BB7=7,IF(BB6=6,"fim2st","meio2st"),"meio2st"))))),IF(BB6&gt;5,IF(BB6&gt;BB7+1,"fim2st","meio2st"),"meio2st")),IF(BA7&lt;&gt;"",IF(BA7&gt;5,IF(BA7&gt;BA6+1,"fim1st",IF(BA6&gt;BA7+1,"fim1st",IF(BA7=BA6,"meio1st",IF(BA7=6,IF(BA6=7,"fim1st","meio1st"),IF(BA7=7,IF(BA6=6,"fim1st","meio1st"),"meio1st"))))),IF(BA6&gt;5,IF(BA6&gt;BA7+1,"fim1st","meio1st"),"meio1st")),IF(BA6&lt;&gt;"",IF(BA7&gt;5,IF(BA7&gt;BA6+1,"fim1st",IF(BA6&gt;BA7+1,"fim1st",IF(BA7=BA6,"meio1st",IF(BA7=6,IF(BA6=7,"fim1st","meio1st"),IF(BA7=7,IF(BA6=6,"fim1st","meio1st"),"meio1st"))))),IF(BA6&gt;5,IF(BA6&gt;BA7+1,"fim1st","meio1st"),"meio1st")),"NJG"))))))</f>
        <v>STB</v>
      </c>
      <c r="BG7" s="123">
        <f>IF(AZ7="W",6,IF(AZ7="O",0,  IF(AZ6="R",IF(BE7="meio1st",IF(BA6&gt;4,IF(BA6=6,7,BA6+2),6),BA7),BA7)))</f>
        <v>6</v>
      </c>
      <c r="BH7" s="124">
        <f>IF(AZ7="W",6,IF(AZ7="O",0,IF(AZ7="R",IF(BE7="meio1st",0,IF(BE7="fim1st",0,BB7) ),IF(AZ6="R",IF(BE7="meio1st",6,IF(BE7="fim1st",6,IF(BE7="meio2st",IF(BB6&gt;4,IF(BB6=6,7,BB6+2),6),BB7))),BB7))))</f>
        <v>7</v>
      </c>
      <c r="BI7" s="125">
        <f>IF(AZ7="W",0,IF(AZ7="O",0,IF(AZ7="R",IF(BE7="STB",BC7,0),IF(AZ6="R",IF(BE4="meio1st",0,IF(BG7&gt;BG6,IF(BH7&gt;BH6,0,10),IF(BH7&gt;BH6,10,BC7))),BC7))))</f>
        <v>10</v>
      </c>
      <c r="BK7" s="118" t="s">
        <v>140</v>
      </c>
      <c r="BL7" s="50" t="str">
        <f>D9</f>
        <v>JOÃO RIBEIRO</v>
      </c>
      <c r="BM7" s="119">
        <f>IF(BN7="W",1,IF(BN7="O",0,IF(BN7="R",0,IF(BN6="R",1,IF(BW7+BW6&gt;0,IF(BW7&gt;BW6,1,0),IF(BV7&gt;BV6,1,0))))))</f>
        <v>0</v>
      </c>
      <c r="BN7" s="120"/>
      <c r="BO7" s="121">
        <v>6</v>
      </c>
      <c r="BP7" s="121">
        <v>6</v>
      </c>
      <c r="BQ7" s="122">
        <v>7</v>
      </c>
      <c r="BS7" s="65" t="str">
        <f>IF(BQ7&lt;&gt;"","STB",IF(BQ6&lt;&gt;"","STB",IF(BP7&lt;&gt;"",IF(BP7&gt;5,IF(BP7&gt;BP6+1,"fim2st",IF(BP6&gt;BP7+1,"fim2st",IF(BP7=BP6,"meio2st",IF(BP7=6,IF(BP6=7,"fim2st","meio2st"),IF(BP7=7,IF(BP6=6,"fim2st","meio2st"),"meio2st"))))),IF(BP6&gt;5,IF(BP6&gt;BP7+1,"fim2st","meio2st"),"meio2st")),IF(BP6&lt;&gt;"",IF(BP7&gt;5,IF(BP7&gt;BP6+1,"fim2st",IF(BP6&gt;BP7+1,"fim2st",IF(BP7=BP6,"meio2st",IF(BP7=6,IF(BP6=7,"fim2st","meio2st"),IF(BP7=7,IF(BP6=6,"fim2st","meio2st"),"meio2st"))))),IF(BP6&gt;5,IF(BP6&gt;BP7+1,"fim2st","meio2st"),"meio2st")),IF(BO7&lt;&gt;"",IF(BO7&gt;5,IF(BO7&gt;BO6+1,"fim1st",IF(BO6&gt;BO7+1,"fim1st",IF(BO7=BO6,"meio1st",IF(BO7=6,IF(BO6=7,"fim1st","meio1st"),IF(BO7=7,IF(BO6=6,"fim1st","meio1st"),"meio1st"))))),IF(BO6&gt;5,IF(BO6&gt;BO7+1,"fim1st","meio1st"),"meio1st")),IF(BO6&lt;&gt;"",IF(BO7&gt;5,IF(BO7&gt;BO6+1,"fim1st",IF(BO6&gt;BO7+1,"fim1st",IF(BO7=BO6,"meio1st",IF(BO7=6,IF(BO6=7,"fim1st","meio1st"),IF(BO7=7,IF(BO6=6,"fim1st","meio1st"),"meio1st"))))),IF(BO6&gt;5,IF(BO6&gt;BO7+1,"fim1st","meio1st"),"meio1st")),"NJG"))))))</f>
        <v>STB</v>
      </c>
      <c r="BU7" s="123">
        <f>IF(BN7="W",6,IF(BN7="O",0,  IF(BN6="R",IF(BS7="meio1st",IF(BO6&gt;4,IF(BO6=6,7,BO6+2),6),BO7),BO7)))</f>
        <v>6</v>
      </c>
      <c r="BV7" s="124">
        <f>IF(BN7="W",6,IF(BN7="O",0,IF(BN7="R",IF(BS7="meio1st",0,IF(BS7="fim1st",0,BP7) ),IF(BN6="R",IF(BS7="meio1st",6,IF(BS7="fim1st",6,IF(BS7="meio2st",IF(BP6&gt;4,IF(BP6=6,7,BP6+2),6),BP7))),BP7))))</f>
        <v>6</v>
      </c>
      <c r="BW7" s="125">
        <f>IF(BN7="W",0,IF(BN7="O",0,IF(BN7="R",IF(BS7="STB",BQ7,0),IF(BN6="R",IF(BS4="meio1st",0,IF(BU7&gt;BU6,IF(BV7&gt;BV6,0,10),IF(BV7&gt;BV6,10,BQ7))),BQ7))))</f>
        <v>7</v>
      </c>
      <c r="BY7" s="118"/>
      <c r="BZ7" s="50" t="str">
        <f>D8</f>
        <v>AMADEU FAÇANHA</v>
      </c>
      <c r="CA7" s="127">
        <f>IF(CB7="W",1,IF(CB7="O",0,IF(CB7="R",0,IF(CB6="R",1,IF(CK7+CK6&gt;0,IF(CK7&gt;CK6,1,0),IF(CJ7&gt;CJ6,1,0))))))</f>
        <v>0</v>
      </c>
      <c r="CB7" s="128"/>
      <c r="CC7" s="129">
        <v>3</v>
      </c>
      <c r="CD7" s="129">
        <v>6</v>
      </c>
      <c r="CE7" s="130"/>
      <c r="CG7" s="65" t="str">
        <f>IF(CE7&lt;&gt;"","STB",IF(CE6&lt;&gt;"","STB",IF(CD7&lt;&gt;"",IF(CD7&gt;5,IF(CD7&gt;CD6+1,"fim2st",IF(CD6&gt;CD7+1,"fim2st",IF(CD7=CD6,"meio2st",IF(CD7=6,IF(CD6=7,"fim2st","meio2st"),IF(CD7=7,IF(CD6=6,"fim2st","meio2st"),"meio2st"))))),IF(CD6&gt;5,IF(CD6&gt;CD7+1,"fim2st","meio2st"),"meio2st")),IF(CD6&lt;&gt;"",IF(CD7&gt;5,IF(CD7&gt;CD6+1,"fim2st",IF(CD6&gt;CD7+1,"fim2st",IF(CD7=CD6,"meio2st",IF(CD7=6,IF(CD6=7,"fim2st","meio2st"),IF(CD7=7,IF(CD6=6,"fim2st","meio2st"),"meio2st"))))),IF(CD6&gt;5,IF(CD6&gt;CD7+1,"fim2st","meio2st"),"meio2st")),IF(CC7&lt;&gt;"",IF(CC7&gt;5,IF(CC7&gt;CC6+1,"fim1st",IF(CC6&gt;CC7+1,"fim1st",IF(CC7=CC6,"meio1st",IF(CC7=6,IF(CC6=7,"fim1st","meio1st"),IF(CC7=7,IF(CC6=6,"fim1st","meio1st"),"meio1st"))))),IF(CC6&gt;5,IF(CC6&gt;CC7+1,"fim1st","meio1st"),"meio1st")),IF(CC6&lt;&gt;"",IF(CC7&gt;5,IF(CC7&gt;CC6+1,"fim1st",IF(CC6&gt;CC7+1,"fim1st",IF(CC7=CC6,"meio1st",IF(CC7=6,IF(CC6=7,"fim1st","meio1st"),IF(CC7=7,IF(CC6=6,"fim1st","meio1st"),"meio1st"))))),IF(CC6&gt;5,IF(CC6&gt;CC7+1,"fim1st","meio1st"),"meio1st")),"NJG"))))))</f>
        <v>fim2st</v>
      </c>
      <c r="CI7" s="123">
        <f>IF(CB7="W",6,IF(CB7="O",0,  IF(CB6="R",IF(CG7="meio1st",IF(CC6&gt;4,IF(CC6=6,7,CC6+2),6),CC7),CC7)))</f>
        <v>3</v>
      </c>
      <c r="CJ7" s="124">
        <f>IF(CB7="W",6,IF(CB7="O",0,IF(CB7="R",IF(CG7="meio1st",0,IF(CG7="fim1st",0,CD7) ),IF(CB6="R",IF(CG7="meio1st",6,IF(CG7="fim1st",6,IF(CG7="meio2st",IF(CD6&gt;4,IF(CD6=6,7,CD6+2),6),CD7))),CD7))))</f>
        <v>6</v>
      </c>
      <c r="CK7" s="125">
        <f>IF(CB7="W",0,IF(CB7="O",0,IF(CB7="R",IF(CG7="STB",CE7,0),IF(CB6="R",IF(CG4="meio1st",0,IF(CI7&gt;CI6,IF(CJ7&gt;CJ6,0,10),IF(CJ7&gt;CJ6,10,CE7))),CE7))))</f>
        <v>0</v>
      </c>
      <c r="CM7" s="31" t="str">
        <f t="shared" si="1"/>
        <v>RODRIGO SOARES</v>
      </c>
      <c r="CN7" s="65">
        <f>IF(AE9&gt;AE8,1,0)</f>
        <v>0</v>
      </c>
      <c r="CO7" s="65">
        <f>IF(AF9&gt;AF8,1,0)</f>
        <v>0</v>
      </c>
      <c r="CP7" s="65">
        <f>IF(AG9&gt;AG8,1,0)</f>
        <v>0</v>
      </c>
      <c r="CQ7" s="65">
        <f>IF(AS7&gt;AS6,1,0)</f>
        <v>0</v>
      </c>
      <c r="CR7" s="65">
        <f>IF(AT7&gt;AT6,1,0)</f>
        <v>0</v>
      </c>
      <c r="CS7" s="65">
        <f>IF(AU7&gt;AU6,1,0)</f>
        <v>0</v>
      </c>
      <c r="CT7" s="65">
        <f>IF(BG5&gt;BG4,1,0)</f>
        <v>1</v>
      </c>
      <c r="CU7" s="65">
        <f>IF(BH5&gt;BH4,1,0)</f>
        <v>0</v>
      </c>
      <c r="CV7" s="65">
        <f>IF(BI5&gt;BI4,1,0)</f>
        <v>0</v>
      </c>
      <c r="CW7" s="65">
        <f>IF(BU9&gt;BU8,1,0)</f>
        <v>0</v>
      </c>
      <c r="CX7" s="65">
        <f>IF(BV9&gt;BV8,1,0)</f>
        <v>1</v>
      </c>
      <c r="CY7" s="65">
        <f>IF(BW9&gt;BW8,1,0)</f>
        <v>1</v>
      </c>
      <c r="CZ7" s="65">
        <f>IF(CI8&gt;CI9,1,0)</f>
        <v>1</v>
      </c>
      <c r="DA7" s="65">
        <f>IF(CJ8&gt;CJ9,1,0)</f>
        <v>0</v>
      </c>
      <c r="DB7" s="65">
        <f>IF(CK8&gt;CK9,1,0)</f>
        <v>1</v>
      </c>
      <c r="DC7" s="111"/>
      <c r="DD7" s="65">
        <f>IF(AE8&gt;AE9,1,0)</f>
        <v>1</v>
      </c>
      <c r="DE7" s="65">
        <f>IF(AF8&gt;AF9,1,0)</f>
        <v>1</v>
      </c>
      <c r="DF7" s="65">
        <f>IF(AG8&gt;AG9,1,0)</f>
        <v>0</v>
      </c>
      <c r="DG7" s="65">
        <f>IF(AS6&gt;AS7,1,0)</f>
        <v>1</v>
      </c>
      <c r="DH7" s="65">
        <f>IF(AT6&gt;AT7,1,0)</f>
        <v>1</v>
      </c>
      <c r="DI7" s="65">
        <f>IF(AU6&gt;AU7,1,0)</f>
        <v>0</v>
      </c>
      <c r="DJ7" s="65">
        <f>IF(BG4&gt;BG5,1,0)</f>
        <v>0</v>
      </c>
      <c r="DK7" s="65">
        <f>IF(BH4&gt;BH5,1,0)</f>
        <v>1</v>
      </c>
      <c r="DL7" s="65">
        <f>IF(BI4&gt;BI5,1,0)</f>
        <v>1</v>
      </c>
      <c r="DM7" s="65">
        <f>IF(BU8&gt;BU9,1,0)</f>
        <v>1</v>
      </c>
      <c r="DN7" s="65">
        <f>IF(BV8&gt;BV9,1,0)</f>
        <v>0</v>
      </c>
      <c r="DO7" s="65">
        <f>IF(BW8&gt;BW9,1,0)</f>
        <v>0</v>
      </c>
      <c r="DP7" s="65">
        <f>IF(CI9&gt;CI8,1,0)</f>
        <v>0</v>
      </c>
      <c r="DQ7" s="65">
        <f>IF(CJ9&gt;CJ8,1,0)</f>
        <v>1</v>
      </c>
      <c r="DR7" s="65">
        <f>IF(CK9&gt;CK8,1,0)</f>
        <v>0</v>
      </c>
      <c r="DS7" s="111"/>
      <c r="DT7" s="65">
        <f>AE9+AF9+AG9+AS7+AT7+AU7+BG5+BH5+BI5+BU9+BV9+BW9+CI8+CJ8+CK8</f>
        <v>65</v>
      </c>
      <c r="DU7" s="65">
        <f>AE8+AF8+AG8+AS6+AT6+AU6+BG4+BH4+BI4+BU8+BV8+BW8+CI9+CJ9+CK9</f>
        <v>73</v>
      </c>
      <c r="DV7" s="111"/>
      <c r="DW7" s="31">
        <f>IF(X9="O",1,0)</f>
        <v>0</v>
      </c>
      <c r="DX7" s="31">
        <f>IF(AL7="O",1,0)</f>
        <v>0</v>
      </c>
      <c r="DY7" s="31">
        <f>IF(AZ5="O",1,0)</f>
        <v>0</v>
      </c>
      <c r="DZ7" s="31">
        <f>IF(BN9="O",1,0)</f>
        <v>0</v>
      </c>
      <c r="EA7" s="31">
        <f>IF(CB8="O",1,0)</f>
        <v>0</v>
      </c>
      <c r="ED7" s="65">
        <f t="shared" si="2"/>
        <v>1</v>
      </c>
      <c r="EE7" s="65">
        <f t="shared" si="3"/>
        <v>1</v>
      </c>
      <c r="EF7" s="65">
        <f t="shared" si="4"/>
        <v>1</v>
      </c>
      <c r="EG7" s="65">
        <f t="shared" si="5"/>
        <v>1</v>
      </c>
      <c r="EH7" s="65">
        <f t="shared" si="6"/>
        <v>1</v>
      </c>
      <c r="EI7" s="65">
        <v>4</v>
      </c>
      <c r="EJ7" s="43">
        <f t="shared" si="7"/>
        <v>5</v>
      </c>
      <c r="EK7" s="43">
        <f>AY5+BM9+CA8+W9+AK7</f>
        <v>2</v>
      </c>
      <c r="EL7" s="43">
        <f t="shared" si="8"/>
        <v>5</v>
      </c>
      <c r="EM7" s="43">
        <f t="shared" si="9"/>
        <v>8</v>
      </c>
      <c r="EN7" s="43">
        <f t="shared" si="10"/>
        <v>-3</v>
      </c>
      <c r="EO7" s="43">
        <f t="shared" si="11"/>
        <v>65</v>
      </c>
      <c r="EP7" s="43">
        <f t="shared" si="11"/>
        <v>73</v>
      </c>
      <c r="EQ7" s="43">
        <f t="shared" si="12"/>
        <v>-8</v>
      </c>
      <c r="ER7" s="43">
        <f t="shared" si="13"/>
        <v>0</v>
      </c>
      <c r="ES7" s="111"/>
      <c r="ET7" s="71">
        <f>IF(EK7+100&gt;99,EK7+100,concatdxnar("0",EK7+100))</f>
        <v>102</v>
      </c>
      <c r="EU7" s="71" t="str">
        <f t="shared" si="14"/>
        <v>097</v>
      </c>
      <c r="EV7" s="71" t="str">
        <f t="shared" si="15"/>
        <v>092</v>
      </c>
      <c r="EW7" s="71">
        <f t="shared" si="16"/>
        <v>9</v>
      </c>
      <c r="EX7" s="65" t="str">
        <f t="shared" si="17"/>
        <v>10209709294</v>
      </c>
      <c r="EY7" s="65">
        <f t="shared" si="18"/>
        <v>10209709294</v>
      </c>
      <c r="EZ7" s="65">
        <f>LARGE(EY4:EY9,EI7)</f>
        <v>10209709294</v>
      </c>
      <c r="FA7" s="65" t="str">
        <f t="shared" si="19"/>
        <v>1020970929</v>
      </c>
      <c r="FB7" s="65" t="str">
        <f>IF(FA7=FA6,"empate-c",IF(FA7=FA8,"empate-b","ok"))</f>
        <v>ok</v>
      </c>
      <c r="FC7" s="65">
        <f t="shared" si="20"/>
        <v>4</v>
      </c>
      <c r="FD7" s="65">
        <f t="shared" si="21"/>
        <v>9</v>
      </c>
      <c r="FE7" s="65" t="str">
        <f>RIGHT(C2,1)</f>
        <v>A</v>
      </c>
      <c r="FF7" s="65">
        <f>IF(FD7=9,9,VLOOKUP(CONCATENATE(FE7,FD7),'Conf-Direto'!$A$12:$B$587,2,0))</f>
        <v>9</v>
      </c>
      <c r="FG7" s="65">
        <f t="shared" si="22"/>
        <v>9</v>
      </c>
      <c r="FH7" s="31" t="str">
        <f t="shared" si="23"/>
        <v>102097092994</v>
      </c>
      <c r="FI7" s="65">
        <v>4</v>
      </c>
      <c r="FJ7" s="70">
        <f>IF(AY4=1,1,IF(AY5=1,4,0))</f>
        <v>1</v>
      </c>
      <c r="FK7" s="70">
        <f>IF(AK6=1,2,IF(AK7=1,4,0))</f>
        <v>2</v>
      </c>
      <c r="FL7" s="70">
        <f>IF(W8=1,3,IF(W9=1,4,0))</f>
        <v>3</v>
      </c>
      <c r="FM7" s="70"/>
      <c r="FN7" s="70">
        <f>FM8</f>
        <v>4</v>
      </c>
      <c r="FO7" s="70">
        <f>FM9</f>
        <v>4</v>
      </c>
      <c r="FP7" s="31">
        <f t="shared" si="24"/>
        <v>102097092994</v>
      </c>
      <c r="FQ7" s="31">
        <f>LARGE(FP4:FP9,4)</f>
        <v>102097092994</v>
      </c>
      <c r="FR7" s="65">
        <f>IF(SUM(EJ4:EJ9)=0,B7,VALUE(RIGHT(FQ7,1)))</f>
        <v>4</v>
      </c>
      <c r="FS7" s="31">
        <f t="shared" si="25"/>
        <v>4</v>
      </c>
      <c r="FT7" s="31" t="str">
        <f>VLOOKUP(FR7,B4:D9,3,0)</f>
        <v>RODRIGO SOARES</v>
      </c>
      <c r="FU7" s="31">
        <f t="shared" si="26"/>
        <v>4</v>
      </c>
      <c r="FV7" s="67" t="str">
        <f t="shared" si="27"/>
        <v>0404</v>
      </c>
      <c r="FW7" s="31">
        <f t="shared" si="28"/>
        <v>404</v>
      </c>
      <c r="FX7" s="31">
        <f>SMALL(FW4:FW9,FI7)</f>
        <v>404</v>
      </c>
      <c r="FY7" s="31">
        <f t="shared" si="29"/>
        <v>4</v>
      </c>
      <c r="FZ7" s="31" t="str">
        <f t="shared" si="30"/>
        <v>04</v>
      </c>
      <c r="GB7" s="31">
        <v>4</v>
      </c>
      <c r="GC7" s="31" t="str">
        <f t="shared" si="31"/>
        <v>1020970929</v>
      </c>
    </row>
    <row r="8" spans="1:185" x14ac:dyDescent="0.45">
      <c r="B8" s="43">
        <v>5</v>
      </c>
      <c r="C8" s="38">
        <v>5</v>
      </c>
      <c r="D8" s="39" t="str">
        <f>Classificação!D9</f>
        <v>AMADEU FAÇANHA</v>
      </c>
      <c r="F8" s="38">
        <v>5</v>
      </c>
      <c r="G8" s="89" t="str">
        <f t="shared" si="0"/>
        <v>OTÁVIO BUENO</v>
      </c>
      <c r="H8" s="106">
        <f>VLOOKUP(FR8,EI4:EJ9,2,0)</f>
        <v>5</v>
      </c>
      <c r="I8" s="112">
        <f>VLOOKUP(FR8,EI4:EK9,3,0)</f>
        <v>2</v>
      </c>
      <c r="J8" s="106">
        <f>VLOOKUP(FR8,EI4:EQ9,4,0)</f>
        <v>4</v>
      </c>
      <c r="K8" s="114">
        <f>VLOOKUP(FR8,EI4:EQ9,5,0)</f>
        <v>8</v>
      </c>
      <c r="L8" s="115">
        <f>VLOOKUP(FR8,EI4:EQ9,6,0)</f>
        <v>-4</v>
      </c>
      <c r="M8" s="131">
        <f>VLOOKUP(FR8,EI4:EQ9,7,0)</f>
        <v>57</v>
      </c>
      <c r="N8" s="114">
        <f>VLOOKUP(FR8,EI4:EQ9,8,0)</f>
        <v>60</v>
      </c>
      <c r="O8" s="115">
        <f>VLOOKUP(FR8,EI4:EQ9,9,0)</f>
        <v>-3</v>
      </c>
      <c r="P8" s="117">
        <f>VLOOKUP(FR8,EI4:ER9,10,0)</f>
        <v>0</v>
      </c>
      <c r="Q8" s="96" t="str">
        <f>IF(VLOOKUP(FR7,GB4:GC9,2)=VLOOKUP(FR8,GB4:GC9,2),S8,IF(VLOOKUP(FR8,GB4:GC9,2)=VLOOKUP(FR9,GB4:GC9,2),R8,"N"))</f>
        <v>N</v>
      </c>
      <c r="R8" s="97" t="str">
        <f>CONCATENATE(G8, " venceu ",G9)</f>
        <v>OTÁVIO BUENO venceu JOÃO RIBEIRO</v>
      </c>
      <c r="S8" s="97" t="str">
        <f>CONCATENATE(G8, " venceu ",G7)</f>
        <v>OTÁVIO BUENO venceu RODRIGO SOARES</v>
      </c>
      <c r="U8" s="98"/>
      <c r="V8" s="45" t="str">
        <f>D6</f>
        <v>GUSTAVO LUNA</v>
      </c>
      <c r="W8" s="134">
        <f>IF(X8="W",1,IF(X8="O",0,IF(X8="R",0,IF(X9="R",1,IF(AG8+AG9&gt;0,IF(AG8&gt;AG9,1,0),IF(AF8&gt;AF9,1,0))))))</f>
        <v>1</v>
      </c>
      <c r="X8" s="132"/>
      <c r="Y8" s="101">
        <v>6</v>
      </c>
      <c r="Z8" s="101">
        <v>7</v>
      </c>
      <c r="AA8" s="102"/>
      <c r="AC8" s="65" t="str">
        <f>IF(AA8&lt;&gt;"","STB",IF(AA9&lt;&gt;"","STB",IF(Z8&lt;&gt;"",IF(Z8&gt;5,IF(Z8&gt;Z9+1,"fim2st",IF(Z9&gt;Z8+1,"fim2st",IF(Z8=Z9,"meio2st",IF(Z8=6,IF(Z9=7,"fim2st","meio2st"),IF(Z8=7,IF(Z9=6,"fim2st","meio2st"),"meio2st"))))),IF(Z9&gt;5,IF(Z9&gt;Z8+1,"fim2st","meio2st"),"meio2st")),IF(Z9&lt;&gt;"",IF(Z8&gt;5,IF(Z8&gt;Z9+1,"fim2st",IF(Z9&gt;Z8+1,"fim2st",IF(Z8=Z9,"meio2st",IF(Z8=6,IF(Z9=7,"fim2st","meio2st"),IF(Z8=7,IF(Z9=6,"fim2st","meio2st"),"meio2st"))))),IF(Z9&gt;5,IF(Z9&gt;Z8+1,"fim2st","meio2st"),"meio2st")),IF(Y8&lt;&gt;"",IF(Y8&gt;5,IF(Y8&gt;Y9+1,"fim1st",IF(Y9&gt;Y8+1,"fim1st",IF(Y8=Y9,"meio1st",IF(Y8=6,IF(Y9=7,"fim1st","meio1st"),IF(Y8=7,IF(Y9=6,"fim1st","meio1st"),"meio1st"))))),IF(Y9&gt;5,IF(Y9&gt;Y8+1,"fim1st","meio1st"),"meio1st")),IF(Y9&lt;&gt;"",IF(Y8&gt;5,IF(Y8&gt;Y9+1,"fim1st",IF(Y9&gt;Y8+1,"fim1st",IF(Y8=Y9,"meio1st",IF(Y8=6,IF(Y9=7,"fim1st","meio1st"),IF(Y8=7,IF(Y9=6,"fim1st","meio1st"),"meio1st"))))),IF(Y9&gt;5,IF(Y9&gt;Y8+1,"fim1st","meio1st"),"meio1st")),"NJG"))))))</f>
        <v>fim2st</v>
      </c>
      <c r="AE8" s="103">
        <f>IF(X8="W",6,IF(X8="O",0,  IF(X9="R",IF(AC8="meio1st",IF(Y9&gt;4,IF(Y9=6,7,Y9+2),6),Y8),Y8)))</f>
        <v>6</v>
      </c>
      <c r="AF8" s="104">
        <f>IF(X8="W",6,IF(X8="O",0,IF(X8="R",IF(AC8="meio1st",0,IF(AC8="fim1st",0,Z8) ),IF(X9="R",IF(AC8="meio1st",6,IF(AC8="fim1st",6,IF(AC8="meio2st",IF(Z9&gt;4,IF(Z9=6,7,Z9+2),6),Z8))),Z8))))</f>
        <v>7</v>
      </c>
      <c r="AG8" s="105">
        <f>IF(X8="W",0,IF(X8="O",0,IF(X8="R",IF(AC8="STB",AA8,0),IF(X9="R",IF(AC4="meio1st",0,IF(AE8&gt;AE9,IF(AF8&gt;AF9,0,10),IF(AF8&gt;AF9,10,AA8))),AA8))))</f>
        <v>0</v>
      </c>
      <c r="AH8" s="106"/>
      <c r="AI8" s="98" t="s">
        <v>140</v>
      </c>
      <c r="AJ8" s="45" t="str">
        <f>D6</f>
        <v>GUSTAVO LUNA</v>
      </c>
      <c r="AK8" s="134">
        <f>IF(AL8="W",1,IF(AL8="O",0,IF(AL8="R",0,IF(AL9="R",1,IF(AU8+AU9&gt;0,IF(AU8&gt;AU9,1,0),IF(AT8&gt;AT9,1,0))))))</f>
        <v>1</v>
      </c>
      <c r="AL8" s="132"/>
      <c r="AM8" s="101">
        <v>6</v>
      </c>
      <c r="AN8" s="101">
        <v>6</v>
      </c>
      <c r="AO8" s="102"/>
      <c r="AQ8" s="65" t="str">
        <f>IF(AO8&lt;&gt;"","STB",IF(AO9&lt;&gt;"","STB",IF(AN8&lt;&gt;"",IF(AN8&gt;5,IF(AN8&gt;AN9+1,"fim2st",IF(AN9&gt;AN8+1,"fim2st",IF(AN8=AN9,"meio2st",IF(AN8=6,IF(AN9=7,"fim2st","meio2st"),IF(AN8=7,IF(AN9=6,"fim2st","meio2st"),"meio2st"))))),IF(AN9&gt;5,IF(AN9&gt;AN8+1,"fim2st","meio2st"),"meio2st")),IF(AN9&lt;&gt;"",IF(AN8&gt;5,IF(AN8&gt;AN9+1,"fim2st",IF(AN9&gt;AN8+1,"fim2st",IF(AN8=AN9,"meio2st",IF(AN8=6,IF(AN9=7,"fim2st","meio2st"),IF(AN8=7,IF(AN9=6,"fim2st","meio2st"),"meio2st"))))),IF(AN9&gt;5,IF(AN9&gt;AN8+1,"fim2st","meio2st"),"meio2st")),IF(AM8&lt;&gt;"",IF(AM8&gt;5,IF(AM8&gt;AM9+1,"fim1st",IF(AM9&gt;AM8+1,"fim1st",IF(AM8=AM9,"meio1st",IF(AM8=6,IF(AM9=7,"fim1st","meio1st"),IF(AM8=7,IF(AM9=6,"fim1st","meio1st"),"meio1st"))))),IF(AM9&gt;5,IF(AM9&gt;AM8+1,"fim1st","meio1st"),"meio1st")),IF(AM9&lt;&gt;"",IF(AM8&gt;5,IF(AM8&gt;AM9+1,"fim1st",IF(AM9&gt;AM8+1,"fim1st",IF(AM8=AM9,"meio1st",IF(AM8=6,IF(AM9=7,"fim1st","meio1st"),IF(AM8=7,IF(AM9=6,"fim1st","meio1st"),"meio1st"))))),IF(AM9&gt;5,IF(AM9&gt;AM8+1,"fim1st","meio1st"),"meio1st")),"NJG"))))))</f>
        <v>fim2st</v>
      </c>
      <c r="AS8" s="103">
        <f>IF(AL8="W",6,IF(AL8="O",0,  IF(AL9="R",IF(AQ8="meio1st",IF(AM9&gt;4,IF(AM9=6,7,AM9+2),6),AM8),AM8)))</f>
        <v>6</v>
      </c>
      <c r="AT8" s="104">
        <f>IF(AL8="W",6,IF(AL8="O",0,IF(AL8="R",IF(AQ8="meio1st",0,IF(AQ8="fim1st",0,AN8) ),IF(AL9="R",IF(AQ8="meio1st",6,IF(AQ8="fim1st",6,IF(AQ8="meio2st",IF(AN9&gt;4,IF(AN9=6,7,AN9+2),6),AN8))),AN8))))</f>
        <v>6</v>
      </c>
      <c r="AU8" s="105">
        <f>IF(AL8="W",0,IF(AL8="O",0,IF(AL8="R",IF(AQ8="STB",AO8,0),IF(AL9="R",IF(AQ4="meio1st",0,IF(AS8&gt;AS9,IF(AT8&gt;AT9,0,10),IF(AT8&gt;AT9,10,AO8))),AO8))))</f>
        <v>0</v>
      </c>
      <c r="AW8" s="98"/>
      <c r="AX8" s="45" t="str">
        <f>D8</f>
        <v>AMADEU FAÇANHA</v>
      </c>
      <c r="AY8" s="134">
        <f>IF(AZ8="W",1,IF(AZ8="O",0,IF(AZ8="R",0,IF(AZ9="R",1,IF(BI8+BI9&gt;0,IF(BI8&gt;BI9,1,0),IF(BH8&gt;BH9,1,0))))))</f>
        <v>1</v>
      </c>
      <c r="AZ8" s="132"/>
      <c r="BA8" s="101">
        <v>6</v>
      </c>
      <c r="BB8" s="101">
        <v>6</v>
      </c>
      <c r="BC8" s="102"/>
      <c r="BE8" s="65" t="str">
        <f>IF(BC8&lt;&gt;"","STB",IF(BC9&lt;&gt;"","STB",IF(BB8&lt;&gt;"",IF(BB8&gt;5,IF(BB8&gt;BB9+1,"fim2st",IF(BB9&gt;BB8+1,"fim2st",IF(BB8=BB9,"meio2st",IF(BB8=6,IF(BB9=7,"fim2st","meio2st"),IF(BB8=7,IF(BB9=6,"fim2st","meio2st"),"meio2st"))))),IF(BB9&gt;5,IF(BB9&gt;BB8+1,"fim2st","meio2st"),"meio2st")),IF(BB9&lt;&gt;"",IF(BB8&gt;5,IF(BB8&gt;BB9+1,"fim2st",IF(BB9&gt;BB8+1,"fim2st",IF(BB8=BB9,"meio2st",IF(BB8=6,IF(BB9=7,"fim2st","meio2st"),IF(BB8=7,IF(BB9=6,"fim2st","meio2st"),"meio2st"))))),IF(BB9&gt;5,IF(BB9&gt;BB8+1,"fim2st","meio2st"),"meio2st")),IF(BA8&lt;&gt;"",IF(BA8&gt;5,IF(BA8&gt;BA9+1,"fim1st",IF(BA9&gt;BA8+1,"fim1st",IF(BA8=BA9,"meio1st",IF(BA8=6,IF(BA9=7,"fim1st","meio1st"),IF(BA8=7,IF(BA9=6,"fim1st","meio1st"),"meio1st"))))),IF(BA9&gt;5,IF(BA9&gt;BA8+1,"fim1st","meio1st"),"meio1st")),IF(BA9&lt;&gt;"",IF(BA8&gt;5,IF(BA8&gt;BA9+1,"fim1st",IF(BA9&gt;BA8+1,"fim1st",IF(BA8=BA9,"meio1st",IF(BA8=6,IF(BA9=7,"fim1st","meio1st"),IF(BA8=7,IF(BA9=6,"fim1st","meio1st"),"meio1st"))))),IF(BA9&gt;5,IF(BA9&gt;BA8+1,"fim1st","meio1st"),"meio1st")),"NJG"))))))</f>
        <v>fim2st</v>
      </c>
      <c r="BG8" s="103">
        <f>IF(AZ8="W",6,IF(AZ8="O",0,  IF(AZ9="R",IF(BE8="meio1st",IF(BA9&gt;4,IF(BA9=6,7,BA9+2),6),BA8),BA8)))</f>
        <v>6</v>
      </c>
      <c r="BH8" s="104">
        <f>IF(AZ8="W",6,IF(AZ8="O",0,IF(AZ8="R",IF(BE8="meio1st",0,IF(BE8="fim1st",0,BB8) ),IF(AZ9="R",IF(BE8="meio1st",6,IF(BE8="fim1st",6,IF(BE8="meio2st",IF(BB9&gt;4,IF(BB9=6,7,BB9+2),6),BB8))),BB8))))</f>
        <v>6</v>
      </c>
      <c r="BI8" s="105">
        <f>IF(AZ8="W",0,IF(AZ8="O",0,IF(AZ8="R",IF(BE8="STB",BC8,0),IF(AZ9="R",IF(BE4="meio1st",0,IF(BG8&gt;BG9,IF(BH8&gt;BH9,0,10),IF(BH8&gt;BH9,10,BC8))),BC8))))</f>
        <v>0</v>
      </c>
      <c r="BK8" s="98" t="s">
        <v>140</v>
      </c>
      <c r="BL8" s="45" t="str">
        <f>D8</f>
        <v>AMADEU FAÇANHA</v>
      </c>
      <c r="BM8" s="134">
        <f>IF(BN8="W",1,IF(BN8="O",0,IF(BN8="R",0,IF(BN9="R",1,IF(BW8+BW9&gt;0,IF(BW8&gt;BW9,1,0),IF(BV8&gt;BV9,1,0))))))</f>
        <v>0</v>
      </c>
      <c r="BN8" s="132" t="s">
        <v>113</v>
      </c>
      <c r="BO8" s="101">
        <v>6</v>
      </c>
      <c r="BP8" s="101">
        <v>3</v>
      </c>
      <c r="BQ8" s="102"/>
      <c r="BS8" s="65" t="str">
        <f>IF(BQ8&lt;&gt;"","STB",IF(BQ9&lt;&gt;"","STB",IF(BP8&lt;&gt;"",IF(BP8&gt;5,IF(BP8&gt;BP9+1,"fim2st",IF(BP9&gt;BP8+1,"fim2st",IF(BP8=BP9,"meio2st",IF(BP8=6,IF(BP9=7,"fim2st","meio2st"),IF(BP8=7,IF(BP9=6,"fim2st","meio2st"),"meio2st"))))),IF(BP9&gt;5,IF(BP9&gt;BP8+1,"fim2st","meio2st"),"meio2st")),IF(BP9&lt;&gt;"",IF(BP8&gt;5,IF(BP8&gt;BP9+1,"fim2st",IF(BP9&gt;BP8+1,"fim2st",IF(BP8=BP9,"meio2st",IF(BP8=6,IF(BP9=7,"fim2st","meio2st"),IF(BP8=7,IF(BP9=6,"fim2st","meio2st"),"meio2st"))))),IF(BP9&gt;5,IF(BP9&gt;BP8+1,"fim2st","meio2st"),"meio2st")),IF(BO8&lt;&gt;"",IF(BO8&gt;5,IF(BO8&gt;BO9+1,"fim1st",IF(BO9&gt;BO8+1,"fim1st",IF(BO8=BO9,"meio1st",IF(BO8=6,IF(BO9=7,"fim1st","meio1st"),IF(BO8=7,IF(BO9=6,"fim1st","meio1st"),"meio1st"))))),IF(BO9&gt;5,IF(BO9&gt;BO8+1,"fim1st","meio1st"),"meio1st")),IF(BO9&lt;&gt;"",IF(BO8&gt;5,IF(BO8&gt;BO9+1,"fim1st",IF(BO9&gt;BO8+1,"fim1st",IF(BO8=BO9,"meio1st",IF(BO8=6,IF(BO9=7,"fim1st","meio1st"),IF(BO8=7,IF(BO9=6,"fim1st","meio1st"),"meio1st"))))),IF(BO9&gt;5,IF(BO9&gt;BO8+1,"fim1st","meio1st"),"meio1st")),"NJG"))))))</f>
        <v>meio2st</v>
      </c>
      <c r="BU8" s="103">
        <f>IF(BN8="W",6,IF(BN8="O",0,  IF(BN9="R",IF(BS8="meio1st",IF(BO9&gt;4,IF(BO9=6,7,BO9+2),6),BO8),BO8)))</f>
        <v>6</v>
      </c>
      <c r="BV8" s="104">
        <f>IF(BN8="W",6,IF(BN8="O",0,IF(BN8="R",IF(BS8="meio1st",0,IF(BS8="fim1st",0,BP8) ),IF(BN9="R",IF(BS8="meio1st",6,IF(BS8="fim1st",6,IF(BS8="meio2st",IF(BP9&gt;4,IF(BP9=6,7,BP9+2),6),BP8))),BP8))))</f>
        <v>3</v>
      </c>
      <c r="BW8" s="105">
        <f>IF(BN8="W",0,IF(BN8="O",0,IF(BN8="R",IF(BS8="STB",BQ8,0),IF(BN9="R",IF(BS4="meio1st",0,IF(BU8&gt;BU9,IF(BV8&gt;BV9,0,10),IF(BV8&gt;BV9,10,BQ8))),BQ8))))</f>
        <v>0</v>
      </c>
      <c r="BY8" s="98" t="s">
        <v>140</v>
      </c>
      <c r="BZ8" s="45" t="str">
        <f>D7</f>
        <v>RODRIGO SOARES</v>
      </c>
      <c r="CA8" s="42">
        <f>IF(CB8="W",1,IF(CB8="O",0,IF(CB8="R",0,IF(CB9="R",1,IF(CK8+CK9&gt;0,IF(CK8&gt;CK9,1,0),IF(CJ8&gt;CJ9,1,0))))))</f>
        <v>1</v>
      </c>
      <c r="CB8" s="133"/>
      <c r="CC8" s="109">
        <v>6</v>
      </c>
      <c r="CD8" s="109">
        <v>1</v>
      </c>
      <c r="CE8" s="110">
        <v>10</v>
      </c>
      <c r="CG8" s="65" t="str">
        <f>IF(CE8&lt;&gt;"","STB",IF(CE9&lt;&gt;"","STB",IF(CD8&lt;&gt;"",IF(CD8&gt;5,IF(CD8&gt;CD9+1,"fim2st",IF(CD9&gt;CD8+1,"fim2st",IF(CD8=CD9,"meio2st",IF(CD8=6,IF(CD9=7,"fim2st","meio2st"),IF(CD8=7,IF(CD9=6,"fim2st","meio2st"),"meio2st"))))),IF(CD9&gt;5,IF(CD9&gt;CD8+1,"fim2st","meio2st"),"meio2st")),IF(CD9&lt;&gt;"",IF(CD8&gt;5,IF(CD8&gt;CD9+1,"fim2st",IF(CD9&gt;CD8+1,"fim2st",IF(CD8=CD9,"meio2st",IF(CD8=6,IF(CD9=7,"fim2st","meio2st"),IF(CD8=7,IF(CD9=6,"fim2st","meio2st"),"meio2st"))))),IF(CD9&gt;5,IF(CD9&gt;CD8+1,"fim2st","meio2st"),"meio2st")),IF(CC8&lt;&gt;"",IF(CC8&gt;5,IF(CC8&gt;CC9+1,"fim1st",IF(CC9&gt;CC8+1,"fim1st",IF(CC8=CC9,"meio1st",IF(CC8=6,IF(CC9=7,"fim1st","meio1st"),IF(CC8=7,IF(CC9=6,"fim1st","meio1st"),"meio1st"))))),IF(CC9&gt;5,IF(CC9&gt;CC8+1,"fim1st","meio1st"),"meio1st")),IF(CC9&lt;&gt;"",IF(CC8&gt;5,IF(CC8&gt;CC9+1,"fim1st",IF(CC9&gt;CC8+1,"fim1st",IF(CC8=CC9,"meio1st",IF(CC8=6,IF(CC9=7,"fim1st","meio1st"),IF(CC8=7,IF(CC9=6,"fim1st","meio1st"),"meio1st"))))),IF(CC9&gt;5,IF(CC9&gt;CC8+1,"fim1st","meio1st"),"meio1st")),"NJG"))))))</f>
        <v>STB</v>
      </c>
      <c r="CI8" s="103">
        <f>IF(CB8="W",6,IF(CB8="O",0,  IF(CB9="R",IF(CG8="meio1st",IF(CC9&gt;4,IF(CC9=6,7,CC9+2),6),CC8),CC8)))</f>
        <v>6</v>
      </c>
      <c r="CJ8" s="104">
        <f>IF(CB8="W",6,IF(CB8="O",0,IF(CB8="R",IF(CG8="meio1st",0,IF(CG8="fim1st",0,CD8) ),IF(CB9="R",IF(CG8="meio1st",6,IF(CG8="fim1st",6,IF(CG8="meio2st",IF(CD9&gt;4,IF(CD9=6,7,CD9+2),6),CD8))),CD8))))</f>
        <v>1</v>
      </c>
      <c r="CK8" s="105">
        <f>IF(CB8="W",0,IF(CB8="O",0,IF(CB8="R",IF(CG8="STB",CE8,0),IF(CB9="R",IF(CG4="meio1st",0,IF(CI8&gt;CI9,IF(CJ8&gt;CJ9,0,10),IF(CJ8&gt;CJ9,10,CE8))),CE8))))</f>
        <v>10</v>
      </c>
      <c r="CM8" s="31" t="str">
        <f t="shared" si="1"/>
        <v>AMADEU FAÇANHA</v>
      </c>
      <c r="CN8" s="65">
        <f>IF(AE7&gt;AE6,1,0)</f>
        <v>0</v>
      </c>
      <c r="CO8" s="65">
        <f>IF(AF7&gt;AF6,1,0)</f>
        <v>0</v>
      </c>
      <c r="CP8" s="65">
        <f>IF(AG7&gt;AG6,1,0)</f>
        <v>0</v>
      </c>
      <c r="CQ8" s="65">
        <f>IF(AS5&gt;AS4,1,0)</f>
        <v>1</v>
      </c>
      <c r="CR8" s="65">
        <f>IF(AT5&gt;AT4,1,0)</f>
        <v>1</v>
      </c>
      <c r="CS8" s="65">
        <f>IF(AU5&gt;AU4,1,0)</f>
        <v>0</v>
      </c>
      <c r="CT8" s="65">
        <f>IF(BG8&gt;BG9,1,0)</f>
        <v>1</v>
      </c>
      <c r="CU8" s="65">
        <f>IF(BH8&gt;BH9,1,0)</f>
        <v>1</v>
      </c>
      <c r="CV8" s="65">
        <f>IF(BI8&gt;BI9,1,0)</f>
        <v>0</v>
      </c>
      <c r="CW8" s="65">
        <f>IF(BU8&gt;BU9,1,0)</f>
        <v>1</v>
      </c>
      <c r="CX8" s="65">
        <f>IF(BV8&gt;BV9,1,0)</f>
        <v>0</v>
      </c>
      <c r="CY8" s="65">
        <f>IF(BW8&gt;BW9,1,0)</f>
        <v>0</v>
      </c>
      <c r="CZ8" s="65">
        <f>IF(CI7&gt;CI6,1,0)</f>
        <v>0</v>
      </c>
      <c r="DA8" s="65">
        <f>IF(CJ7&gt;CJ6,1,0)</f>
        <v>0</v>
      </c>
      <c r="DB8" s="65">
        <f>IF(CK7&gt;CK6,1,0)</f>
        <v>0</v>
      </c>
      <c r="DC8" s="111"/>
      <c r="DD8" s="65">
        <f>IF(AE6&gt;AE7,1,0)</f>
        <v>1</v>
      </c>
      <c r="DE8" s="65">
        <f>IF(AF6&gt;AF7,1,0)</f>
        <v>1</v>
      </c>
      <c r="DF8" s="65">
        <f>IF(AG6&gt;AG7,1,0)</f>
        <v>0</v>
      </c>
      <c r="DG8" s="65">
        <f>IF(AS4&gt;AS5,1,0)</f>
        <v>0</v>
      </c>
      <c r="DH8" s="65">
        <f>IF(AT4&gt;AT5,1,0)</f>
        <v>0</v>
      </c>
      <c r="DI8" s="65">
        <f>IF(AU4&gt;AU5,1,0)</f>
        <v>0</v>
      </c>
      <c r="DJ8" s="65">
        <f>IF(BG9&gt;BG8,1,0)</f>
        <v>0</v>
      </c>
      <c r="DK8" s="65">
        <f>IF(BH9&gt;BH8,1,0)</f>
        <v>0</v>
      </c>
      <c r="DL8" s="65">
        <f>IF(BI9&gt;BI8,1,0)</f>
        <v>0</v>
      </c>
      <c r="DM8" s="65">
        <f>IF(BU9&gt;BU8,1,0)</f>
        <v>0</v>
      </c>
      <c r="DN8" s="65">
        <f>IF(BV9&gt;BV8,1,0)</f>
        <v>1</v>
      </c>
      <c r="DO8" s="65">
        <f>IF(BW9&gt;BW8,1,0)</f>
        <v>1</v>
      </c>
      <c r="DP8" s="65">
        <f>IF(CI6&gt;CI7,1,0)</f>
        <v>1</v>
      </c>
      <c r="DQ8" s="65">
        <f>IF(CJ6&gt;CJ7,1,0)</f>
        <v>1</v>
      </c>
      <c r="DR8" s="65">
        <f>IF(CK6&gt;CK7,1,0)</f>
        <v>0</v>
      </c>
      <c r="DS8" s="111"/>
      <c r="DT8" s="65">
        <f>AE7+AF7+AG7+AS5+AT5+AU5+BG8+BH8+BI8+BU8+BV8+BW8+CI7+CJ7+CK7</f>
        <v>46</v>
      </c>
      <c r="DU8" s="65">
        <f>AE6+AF6+AG6+AS4+AT4+AU4+BG9+BH9+BI9+BU9+BV9+BW9+CI6+CJ6+CK6</f>
        <v>51</v>
      </c>
      <c r="DV8" s="111"/>
      <c r="DW8" s="31">
        <f>IF(X7="O",1,0)</f>
        <v>0</v>
      </c>
      <c r="DX8" s="31">
        <f>IF(AL5="O",1,0)</f>
        <v>0</v>
      </c>
      <c r="DY8" s="31">
        <f>IF(AZ8="O",1,0)</f>
        <v>0</v>
      </c>
      <c r="DZ8" s="31">
        <f>IF(BN8="O",1,0)</f>
        <v>0</v>
      </c>
      <c r="EA8" s="31">
        <f>IF(CB7="O",1,0)</f>
        <v>0</v>
      </c>
      <c r="ED8" s="65">
        <f t="shared" si="2"/>
        <v>1</v>
      </c>
      <c r="EE8" s="65">
        <f t="shared" si="3"/>
        <v>1</v>
      </c>
      <c r="EF8" s="65">
        <f t="shared" si="4"/>
        <v>1</v>
      </c>
      <c r="EG8" s="65">
        <f t="shared" si="5"/>
        <v>1</v>
      </c>
      <c r="EH8" s="65">
        <f t="shared" si="6"/>
        <v>1</v>
      </c>
      <c r="EI8" s="65">
        <v>5</v>
      </c>
      <c r="EJ8" s="43">
        <f t="shared" si="7"/>
        <v>5</v>
      </c>
      <c r="EK8" s="43">
        <f>AY8+BM8+CA7+W7+AK5</f>
        <v>2</v>
      </c>
      <c r="EL8" s="43">
        <f t="shared" si="8"/>
        <v>5</v>
      </c>
      <c r="EM8" s="43">
        <f t="shared" si="9"/>
        <v>6</v>
      </c>
      <c r="EN8" s="43">
        <f t="shared" si="10"/>
        <v>-1</v>
      </c>
      <c r="EO8" s="43">
        <f t="shared" si="11"/>
        <v>46</v>
      </c>
      <c r="EP8" s="43">
        <f t="shared" si="11"/>
        <v>51</v>
      </c>
      <c r="EQ8" s="43">
        <f t="shared" si="12"/>
        <v>-5</v>
      </c>
      <c r="ER8" s="43">
        <f t="shared" si="13"/>
        <v>0</v>
      </c>
      <c r="ES8" s="111"/>
      <c r="ET8" s="71">
        <f>IF(EK8+100&gt;99,EK8+100,concatdxnar("0",EK8+100))</f>
        <v>102</v>
      </c>
      <c r="EU8" s="71" t="str">
        <f t="shared" si="14"/>
        <v>099</v>
      </c>
      <c r="EV8" s="71" t="str">
        <f t="shared" si="15"/>
        <v>095</v>
      </c>
      <c r="EW8" s="71">
        <f t="shared" si="16"/>
        <v>9</v>
      </c>
      <c r="EX8" s="65" t="str">
        <f t="shared" si="17"/>
        <v>10209909595</v>
      </c>
      <c r="EY8" s="65">
        <f t="shared" si="18"/>
        <v>10209909595</v>
      </c>
      <c r="EZ8" s="65">
        <f>LARGE(EY4:EY9,EI8)</f>
        <v>10209609791</v>
      </c>
      <c r="FA8" s="65" t="str">
        <f t="shared" si="19"/>
        <v>1020960979</v>
      </c>
      <c r="FB8" s="65" t="str">
        <f>IF(FA8=FA7,"empate-c",IF(FA8=FA9,"empate-b","ok"))</f>
        <v>ok</v>
      </c>
      <c r="FC8" s="65">
        <f t="shared" si="20"/>
        <v>1</v>
      </c>
      <c r="FD8" s="65">
        <f t="shared" si="21"/>
        <v>9</v>
      </c>
      <c r="FE8" s="65" t="str">
        <f>RIGHT(C2,1)</f>
        <v>A</v>
      </c>
      <c r="FF8" s="65">
        <f>IF(FD8=9,9,VLOOKUP(CONCATENATE(FE8,FD8),'Conf-Direto'!$A$12:$B$587,2,0))</f>
        <v>9</v>
      </c>
      <c r="FG8" s="65">
        <f t="shared" si="22"/>
        <v>9</v>
      </c>
      <c r="FH8" s="31" t="str">
        <f t="shared" si="23"/>
        <v>102096097991</v>
      </c>
      <c r="FI8" s="65">
        <v>5</v>
      </c>
      <c r="FJ8" s="70">
        <f>IF(AK4=1,1,IF(AK5=1,5,0))</f>
        <v>5</v>
      </c>
      <c r="FK8" s="70">
        <f>IF(W6=1,2,IF(W7=1,5,0))</f>
        <v>2</v>
      </c>
      <c r="FL8" s="70">
        <f>IF(CA6=1,3,IF(CA7=1,5,0))</f>
        <v>3</v>
      </c>
      <c r="FM8" s="70">
        <f>IF(BM9=1,4,IF(BM8=1,5,0))</f>
        <v>4</v>
      </c>
      <c r="FN8" s="70"/>
      <c r="FO8" s="70">
        <f>FN9</f>
        <v>5</v>
      </c>
      <c r="FP8" s="31">
        <f t="shared" si="24"/>
        <v>102096097991</v>
      </c>
      <c r="FQ8" s="31">
        <f>LARGE(FP4:FP9,5)</f>
        <v>102096097991</v>
      </c>
      <c r="FR8" s="65">
        <f>IF(SUM(EJ4:EJ9)=0,B8,VALUE(RIGHT(FQ8,1)))</f>
        <v>1</v>
      </c>
      <c r="FS8" s="31">
        <f t="shared" si="25"/>
        <v>1</v>
      </c>
      <c r="FT8" s="31" t="str">
        <f>VLOOKUP(FR8,B4:D9,3,0)</f>
        <v>OTÁVIO BUENO</v>
      </c>
      <c r="FU8" s="31">
        <f t="shared" si="26"/>
        <v>5</v>
      </c>
      <c r="FV8" s="67" t="str">
        <f t="shared" si="27"/>
        <v>0105</v>
      </c>
      <c r="FW8" s="31">
        <f t="shared" si="28"/>
        <v>105</v>
      </c>
      <c r="FX8" s="31">
        <f>SMALL(FW4:FW9,FI8)</f>
        <v>503</v>
      </c>
      <c r="FY8" s="31">
        <f t="shared" si="29"/>
        <v>5</v>
      </c>
      <c r="FZ8" s="31" t="str">
        <f t="shared" si="30"/>
        <v>03</v>
      </c>
      <c r="GB8" s="31">
        <v>5</v>
      </c>
      <c r="GC8" s="31" t="str">
        <f t="shared" si="31"/>
        <v>1020990959</v>
      </c>
    </row>
    <row r="9" spans="1:185" x14ac:dyDescent="0.45">
      <c r="B9" s="43">
        <v>6</v>
      </c>
      <c r="C9" s="47">
        <v>6</v>
      </c>
      <c r="D9" s="48" t="str">
        <f>Classificação!D10</f>
        <v>JOÃO RIBEIRO</v>
      </c>
      <c r="F9" s="47">
        <v>6</v>
      </c>
      <c r="G9" s="135" t="str">
        <f t="shared" si="0"/>
        <v>JOÃO RIBEIRO</v>
      </c>
      <c r="H9" s="136">
        <f>VLOOKUP(FR9,EI4:EJ9,2,0)</f>
        <v>5</v>
      </c>
      <c r="I9" s="137">
        <f>VLOOKUP(FR9,EI4:EK9,3,0)</f>
        <v>0</v>
      </c>
      <c r="J9" s="138">
        <f>VLOOKUP(FR9,EI4:EQ9,4,0)</f>
        <v>3</v>
      </c>
      <c r="K9" s="139">
        <f>VLOOKUP(FR9,EI4:EQ9,5,0)</f>
        <v>10</v>
      </c>
      <c r="L9" s="140">
        <f>VLOOKUP(FR9,EI4:EQ9,6,0)</f>
        <v>-7</v>
      </c>
      <c r="M9" s="141">
        <f>VLOOKUP(FR9,EI4:EQ9,7,0)</f>
        <v>50</v>
      </c>
      <c r="N9" s="139">
        <f>VLOOKUP(FR9,EI4:EQ9,8,0)</f>
        <v>81</v>
      </c>
      <c r="O9" s="140">
        <f>VLOOKUP(FR9,EI4:EQ9,9,0)</f>
        <v>-31</v>
      </c>
      <c r="P9" s="142">
        <f>VLOOKUP(FR9,EI4:ER9,10,0)</f>
        <v>0</v>
      </c>
      <c r="Q9" s="96" t="str">
        <f>IF(VLOOKUP(FR8,GB4:GC9,2)=VLOOKUP(FR9,GB4:GC9,2),S9,"N")</f>
        <v>N</v>
      </c>
      <c r="R9" s="97"/>
      <c r="S9" s="97" t="str">
        <f>CONCATENATE(G9, " venceu ",G8)</f>
        <v>JOÃO RIBEIRO venceu OTÁVIO BUENO</v>
      </c>
      <c r="U9" s="118" t="s">
        <v>140</v>
      </c>
      <c r="V9" s="50" t="str">
        <f>D7</f>
        <v>RODRIGO SOARES</v>
      </c>
      <c r="W9" s="119">
        <f>IF(X9="W",1,IF(X9="O",0,IF(X9="R",0,IF(X8="R",1,IF(AG9+AG8&gt;0,IF(AG9&gt;AG8,1,0),IF(AF9&gt;AF8,1,0))))))</f>
        <v>0</v>
      </c>
      <c r="X9" s="143"/>
      <c r="Y9" s="121">
        <v>2</v>
      </c>
      <c r="Z9" s="121">
        <v>6</v>
      </c>
      <c r="AA9" s="122"/>
      <c r="AC9" s="65" t="str">
        <f>IF(AA9&lt;&gt;"","STB",IF(AA8&lt;&gt;"","STB",IF(Z9&lt;&gt;"",IF(Z9&gt;5,IF(Z9&gt;Z8+1,"fim2st",IF(Z8&gt;Z9+1,"fim2st",IF(Z9=Z8,"meio2st",IF(Z9=6,IF(Z8=7,"fim2st","meio2st"),IF(Z9=7,IF(Z8=6,"fim2st","meio2st"),"meio2st"))))),IF(Z8&gt;5,IF(Z8&gt;Z9+1,"fim2st","meio2st"),"meio2st")),IF(Z8&lt;&gt;"",IF(Z9&gt;5,IF(Z9&gt;Z8+1,"fim2st",IF(Z8&gt;Z9+1,"fim2st",IF(Z9=Z8,"meio2st",IF(Z9=6,IF(Z8=7,"fim2st","meio2st"),IF(Z9=7,IF(Z8=6,"fim2st","meio2st"),"meio2st"))))),IF(Z8&gt;5,IF(Z8&gt;Z9+1,"fim2st","meio2st"),"meio2st")),IF(Y9&lt;&gt;"",IF(Y9&gt;5,IF(Y9&gt;Y8+1,"fim1st",IF(Y8&gt;Y9+1,"fim1st",IF(Y9=Y8,"meio1st",IF(Y9=6,IF(Y8=7,"fim1st","meio1st"),IF(Y9=7,IF(Y8=6,"fim1st","meio1st"),"meio1st"))))),IF(Y8&gt;5,IF(Y8&gt;Y9+1,"fim1st","meio1st"),"meio1st")),IF(Y8&lt;&gt;"",IF(Y9&gt;5,IF(Y9&gt;Y8+1,"fim1st",IF(Y8&gt;Y9+1,"fim1st",IF(Y9=Y8,"meio1st",IF(Y9=6,IF(Y8=7,"fim1st","meio1st"),IF(Y9=7,IF(Y8=6,"fim1st","meio1st"),"meio1st"))))),IF(Y8&gt;5,IF(Y8&gt;Y9+1,"fim1st","meio1st"),"meio1st")),"NJG"))))))</f>
        <v>fim2st</v>
      </c>
      <c r="AE9" s="123">
        <f>IF(X9="W",6,IF(X9="O",0,  IF(X8="R",IF(AC9="meio1st",IF(Y8&gt;4,IF(Y8=6,7,Y8+2),6),Y9),Y9)))</f>
        <v>2</v>
      </c>
      <c r="AF9" s="124">
        <f>IF(X9="W",6,IF(X9="O",0,IF(X9="R",IF(AC9="meio1st",0,IF(AC9="fim1st",0,Z9) ),IF(X8="R",IF(AC9="meio1st",6,IF(AC9="fim1st",6,IF(AC9="meio2st",IF(Z8&gt;4,IF(Z8=6,7,Z8+2),6),Z9))),Z9))))</f>
        <v>6</v>
      </c>
      <c r="AG9" s="125">
        <f>IF(X9="W",0,IF(X9="O",0,IF(X9="R",IF(AC9="STB",AA9,0),IF(X8="R",IF(AC4="meio1st",0,IF(AE9&gt;AE8,IF(AF9&gt;AF8,0,10),IF(AF9&gt;AF8,10,AA9))),AA9))))</f>
        <v>0</v>
      </c>
      <c r="AH9" s="106"/>
      <c r="AI9" s="118"/>
      <c r="AJ9" s="50" t="str">
        <f>D9</f>
        <v>JOÃO RIBEIRO</v>
      </c>
      <c r="AK9" s="119">
        <f>IF(AL9="W",1,IF(AL9="O",0,IF(AL9="R",0,IF(AL8="R",1,IF(AU9+AU8&gt;0,IF(AU9&gt;AU8,1,0),IF(AT9&gt;AT8,1,0))))))</f>
        <v>0</v>
      </c>
      <c r="AL9" s="143"/>
      <c r="AM9" s="121">
        <v>1</v>
      </c>
      <c r="AN9" s="121">
        <v>1</v>
      </c>
      <c r="AO9" s="122"/>
      <c r="AQ9" s="65" t="str">
        <f>IF(AO9&lt;&gt;"","STB",IF(AO8&lt;&gt;"","STB",IF(AN9&lt;&gt;"",IF(AN9&gt;5,IF(AN9&gt;AN8+1,"fim2st",IF(AN8&gt;AN9+1,"fim2st",IF(AN9=AN8,"meio2st",IF(AN9=6,IF(AN8=7,"fim2st","meio2st"),IF(AN9=7,IF(AN8=6,"fim2st","meio2st"),"meio2st"))))),IF(AN8&gt;5,IF(AN8&gt;AN9+1,"fim2st","meio2st"),"meio2st")),IF(AN8&lt;&gt;"",IF(AN9&gt;5,IF(AN9&gt;AN8+1,"fim2st",IF(AN8&gt;AN9+1,"fim2st",IF(AN9=AN8,"meio2st",IF(AN9=6,IF(AN8=7,"fim2st","meio2st"),IF(AN9=7,IF(AN8=6,"fim2st","meio2st"),"meio2st"))))),IF(AN8&gt;5,IF(AN8&gt;AN9+1,"fim2st","meio2st"),"meio2st")),IF(AM9&lt;&gt;"",IF(AM9&gt;5,IF(AM9&gt;AM8+1,"fim1st",IF(AM8&gt;AM9+1,"fim1st",IF(AM9=AM8,"meio1st",IF(AM9=6,IF(AM8=7,"fim1st","meio1st"),IF(AM9=7,IF(AM8=6,"fim1st","meio1st"),"meio1st"))))),IF(AM8&gt;5,IF(AM8&gt;AM9+1,"fim1st","meio1st"),"meio1st")),IF(AM8&lt;&gt;"",IF(AM9&gt;5,IF(AM9&gt;AM8+1,"fim1st",IF(AM8&gt;AM9+1,"fim1st",IF(AM9=AM8,"meio1st",IF(AM9=6,IF(AM8=7,"fim1st","meio1st"),IF(AM9=7,IF(AM8=6,"fim1st","meio1st"),"meio1st"))))),IF(AM8&gt;5,IF(AM8&gt;AM9+1,"fim1st","meio1st"),"meio1st")),"NJG"))))))</f>
        <v>fim2st</v>
      </c>
      <c r="AS9" s="123">
        <f>IF(AL9="W",6,IF(AL9="O",0,  IF(AL8="R",IF(AQ9="meio1st",IF(AM8&gt;4,IF(AM8=6,7,AM8+2),6),AM9),AM9)))</f>
        <v>1</v>
      </c>
      <c r="AT9" s="124">
        <f>IF(AL9="W",6,IF(AL9="O",0,IF(AL9="R",IF(AQ9="meio1st",0,IF(AQ9="fim1st",0,AN9) ),IF(AL8="R",IF(AQ9="meio1st",6,IF(AQ9="fim1st",6,IF(AQ9="meio2st",IF(AN8&gt;4,IF(AN8=6,7,AN8+2),6),AN9))),AN9))))</f>
        <v>1</v>
      </c>
      <c r="AU9" s="125">
        <f>IF(AL9="W",0,IF(AL9="O",0,IF(AL9="R",IF(AQ9="STB",AO9,0),IF(AL8="R",IF(AQ4="meio1st",0,IF(AS9&gt;AS8,IF(AT9&gt;AT8,0,10),IF(AT9&gt;AT8,10,AO9))),AO9))))</f>
        <v>0</v>
      </c>
      <c r="AW9" s="118" t="s">
        <v>140</v>
      </c>
      <c r="AX9" s="50" t="str">
        <f>D9</f>
        <v>JOÃO RIBEIRO</v>
      </c>
      <c r="AY9" s="119">
        <f>IF(AZ9="W",1,IF(AZ9="O",0,IF(AZ9="R",0,IF(AZ8="R",1,IF(BI9+BI8&gt;0,IF(BI9&gt;BI8,1,0),IF(BH9&gt;BH8,1,0))))))</f>
        <v>0</v>
      </c>
      <c r="AZ9" s="143"/>
      <c r="BA9" s="121">
        <v>2</v>
      </c>
      <c r="BB9" s="121">
        <v>2</v>
      </c>
      <c r="BC9" s="122"/>
      <c r="BE9" s="65" t="str">
        <f>IF(BC9&lt;&gt;"","STB",IF(BC8&lt;&gt;"","STB",IF(BB9&lt;&gt;"",IF(BB9&gt;5,IF(BB9&gt;BB8+1,"fim2st",IF(BB8&gt;BB9+1,"fim2st",IF(BB9=BB8,"meio2st",IF(BB9=6,IF(BB8=7,"fim2st","meio2st"),IF(BB9=7,IF(BB8=6,"fim2st","meio2st"),"meio2st"))))),IF(BB8&gt;5,IF(BB8&gt;BB9+1,"fim2st","meio2st"),"meio2st")),IF(BB8&lt;&gt;"",IF(BB9&gt;5,IF(BB9&gt;BB8+1,"fim2st",IF(BB8&gt;BB9+1,"fim2st",IF(BB9=BB8,"meio2st",IF(BB9=6,IF(BB8=7,"fim2st","meio2st"),IF(BB9=7,IF(BB8=6,"fim2st","meio2st"),"meio2st"))))),IF(BB8&gt;5,IF(BB8&gt;BB9+1,"fim2st","meio2st"),"meio2st")),IF(BA9&lt;&gt;"",IF(BA9&gt;5,IF(BA9&gt;BA8+1,"fim1st",IF(BA8&gt;BA9+1,"fim1st",IF(BA9=BA8,"meio1st",IF(BA9=6,IF(BA8=7,"fim1st","meio1st"),IF(BA9=7,IF(BA8=6,"fim1st","meio1st"),"meio1st"))))),IF(BA8&gt;5,IF(BA8&gt;BA9+1,"fim1st","meio1st"),"meio1st")),IF(BA8&lt;&gt;"",IF(BA9&gt;5,IF(BA9&gt;BA8+1,"fim1st",IF(BA8&gt;BA9+1,"fim1st",IF(BA9=BA8,"meio1st",IF(BA9=6,IF(BA8=7,"fim1st","meio1st"),IF(BA9=7,IF(BA8=6,"fim1st","meio1st"),"meio1st"))))),IF(BA8&gt;5,IF(BA8&gt;BA9+1,"fim1st","meio1st"),"meio1st")),"NJG"))))))</f>
        <v>fim2st</v>
      </c>
      <c r="BG9" s="123">
        <f>IF(AZ9="W",6,IF(AZ9="O",0,  IF(AZ8="R",IF(BE9="meio1st",IF(BA8&gt;4,IF(BA8=6,7,BA8+2),6),BA9),BA9)))</f>
        <v>2</v>
      </c>
      <c r="BH9" s="124">
        <f>IF(AZ9="W",6,IF(AZ9="O",0,IF(AZ9="R",IF(BE9="meio1st",0,IF(BE9="fim1st",0,BB9) ),IF(AZ8="R",IF(BE9="meio1st",6,IF(BE9="fim1st",6,IF(BE9="meio2st",IF(BB8&gt;4,IF(BB8=6,7,BB8+2),6),BB9))),BB9))))</f>
        <v>2</v>
      </c>
      <c r="BI9" s="125">
        <f>IF(AZ9="W",0,IF(AZ9="O",0,IF(AZ9="R",IF(BE9="STB",BC9,0),IF(AZ8="R",IF(BE4="meio1st",0,IF(BG9&gt;BG8,IF(BH9&gt;BH8,0,10),IF(BH9&gt;BH8,10,BC9))),BC9))))</f>
        <v>0</v>
      </c>
      <c r="BK9" s="118"/>
      <c r="BL9" s="50" t="str">
        <f>D7</f>
        <v>RODRIGO SOARES</v>
      </c>
      <c r="BM9" s="119">
        <f>IF(BN9="W",1,IF(BN9="O",0,IF(BN9="R",0,IF(BN8="R",1,IF(BW9+BW8&gt;0,IF(BW9&gt;BW8,1,0),IF(BV9&gt;BV8,1,0))))))</f>
        <v>1</v>
      </c>
      <c r="BN9" s="143"/>
      <c r="BO9" s="121">
        <v>2</v>
      </c>
      <c r="BP9" s="121">
        <v>4</v>
      </c>
      <c r="BQ9" s="122"/>
      <c r="BS9" s="65" t="str">
        <f>IF(BQ9&lt;&gt;"","STB",IF(BQ8&lt;&gt;"","STB",IF(BP9&lt;&gt;"",IF(BP9&gt;5,IF(BP9&gt;BP8+1,"fim2st",IF(BP8&gt;BP9+1,"fim2st",IF(BP9=BP8,"meio2st",IF(BP9=6,IF(BP8=7,"fim2st","meio2st"),IF(BP9=7,IF(BP8=6,"fim2st","meio2st"),"meio2st"))))),IF(BP8&gt;5,IF(BP8&gt;BP9+1,"fim2st","meio2st"),"meio2st")),IF(BP8&lt;&gt;"",IF(BP9&gt;5,IF(BP9&gt;BP8+1,"fim2st",IF(BP8&gt;BP9+1,"fim2st",IF(BP9=BP8,"meio2st",IF(BP9=6,IF(BP8=7,"fim2st","meio2st"),IF(BP9=7,IF(BP8=6,"fim2st","meio2st"),"meio2st"))))),IF(BP8&gt;5,IF(BP8&gt;BP9+1,"fim2st","meio2st"),"meio2st")),IF(BO9&lt;&gt;"",IF(BO9&gt;5,IF(BO9&gt;BO8+1,"fim1st",IF(BO8&gt;BO9+1,"fim1st",IF(BO9=BO8,"meio1st",IF(BO9=6,IF(BO8=7,"fim1st","meio1st"),IF(BO9=7,IF(BO8=6,"fim1st","meio1st"),"meio1st"))))),IF(BO8&gt;5,IF(BO8&gt;BO9+1,"fim1st","meio1st"),"meio1st")),IF(BO8&lt;&gt;"",IF(BO9&gt;5,IF(BO9&gt;BO8+1,"fim1st",IF(BO8&gt;BO9+1,"fim1st",IF(BO9=BO8,"meio1st",IF(BO9=6,IF(BO8=7,"fim1st","meio1st"),IF(BO9=7,IF(BO8=6,"fim1st","meio1st"),"meio1st"))))),IF(BO8&gt;5,IF(BO8&gt;BO9+1,"fim1st","meio1st"),"meio1st")),"NJG"))))))</f>
        <v>meio2st</v>
      </c>
      <c r="BU9" s="123">
        <f>IF(BN9="W",6,IF(BN9="O",0,  IF(BN8="R",IF(BS9="meio1st",IF(BO8&gt;4,IF(BO8=6,7,BO8+2),6),BO9),BO9)))</f>
        <v>2</v>
      </c>
      <c r="BV9" s="124">
        <f>IF(BN9="W",6,IF(BN9="O",0,IF(BN9="R",IF(BS9="meio1st",0,IF(BS9="fim1st",0,BP9) ),IF(BN8="R",IF(BS9="meio1st",6,IF(BS9="fim1st",6,IF(BS9="meio2st",IF(BP8&gt;4,IF(BP8=6,7,BP8+2),6),BP9))),BP9))))</f>
        <v>6</v>
      </c>
      <c r="BW9" s="125">
        <f>IF(BN9="W",0,IF(BN9="O",0,IF(BN9="R",IF(BS9="STB",BQ9,0),IF(BN8="R",IF(BS4="meio1st",0,IF(BU9&gt;BU8,IF(BV9&gt;BV8,0,10),IF(BV9&gt;BV8,10,BQ9))),BQ9))))</f>
        <v>10</v>
      </c>
      <c r="BY9" s="118"/>
      <c r="BZ9" s="50" t="str">
        <f>D9</f>
        <v>JOÃO RIBEIRO</v>
      </c>
      <c r="CA9" s="127">
        <f>IF(CB9="W",1,IF(CB9="O",0,IF(CB9="R",0,IF(CB8="R",1,IF(CK9+CK8&gt;0,IF(CK9&gt;CK8,1,0),IF(CJ9&gt;CJ8,1,0))))))</f>
        <v>0</v>
      </c>
      <c r="CB9" s="144"/>
      <c r="CC9" s="129">
        <v>4</v>
      </c>
      <c r="CD9" s="129">
        <v>6</v>
      </c>
      <c r="CE9" s="130">
        <v>8</v>
      </c>
      <c r="CG9" s="65" t="str">
        <f>IF(CE9&lt;&gt;"","STB",IF(CE8&lt;&gt;"","STB",IF(CD9&lt;&gt;"",IF(CD9&gt;5,IF(CD9&gt;CD8+1,"fim2st",IF(CD8&gt;CD9+1,"fim2st",IF(CD9=CD8,"meio2st",IF(CD9=6,IF(CD8=7,"fim2st","meio2st"),IF(CD9=7,IF(CD8=6,"fim2st","meio2st"),"meio2st"))))),IF(CD8&gt;5,IF(CD8&gt;CD9+1,"fim2st","meio2st"),"meio2st")),IF(CD8&lt;&gt;"",IF(CD9&gt;5,IF(CD9&gt;CD8+1,"fim2st",IF(CD8&gt;CD9+1,"fim2st",IF(CD9=CD8,"meio2st",IF(CD9=6,IF(CD8=7,"fim2st","meio2st"),IF(CD9=7,IF(CD8=6,"fim2st","meio2st"),"meio2st"))))),IF(CD8&gt;5,IF(CD8&gt;CD9+1,"fim2st","meio2st"),"meio2st")),IF(CC9&lt;&gt;"",IF(CC9&gt;5,IF(CC9&gt;CC8+1,"fim1st",IF(CC8&gt;CC9+1,"fim1st",IF(CC9=CC8,"meio1st",IF(CC9=6,IF(CC8=7,"fim1st","meio1st"),IF(CC9=7,IF(CC8=6,"fim1st","meio1st"),"meio1st"))))),IF(CC8&gt;5,IF(CC8&gt;CC9+1,"fim1st","meio1st"),"meio1st")),IF(CC8&lt;&gt;"",IF(CC9&gt;5,IF(CC9&gt;CC8+1,"fim1st",IF(CC8&gt;CC9+1,"fim1st",IF(CC9=CC8,"meio1st",IF(CC9=6,IF(CC8=7,"fim1st","meio1st"),IF(CC9=7,IF(CC8=6,"fim1st","meio1st"),"meio1st"))))),IF(CC8&gt;5,IF(CC8&gt;CC9+1,"fim1st","meio1st"),"meio1st")),"NJG"))))))</f>
        <v>STB</v>
      </c>
      <c r="CI9" s="123">
        <f>IF(CB9="W",6,IF(CB9="O",0,  IF(CB8="R",IF(CG9="meio1st",IF(CC8&gt;4,IF(CC8=6,7,CC8+2),6),CC9),CC9)))</f>
        <v>4</v>
      </c>
      <c r="CJ9" s="124">
        <f>IF(CB9="W",6,IF(CB9="O",0,IF(CB9="R",IF(CG9="meio1st",0,IF(CG9="fim1st",0,CD9) ),IF(CB8="R",IF(CG9="meio1st",6,IF(CG9="fim1st",6,IF(CG9="meio2st",IF(CD8&gt;4,IF(CD8=6,7,CD8+2),6),CD9))),CD9))))</f>
        <v>6</v>
      </c>
      <c r="CK9" s="125">
        <f>IF(CB9="W",0,IF(CB9="O",0,IF(CB9="R",IF(CG9="STB",CE9,0),IF(CB8="R",IF(CG4="meio1st",0,IF(CI9&gt;CI8,IF(CJ9&gt;CJ8,0,10),IF(CJ9&gt;CJ8,10,CE9))),CE9))))</f>
        <v>8</v>
      </c>
      <c r="CM9" s="31" t="str">
        <f t="shared" si="1"/>
        <v>JOÃO RIBEIRO</v>
      </c>
      <c r="CN9" s="65">
        <f>IF(AE5&gt;AE4,1,0)</f>
        <v>0</v>
      </c>
      <c r="CO9" s="65">
        <f>IF(AF5&gt;AF4,1,0)</f>
        <v>1</v>
      </c>
      <c r="CP9" s="65">
        <f>IF(AG5&gt;AG4,1,0)</f>
        <v>0</v>
      </c>
      <c r="CQ9" s="65">
        <f>IF(AS9&gt;AS8,1,0)</f>
        <v>0</v>
      </c>
      <c r="CR9" s="65">
        <f>IF(AT9&gt;AT8,1,0)</f>
        <v>0</v>
      </c>
      <c r="CS9" s="65">
        <f>IF(AU9&gt;AU8,1,0)</f>
        <v>0</v>
      </c>
      <c r="CT9" s="65">
        <f>IF(BG9&gt;BG8,1,0)</f>
        <v>0</v>
      </c>
      <c r="CU9" s="65">
        <f>IF(BH9&gt;BH8,1,0)</f>
        <v>0</v>
      </c>
      <c r="CV9" s="65">
        <f>IF(BI9&gt;BI8,1,0)</f>
        <v>0</v>
      </c>
      <c r="CW9" s="65">
        <f>IF(BU7&gt;BU6,1,0)</f>
        <v>0</v>
      </c>
      <c r="CX9" s="65">
        <f>IF(BV7&gt;BV6,1,0)</f>
        <v>1</v>
      </c>
      <c r="CY9" s="65">
        <f>IF(BW7&gt;BW6,1,0)</f>
        <v>0</v>
      </c>
      <c r="CZ9" s="65">
        <f>IF(CI9&gt;CI8,1,0)</f>
        <v>0</v>
      </c>
      <c r="DA9" s="65">
        <f>IF(CJ9&gt;CJ8,1,0)</f>
        <v>1</v>
      </c>
      <c r="DB9" s="65">
        <f>IF(CK9&gt;CK8,1,0)</f>
        <v>0</v>
      </c>
      <c r="DC9" s="111"/>
      <c r="DD9" s="65">
        <f>IF(AE4&gt;AE5,1,0)</f>
        <v>1</v>
      </c>
      <c r="DE9" s="65">
        <f>IF(AF4&gt;AF5,1,0)</f>
        <v>0</v>
      </c>
      <c r="DF9" s="65">
        <f>IF(AG4&gt;AG5,1,0)</f>
        <v>1</v>
      </c>
      <c r="DG9" s="65">
        <f>IF(AS8&gt;AS9,1,0)</f>
        <v>1</v>
      </c>
      <c r="DH9" s="65">
        <f>IF(AT8&gt;AT9,1,0)</f>
        <v>1</v>
      </c>
      <c r="DI9" s="65">
        <f>IF(AU8&gt;AU9,1,0)</f>
        <v>0</v>
      </c>
      <c r="DJ9" s="65">
        <f>IF(BG8&gt;BG9,1,0)</f>
        <v>1</v>
      </c>
      <c r="DK9" s="65">
        <f>IF(BH8&gt;BH9,1,0)</f>
        <v>1</v>
      </c>
      <c r="DL9" s="65">
        <f>IF(BI8&gt;BI9,1,0)</f>
        <v>0</v>
      </c>
      <c r="DM9" s="65">
        <f>IF(BU6&gt;BU7,1,0)</f>
        <v>1</v>
      </c>
      <c r="DN9" s="65">
        <f>IF(BV6&gt;BV7,1,0)</f>
        <v>0</v>
      </c>
      <c r="DO9" s="65">
        <f>IF(BW6&gt;BW7,1,0)</f>
        <v>1</v>
      </c>
      <c r="DP9" s="65">
        <f>IF(CI8&gt;CI9,1,0)</f>
        <v>1</v>
      </c>
      <c r="DQ9" s="65">
        <f>IF(CJ8&gt;CJ9,1,0)</f>
        <v>0</v>
      </c>
      <c r="DR9" s="65">
        <f>IF(CK8&gt;CK9,1,0)</f>
        <v>1</v>
      </c>
      <c r="DS9" s="111"/>
      <c r="DT9" s="65">
        <f>AE5+AF5+AG5+AS9+AT9+AU9+BG9+BH9+BI9+BU7+BV7+BW7+CI9+CJ9+CK9</f>
        <v>50</v>
      </c>
      <c r="DU9" s="65">
        <f>AE4+AF4+AG4+AS8+AT8+AU8+BG8+BH8+BI8+BU6+BV6+BW6+CI8+CJ8+CK8</f>
        <v>81</v>
      </c>
      <c r="DV9" s="111"/>
      <c r="DW9" s="31">
        <f>IF(X5="O",1,0)</f>
        <v>0</v>
      </c>
      <c r="DX9" s="31">
        <f>IF(AL9="O",1,0)</f>
        <v>0</v>
      </c>
      <c r="DY9" s="31">
        <f>IF(AZ9="O",1,0)</f>
        <v>0</v>
      </c>
      <c r="DZ9" s="31">
        <f>IF(BN7="O",1,0)</f>
        <v>0</v>
      </c>
      <c r="EA9" s="31">
        <f>IF(CB9="O",1,0)</f>
        <v>0</v>
      </c>
      <c r="ED9" s="65">
        <f t="shared" si="2"/>
        <v>1</v>
      </c>
      <c r="EE9" s="65">
        <f t="shared" si="3"/>
        <v>1</v>
      </c>
      <c r="EF9" s="65">
        <f t="shared" si="4"/>
        <v>1</v>
      </c>
      <c r="EG9" s="65">
        <f t="shared" si="5"/>
        <v>1</v>
      </c>
      <c r="EH9" s="65">
        <f t="shared" si="6"/>
        <v>1</v>
      </c>
      <c r="EI9" s="65">
        <v>6</v>
      </c>
      <c r="EJ9" s="43">
        <f t="shared" si="7"/>
        <v>5</v>
      </c>
      <c r="EK9" s="43">
        <f>AY9+BM7+CA9+W5+AK9</f>
        <v>0</v>
      </c>
      <c r="EL9" s="43">
        <f t="shared" si="8"/>
        <v>3</v>
      </c>
      <c r="EM9" s="43">
        <f t="shared" si="9"/>
        <v>10</v>
      </c>
      <c r="EN9" s="43">
        <f t="shared" si="10"/>
        <v>-7</v>
      </c>
      <c r="EO9" s="43">
        <f t="shared" si="11"/>
        <v>50</v>
      </c>
      <c r="EP9" s="43">
        <f t="shared" si="11"/>
        <v>81</v>
      </c>
      <c r="EQ9" s="43">
        <f t="shared" si="12"/>
        <v>-31</v>
      </c>
      <c r="ER9" s="43">
        <f t="shared" si="13"/>
        <v>0</v>
      </c>
      <c r="ES9" s="111"/>
      <c r="ET9" s="71">
        <f>IF(EK9+100&gt;99,EK9+100,concatdxnar("0",EK9+100))</f>
        <v>100</v>
      </c>
      <c r="EU9" s="71" t="str">
        <f t="shared" si="14"/>
        <v>093</v>
      </c>
      <c r="EV9" s="71" t="str">
        <f t="shared" si="15"/>
        <v>069</v>
      </c>
      <c r="EW9" s="71">
        <f t="shared" si="16"/>
        <v>9</v>
      </c>
      <c r="EX9" s="65" t="str">
        <f t="shared" si="17"/>
        <v>10009306996</v>
      </c>
      <c r="EY9" s="65">
        <f t="shared" si="18"/>
        <v>10009306996</v>
      </c>
      <c r="EZ9" s="65">
        <f>LARGE(EY4:EY9,EI9)</f>
        <v>10009306996</v>
      </c>
      <c r="FA9" s="65" t="str">
        <f t="shared" si="19"/>
        <v>1000930699</v>
      </c>
      <c r="FB9" s="65" t="str">
        <f>IF(FA9=FA8,"empate-c","ok")</f>
        <v>ok</v>
      </c>
      <c r="FC9" s="65">
        <f t="shared" si="20"/>
        <v>6</v>
      </c>
      <c r="FD9" s="65">
        <f t="shared" si="21"/>
        <v>9</v>
      </c>
      <c r="FE9" s="65" t="str">
        <f>RIGHT(C2,1)</f>
        <v>A</v>
      </c>
      <c r="FF9" s="65">
        <f>IF(FD9=9,9,VLOOKUP(CONCATENATE(FE9,FD9),'Conf-Direto'!$A$12:$B$587,2,0))</f>
        <v>9</v>
      </c>
      <c r="FG9" s="65">
        <f t="shared" si="22"/>
        <v>9</v>
      </c>
      <c r="FH9" s="31" t="str">
        <f t="shared" si="23"/>
        <v>100093069996</v>
      </c>
      <c r="FI9" s="65">
        <v>6</v>
      </c>
      <c r="FJ9" s="70">
        <f>IF(W4=1,1,IF(W5=1,6,0))</f>
        <v>1</v>
      </c>
      <c r="FK9" s="70">
        <f>IF(BM6=1,2,IF(BM7=1,6,0))</f>
        <v>2</v>
      </c>
      <c r="FL9" s="70">
        <f>IF(AK8=1,3,IF(AK9=1,6,0))</f>
        <v>3</v>
      </c>
      <c r="FM9" s="70">
        <f>IF(CA8=1,4,IF(CA9=1,6,0))</f>
        <v>4</v>
      </c>
      <c r="FN9" s="70">
        <f>IF(AY8=1,5,IF(AY9=1,6,0))</f>
        <v>5</v>
      </c>
      <c r="FO9" s="70"/>
      <c r="FP9" s="31">
        <f t="shared" si="24"/>
        <v>100093069996</v>
      </c>
      <c r="FQ9" s="31">
        <f>LARGE(FP4:FP9,6)</f>
        <v>100093069996</v>
      </c>
      <c r="FR9" s="65">
        <f>IF(SUM(EJ4:EJ9)=0,B9,VALUE(RIGHT(FQ9,1)))</f>
        <v>6</v>
      </c>
      <c r="FS9" s="31">
        <f t="shared" si="25"/>
        <v>6</v>
      </c>
      <c r="FT9" s="31" t="str">
        <f>VLOOKUP(FR9,B4:D9,3,0)</f>
        <v>JOÃO RIBEIRO</v>
      </c>
      <c r="FU9" s="31">
        <f t="shared" si="26"/>
        <v>6</v>
      </c>
      <c r="FV9" s="67" t="str">
        <f t="shared" si="27"/>
        <v>0606</v>
      </c>
      <c r="FW9" s="31">
        <f t="shared" si="28"/>
        <v>606</v>
      </c>
      <c r="FX9" s="31">
        <f>SMALL(FW4:FW9,FI9)</f>
        <v>606</v>
      </c>
      <c r="FY9" s="31">
        <f t="shared" si="29"/>
        <v>6</v>
      </c>
      <c r="FZ9" s="31" t="str">
        <f t="shared" si="30"/>
        <v>06</v>
      </c>
      <c r="GB9" s="31">
        <v>6</v>
      </c>
      <c r="GC9" s="31" t="str">
        <f t="shared" si="31"/>
        <v>1000930699</v>
      </c>
    </row>
    <row r="11" spans="1:185" s="23" customFormat="1" ht="22.5" customHeight="1" x14ac:dyDescent="0.45">
      <c r="A11" s="34"/>
      <c r="B11" s="34" t="s">
        <v>144</v>
      </c>
      <c r="C11" s="10" t="s">
        <v>217</v>
      </c>
      <c r="D11" s="10"/>
      <c r="E11" s="34"/>
      <c r="F11" s="10"/>
      <c r="G11" s="10" t="s">
        <v>218</v>
      </c>
      <c r="H11" s="3" t="s">
        <v>146</v>
      </c>
      <c r="I11" s="2" t="s">
        <v>147</v>
      </c>
      <c r="J11" s="1" t="s">
        <v>148</v>
      </c>
      <c r="K11" s="1"/>
      <c r="L11" s="1"/>
      <c r="M11" s="1" t="s">
        <v>150</v>
      </c>
      <c r="N11" s="1"/>
      <c r="O11" s="1"/>
      <c r="P11" s="10" t="s">
        <v>152</v>
      </c>
      <c r="Q11" s="10" t="s">
        <v>152</v>
      </c>
      <c r="R11" s="79"/>
      <c r="S11" s="79"/>
      <c r="U11" s="9" t="str">
        <f>U2</f>
        <v>1o TURNO - 1a RODADA</v>
      </c>
      <c r="V11" s="9"/>
      <c r="W11" s="69"/>
      <c r="X11" s="304" t="s">
        <v>154</v>
      </c>
      <c r="Y11" s="304"/>
      <c r="Z11" s="304"/>
      <c r="AA11" s="304"/>
      <c r="AC11" s="65" t="s">
        <v>155</v>
      </c>
      <c r="AD11" s="34"/>
      <c r="AE11" s="303" t="s">
        <v>156</v>
      </c>
      <c r="AF11" s="303"/>
      <c r="AG11" s="303"/>
      <c r="AI11" s="9" t="str">
        <f>AI2</f>
        <v>1o TURNO - 2a RODADA</v>
      </c>
      <c r="AJ11" s="9"/>
      <c r="AK11" s="69"/>
      <c r="AL11" s="304" t="s">
        <v>154</v>
      </c>
      <c r="AM11" s="304"/>
      <c r="AN11" s="304"/>
      <c r="AO11" s="304"/>
      <c r="AP11" s="34"/>
      <c r="AQ11" s="65" t="s">
        <v>155</v>
      </c>
      <c r="AR11" s="34"/>
      <c r="AS11" s="303" t="s">
        <v>156</v>
      </c>
      <c r="AT11" s="303"/>
      <c r="AU11" s="303"/>
      <c r="AW11" s="9" t="str">
        <f>AW2</f>
        <v>1o TURNO - 3a RODADA</v>
      </c>
      <c r="AX11" s="9"/>
      <c r="AY11" s="69"/>
      <c r="AZ11" s="304" t="s">
        <v>154</v>
      </c>
      <c r="BA11" s="304"/>
      <c r="BB11" s="304"/>
      <c r="BC11" s="304"/>
      <c r="BD11" s="34"/>
      <c r="BE11" s="65" t="s">
        <v>155</v>
      </c>
      <c r="BF11" s="34"/>
      <c r="BG11" s="303" t="s">
        <v>156</v>
      </c>
      <c r="BH11" s="303"/>
      <c r="BI11" s="303"/>
      <c r="BK11" s="9" t="str">
        <f>BK2</f>
        <v>1o TURNO - 4a RODADA</v>
      </c>
      <c r="BL11" s="9"/>
      <c r="BM11" s="69"/>
      <c r="BN11" s="304" t="s">
        <v>154</v>
      </c>
      <c r="BO11" s="304"/>
      <c r="BP11" s="304"/>
      <c r="BQ11" s="304"/>
      <c r="BR11" s="34"/>
      <c r="BS11" s="65" t="s">
        <v>155</v>
      </c>
      <c r="BT11" s="34"/>
      <c r="BU11" s="303" t="s">
        <v>156</v>
      </c>
      <c r="BV11" s="303"/>
      <c r="BW11" s="303"/>
      <c r="BY11" s="9" t="str">
        <f>BY2</f>
        <v>1o TURNO - 5a RODADA</v>
      </c>
      <c r="BZ11" s="9"/>
      <c r="CA11" s="69"/>
      <c r="CB11" s="305" t="s">
        <v>154</v>
      </c>
      <c r="CC11" s="305"/>
      <c r="CD11" s="305"/>
      <c r="CE11" s="305"/>
      <c r="CF11" s="34"/>
      <c r="CG11" s="65" t="s">
        <v>155</v>
      </c>
      <c r="CH11" s="34"/>
      <c r="CI11" s="303" t="s">
        <v>156</v>
      </c>
      <c r="CJ11" s="303"/>
      <c r="CK11" s="303"/>
      <c r="CM11" s="306" t="s">
        <v>157</v>
      </c>
      <c r="CN11" s="307" t="s">
        <v>158</v>
      </c>
      <c r="CO11" s="307"/>
      <c r="CP11" s="307"/>
      <c r="CQ11" s="307" t="s">
        <v>159</v>
      </c>
      <c r="CR11" s="307"/>
      <c r="CS11" s="307"/>
      <c r="CT11" s="307" t="s">
        <v>160</v>
      </c>
      <c r="CU11" s="307"/>
      <c r="CV11" s="307"/>
      <c r="CW11" s="307" t="s">
        <v>161</v>
      </c>
      <c r="CX11" s="307"/>
      <c r="CY11" s="307"/>
      <c r="CZ11" s="307" t="s">
        <v>162</v>
      </c>
      <c r="DA11" s="307"/>
      <c r="DB11" s="307"/>
      <c r="DC11" s="34"/>
      <c r="DD11" s="307" t="s">
        <v>163</v>
      </c>
      <c r="DE11" s="307"/>
      <c r="DF11" s="307"/>
      <c r="DG11" s="307" t="s">
        <v>164</v>
      </c>
      <c r="DH11" s="307"/>
      <c r="DI11" s="307"/>
      <c r="DJ11" s="307" t="s">
        <v>165</v>
      </c>
      <c r="DK11" s="307"/>
      <c r="DL11" s="307"/>
      <c r="DM11" s="307" t="s">
        <v>166</v>
      </c>
      <c r="DN11" s="307"/>
      <c r="DO11" s="307"/>
      <c r="DP11" s="307" t="s">
        <v>167</v>
      </c>
      <c r="DQ11" s="307"/>
      <c r="DR11" s="307"/>
      <c r="DS11" s="34"/>
      <c r="DT11" s="307" t="s">
        <v>150</v>
      </c>
      <c r="DU11" s="307"/>
      <c r="DV11" s="34"/>
      <c r="DW11" s="307" t="s">
        <v>168</v>
      </c>
      <c r="DX11" s="307"/>
      <c r="DY11" s="307"/>
      <c r="DZ11" s="307"/>
      <c r="EA11" s="307"/>
      <c r="EB11" s="65" t="s">
        <v>169</v>
      </c>
      <c r="EC11" s="65"/>
      <c r="ED11" s="307" t="s">
        <v>170</v>
      </c>
      <c r="EE11" s="307"/>
      <c r="EF11" s="307"/>
      <c r="EG11" s="307"/>
      <c r="EH11" s="307"/>
      <c r="EI11" s="308" t="s">
        <v>144</v>
      </c>
      <c r="EJ11" s="308" t="s">
        <v>146</v>
      </c>
      <c r="EK11" s="308" t="s">
        <v>147</v>
      </c>
      <c r="EL11" s="307" t="s">
        <v>148</v>
      </c>
      <c r="EM11" s="307"/>
      <c r="EN11" s="307"/>
      <c r="EO11" s="307" t="s">
        <v>150</v>
      </c>
      <c r="EP11" s="307"/>
      <c r="EQ11" s="307"/>
      <c r="ER11" s="307" t="s">
        <v>171</v>
      </c>
      <c r="ES11" s="34"/>
      <c r="ET11" s="309" t="s">
        <v>172</v>
      </c>
      <c r="EU11" s="309"/>
      <c r="EV11" s="309"/>
      <c r="EW11" s="309"/>
      <c r="EX11" s="309"/>
      <c r="EY11" s="309"/>
      <c r="EZ11" s="309"/>
      <c r="FA11" s="309"/>
      <c r="FB11" s="309"/>
      <c r="FC11" s="309"/>
      <c r="FD11" s="307" t="s">
        <v>173</v>
      </c>
      <c r="FE11" s="307"/>
      <c r="FF11" s="307"/>
      <c r="FG11" s="307"/>
      <c r="FH11" s="307"/>
      <c r="FI11" s="307"/>
      <c r="FJ11" s="307"/>
      <c r="FK11" s="307"/>
      <c r="FL11" s="307"/>
      <c r="FM11" s="307"/>
      <c r="FN11" s="307"/>
      <c r="FO11" s="307"/>
      <c r="FP11" s="307"/>
      <c r="FQ11" s="307"/>
      <c r="FR11" s="307"/>
      <c r="FS11" s="34"/>
      <c r="FT11" s="34"/>
      <c r="FU11" s="34"/>
      <c r="FV11" s="72"/>
      <c r="FW11" s="34"/>
      <c r="FX11" s="34"/>
      <c r="FY11" s="34"/>
      <c r="FZ11" s="34"/>
      <c r="GA11" s="34"/>
      <c r="GB11" s="34"/>
      <c r="GC11" s="34"/>
    </row>
    <row r="12" spans="1:185" s="23" customFormat="1" ht="24.75" customHeight="1" x14ac:dyDescent="0.45">
      <c r="A12" s="34"/>
      <c r="B12" s="34"/>
      <c r="C12" s="8" t="str">
        <f>C3</f>
        <v>TENISTAS</v>
      </c>
      <c r="D12" s="8"/>
      <c r="E12" s="34"/>
      <c r="F12" s="73"/>
      <c r="G12" s="74" t="s">
        <v>174</v>
      </c>
      <c r="H12" s="3"/>
      <c r="I12" s="2"/>
      <c r="J12" s="75" t="s">
        <v>175</v>
      </c>
      <c r="K12" s="75" t="s">
        <v>176</v>
      </c>
      <c r="L12" s="76" t="s">
        <v>177</v>
      </c>
      <c r="M12" s="77" t="s">
        <v>175</v>
      </c>
      <c r="N12" s="77" t="s">
        <v>176</v>
      </c>
      <c r="O12" s="78" t="s">
        <v>177</v>
      </c>
      <c r="P12" s="10"/>
      <c r="Q12" s="10"/>
      <c r="R12" s="79"/>
      <c r="S12" s="79"/>
      <c r="U12" s="83"/>
      <c r="V12" s="84" t="str">
        <f>U3</f>
        <v>19 a 25 Fev</v>
      </c>
      <c r="W12" s="80"/>
      <c r="X12" s="81" t="s">
        <v>178</v>
      </c>
      <c r="Y12" s="82" t="s">
        <v>179</v>
      </c>
      <c r="Z12" s="82" t="s">
        <v>180</v>
      </c>
      <c r="AA12" s="77" t="s">
        <v>181</v>
      </c>
      <c r="AC12" s="65" t="s">
        <v>182</v>
      </c>
      <c r="AD12" s="34"/>
      <c r="AE12" s="82" t="s">
        <v>179</v>
      </c>
      <c r="AF12" s="82" t="s">
        <v>180</v>
      </c>
      <c r="AG12" s="77" t="s">
        <v>181</v>
      </c>
      <c r="AI12" s="83"/>
      <c r="AJ12" s="84" t="str">
        <f>AJ3</f>
        <v>26 Fev a 03 Mar</v>
      </c>
      <c r="AK12" s="80"/>
      <c r="AL12" s="81" t="s">
        <v>178</v>
      </c>
      <c r="AM12" s="82" t="s">
        <v>179</v>
      </c>
      <c r="AN12" s="82" t="s">
        <v>180</v>
      </c>
      <c r="AO12" s="77" t="s">
        <v>181</v>
      </c>
      <c r="AP12" s="34"/>
      <c r="AQ12" s="65" t="s">
        <v>182</v>
      </c>
      <c r="AR12" s="34"/>
      <c r="AS12" s="82" t="s">
        <v>179</v>
      </c>
      <c r="AT12" s="82" t="s">
        <v>180</v>
      </c>
      <c r="AU12" s="77" t="s">
        <v>181</v>
      </c>
      <c r="AW12" s="83"/>
      <c r="AX12" s="84" t="str">
        <f>AX3</f>
        <v>04 a 10 Mar</v>
      </c>
      <c r="AY12" s="80"/>
      <c r="AZ12" s="81" t="s">
        <v>178</v>
      </c>
      <c r="BA12" s="82" t="s">
        <v>179</v>
      </c>
      <c r="BB12" s="82" t="s">
        <v>180</v>
      </c>
      <c r="BC12" s="77" t="s">
        <v>181</v>
      </c>
      <c r="BD12" s="34"/>
      <c r="BE12" s="65" t="s">
        <v>182</v>
      </c>
      <c r="BF12" s="34"/>
      <c r="BG12" s="82" t="s">
        <v>179</v>
      </c>
      <c r="BH12" s="82" t="s">
        <v>180</v>
      </c>
      <c r="BI12" s="77" t="s">
        <v>181</v>
      </c>
      <c r="BK12" s="83"/>
      <c r="BL12" s="84" t="str">
        <f>BL3</f>
        <v>11 a 17 Mar</v>
      </c>
      <c r="BM12" s="80"/>
      <c r="BN12" s="81" t="s">
        <v>178</v>
      </c>
      <c r="BO12" s="82" t="s">
        <v>179</v>
      </c>
      <c r="BP12" s="82" t="s">
        <v>180</v>
      </c>
      <c r="BQ12" s="77" t="s">
        <v>181</v>
      </c>
      <c r="BR12" s="34"/>
      <c r="BS12" s="65" t="s">
        <v>182</v>
      </c>
      <c r="BT12" s="34"/>
      <c r="BU12" s="82" t="s">
        <v>179</v>
      </c>
      <c r="BV12" s="82" t="s">
        <v>180</v>
      </c>
      <c r="BW12" s="77" t="s">
        <v>181</v>
      </c>
      <c r="BY12" s="83"/>
      <c r="BZ12" s="84" t="str">
        <f>BZ3</f>
        <v>18 a 24 Mar</v>
      </c>
      <c r="CA12" s="80"/>
      <c r="CB12" s="86" t="s">
        <v>178</v>
      </c>
      <c r="CC12" s="87" t="s">
        <v>183</v>
      </c>
      <c r="CD12" s="87" t="s">
        <v>184</v>
      </c>
      <c r="CE12" s="88" t="s">
        <v>181</v>
      </c>
      <c r="CF12" s="34"/>
      <c r="CG12" s="65" t="s">
        <v>182</v>
      </c>
      <c r="CH12" s="34"/>
      <c r="CI12" s="82" t="s">
        <v>179</v>
      </c>
      <c r="CJ12" s="82" t="s">
        <v>180</v>
      </c>
      <c r="CK12" s="77" t="s">
        <v>181</v>
      </c>
      <c r="CM12" s="306"/>
      <c r="CN12" s="34" t="s">
        <v>185</v>
      </c>
      <c r="CO12" s="34" t="s">
        <v>186</v>
      </c>
      <c r="CP12" s="34" t="s">
        <v>187</v>
      </c>
      <c r="CQ12" s="34" t="s">
        <v>185</v>
      </c>
      <c r="CR12" s="34" t="s">
        <v>186</v>
      </c>
      <c r="CS12" s="34" t="s">
        <v>187</v>
      </c>
      <c r="CT12" s="34" t="s">
        <v>185</v>
      </c>
      <c r="CU12" s="34" t="s">
        <v>186</v>
      </c>
      <c r="CV12" s="34" t="s">
        <v>187</v>
      </c>
      <c r="CW12" s="34" t="s">
        <v>185</v>
      </c>
      <c r="CX12" s="34" t="s">
        <v>186</v>
      </c>
      <c r="CY12" s="34" t="s">
        <v>187</v>
      </c>
      <c r="CZ12" s="34" t="s">
        <v>185</v>
      </c>
      <c r="DA12" s="34" t="s">
        <v>186</v>
      </c>
      <c r="DB12" s="34" t="s">
        <v>187</v>
      </c>
      <c r="DC12" s="34"/>
      <c r="DD12" s="34" t="s">
        <v>185</v>
      </c>
      <c r="DE12" s="34" t="s">
        <v>186</v>
      </c>
      <c r="DF12" s="34" t="s">
        <v>187</v>
      </c>
      <c r="DG12" s="34" t="s">
        <v>185</v>
      </c>
      <c r="DH12" s="34" t="s">
        <v>186</v>
      </c>
      <c r="DI12" s="34" t="s">
        <v>187</v>
      </c>
      <c r="DJ12" s="34" t="s">
        <v>185</v>
      </c>
      <c r="DK12" s="34" t="s">
        <v>186</v>
      </c>
      <c r="DL12" s="34" t="s">
        <v>187</v>
      </c>
      <c r="DM12" s="34" t="s">
        <v>185</v>
      </c>
      <c r="DN12" s="34" t="s">
        <v>186</v>
      </c>
      <c r="DO12" s="34" t="s">
        <v>187</v>
      </c>
      <c r="DP12" s="34" t="s">
        <v>185</v>
      </c>
      <c r="DQ12" s="34" t="s">
        <v>186</v>
      </c>
      <c r="DR12" s="34" t="s">
        <v>187</v>
      </c>
      <c r="DS12" s="34"/>
      <c r="DT12" s="65" t="s">
        <v>175</v>
      </c>
      <c r="DU12" s="65" t="s">
        <v>176</v>
      </c>
      <c r="DV12" s="34"/>
      <c r="DW12" s="34" t="s">
        <v>188</v>
      </c>
      <c r="DX12" s="34" t="s">
        <v>189</v>
      </c>
      <c r="DY12" s="34" t="s">
        <v>188</v>
      </c>
      <c r="DZ12" s="34" t="s">
        <v>189</v>
      </c>
      <c r="EA12" s="34" t="s">
        <v>188</v>
      </c>
      <c r="EB12" s="65" t="s">
        <v>110</v>
      </c>
      <c r="EC12" s="65"/>
      <c r="ED12" s="65" t="s">
        <v>190</v>
      </c>
      <c r="EE12" s="65" t="s">
        <v>191</v>
      </c>
      <c r="EF12" s="65" t="s">
        <v>192</v>
      </c>
      <c r="EG12" s="65" t="s">
        <v>193</v>
      </c>
      <c r="EH12" s="65" t="s">
        <v>194</v>
      </c>
      <c r="EI12" s="308"/>
      <c r="EJ12" s="308"/>
      <c r="EK12" s="308"/>
      <c r="EL12" s="65" t="s">
        <v>175</v>
      </c>
      <c r="EM12" s="65" t="s">
        <v>176</v>
      </c>
      <c r="EN12" s="65" t="s">
        <v>177</v>
      </c>
      <c r="EO12" s="65" t="s">
        <v>175</v>
      </c>
      <c r="EP12" s="65" t="s">
        <v>176</v>
      </c>
      <c r="EQ12" s="65" t="s">
        <v>177</v>
      </c>
      <c r="ER12" s="307"/>
      <c r="ES12" s="34"/>
      <c r="ET12" s="34" t="str">
        <f>I11</f>
        <v>Vitorias</v>
      </c>
      <c r="EU12" s="34" t="s">
        <v>195</v>
      </c>
      <c r="EV12" s="34" t="s">
        <v>196</v>
      </c>
      <c r="EW12" s="34" t="s">
        <v>168</v>
      </c>
      <c r="EX12" s="34" t="s">
        <v>197</v>
      </c>
      <c r="EY12" s="34" t="s">
        <v>198</v>
      </c>
      <c r="EZ12" s="34" t="s">
        <v>199</v>
      </c>
      <c r="FA12" s="34" t="s">
        <v>200</v>
      </c>
      <c r="FB12" s="34" t="s">
        <v>201</v>
      </c>
      <c r="FC12" s="34" t="s">
        <v>202</v>
      </c>
      <c r="FD12" s="34" t="s">
        <v>203</v>
      </c>
      <c r="FE12" s="34" t="s">
        <v>204</v>
      </c>
      <c r="FF12" s="34" t="s">
        <v>175</v>
      </c>
      <c r="FG12" s="34" t="s">
        <v>205</v>
      </c>
      <c r="FH12" s="34" t="s">
        <v>206</v>
      </c>
      <c r="FI12" s="65" t="s">
        <v>144</v>
      </c>
      <c r="FJ12" s="65">
        <v>1</v>
      </c>
      <c r="FK12" s="65">
        <v>2</v>
      </c>
      <c r="FL12" s="65">
        <v>3</v>
      </c>
      <c r="FM12" s="65">
        <v>4</v>
      </c>
      <c r="FN12" s="65">
        <v>5</v>
      </c>
      <c r="FO12" s="65">
        <v>6</v>
      </c>
      <c r="FP12" s="34" t="s">
        <v>207</v>
      </c>
      <c r="FQ12" s="34" t="s">
        <v>208</v>
      </c>
      <c r="FR12" s="34" t="s">
        <v>209</v>
      </c>
      <c r="FS12" s="72" t="s">
        <v>210</v>
      </c>
      <c r="FT12" s="34" t="s">
        <v>211</v>
      </c>
      <c r="FU12" s="34" t="s">
        <v>212</v>
      </c>
      <c r="FV12" s="72" t="s">
        <v>213</v>
      </c>
      <c r="FW12" s="34"/>
      <c r="FX12" s="34" t="s">
        <v>215</v>
      </c>
      <c r="FY12" s="34"/>
      <c r="FZ12" s="34"/>
      <c r="GA12" s="34"/>
      <c r="GB12" s="72" t="s">
        <v>144</v>
      </c>
      <c r="GC12" s="34" t="s">
        <v>216</v>
      </c>
    </row>
    <row r="13" spans="1:185" x14ac:dyDescent="0.45">
      <c r="B13" s="43">
        <v>1</v>
      </c>
      <c r="C13" s="38">
        <v>7</v>
      </c>
      <c r="D13" s="39" t="str">
        <f>Classificação!D11</f>
        <v>ROBERTO FIUZA</v>
      </c>
      <c r="F13" s="38">
        <f>F9+1</f>
        <v>7</v>
      </c>
      <c r="G13" s="89" t="str">
        <f t="shared" ref="G13:G18" si="32">VLOOKUP(FR13,$B$13:$D$18,3,0)</f>
        <v>ROBERTO FIUZA</v>
      </c>
      <c r="H13" s="145">
        <f>VLOOKUP(FR13,EI13:EJ18,2,0)</f>
        <v>5</v>
      </c>
      <c r="I13" s="91">
        <f>VLOOKUP(FR13,EI13:EK18,3,0)</f>
        <v>4</v>
      </c>
      <c r="J13" s="95">
        <f>VLOOKUP(FR13,EI13:EQ18,4,0)</f>
        <v>8</v>
      </c>
      <c r="K13" s="93">
        <f>VLOOKUP(FR13,EI13:EQ18,5,0)</f>
        <v>2</v>
      </c>
      <c r="L13" s="94">
        <f>VLOOKUP(FR13,EI13:EQ18,6,0)</f>
        <v>6</v>
      </c>
      <c r="M13" s="95">
        <f>VLOOKUP(FR13,EI13:EQ18,7,0)</f>
        <v>48</v>
      </c>
      <c r="N13" s="93">
        <f>VLOOKUP(FR13,EI13:EQ18,8,0)</f>
        <v>26</v>
      </c>
      <c r="O13" s="146">
        <f>VLOOKUP(FR13,EI13:EQ18,9,0)</f>
        <v>22</v>
      </c>
      <c r="P13" s="96">
        <f>VLOOKUP(FR13,EI13:ER18,10,0)</f>
        <v>1</v>
      </c>
      <c r="Q13" s="96" t="str">
        <f>IF(VLOOKUP(FR13,GB13:GC18,2)=VLOOKUP(FR14,GB13:GC18,2),"Baixo","N")</f>
        <v>N</v>
      </c>
      <c r="R13" s="97"/>
      <c r="S13" s="97"/>
      <c r="U13" s="98"/>
      <c r="V13" s="41" t="str">
        <f>D13</f>
        <v>ROBERTO FIUZA</v>
      </c>
      <c r="W13" s="99">
        <f>IF(X13="W",1,IF(X13="O",0,IF(X13="R",0,IF(X14="R",1,IF(AG13+AG14&gt;0,IF(AG13&gt;AG14,1,0),IF(AF13&gt;AF14,1,0))))))</f>
        <v>1</v>
      </c>
      <c r="X13" s="100"/>
      <c r="Y13" s="101">
        <v>6</v>
      </c>
      <c r="Z13" s="101">
        <v>6</v>
      </c>
      <c r="AA13" s="102"/>
      <c r="AC13" s="65" t="str">
        <f>IF(AA13&lt;&gt;"","STB",IF(AA14&lt;&gt;"","STB",IF(Z13&lt;&gt;"",IF(Z13&gt;5,IF(Z13&gt;Z14+1,"fim2st",IF(Z14&gt;Z13+1,"fim2st",IF(Z13=Z14,"meio2st",IF(Z13=6,IF(Z14=7,"fim2st","meio2st"),IF(Z13=7,IF(Z14=6,"fim2st","meio2st"),"meio2st"))))),IF(Z14&gt;5,IF(Z14&gt;Z13+1,"fim2st","meio2st"),"meio2st")),IF(Z14&lt;&gt;"",IF(Z13&gt;5,IF(Z13&gt;Z14+1,"fim2st",IF(Z14&gt;Z13+1,"fim2st",IF(Z13=Z14,"meio2st",IF(Z13=6,IF(Z14=7,"fim2st","meio2st"),IF(Z13=7,IF(Z14=6,"fim2st","meio2st"),"meio2st"))))),IF(Z14&gt;5,IF(Z14&gt;Z13+1,"fim2st","meio2st"),"meio2st")),IF(Y13&lt;&gt;"",IF(Y13&gt;5,IF(Y13&gt;Y14+1,"fim1st",IF(Y14&gt;Y13+1,"fim1st",IF(Y13=Y14,"meio1st",IF(Y13=6,IF(Y14=7,"fim1st","meio1st"),IF(Y13=7,IF(Y14=6,"fim1st","meio1st"),"meio1st"))))),IF(Y14&gt;5,IF(Y14&gt;Y13+1,"fim1st","meio1st"),"meio1st")),IF(Y14&lt;&gt;"",IF(Y13&gt;5,IF(Y13&gt;Y14+1,"fim1st",IF(Y14&gt;Y13+1,"fim1st",IF(Y13=Y14,"meio1st",IF(Y13=6,IF(Y14=7,"fim1st","meio1st"),IF(Y13=7,IF(Y14=6,"fim1st","meio1st"),"meio1st"))))),IF(Y14&gt;5,IF(Y14&gt;Y13+1,"fim1st","meio1st"),"meio1st")),"NJG"))))))</f>
        <v>fim2st</v>
      </c>
      <c r="AE13" s="103">
        <f>IF(X13="W",6,IF(X13="O",0,  IF(X14="R",IF(AC13="meio1st",IF(Y14&gt;4,IF(Y14=6,7,Y14+2),6),Y13),Y13)))</f>
        <v>6</v>
      </c>
      <c r="AF13" s="104">
        <f>IF(X13="W",6,IF(X13="O",0,IF(X13="R",IF(AC13="meio1st",0,IF(AC13="fim1st",0,Z13) ),IF(X14="R",IF(AC13="meio1st",6,IF(AC13="fim1st",6,IF(AC13="meio2st",IF(Z14&gt;4,IF(Z14=6,7,Z14+2),6),Z13))),Z13))))</f>
        <v>6</v>
      </c>
      <c r="AG13" s="105">
        <f>IF(X13="W",0,IF(X13="O",0,IF(X13="R",IF(AC13="STB",AA13,0),IF(X14="R",IF(AC13="meio1st",0,IF(AE13&gt;AE14,IF(AF13&gt;AF14,0,10),IF(AF13&gt;AF14,10,AA13))),AA13))))</f>
        <v>0</v>
      </c>
      <c r="AH13" s="106"/>
      <c r="AI13" s="98" t="s">
        <v>140</v>
      </c>
      <c r="AJ13" s="41" t="str">
        <f>D13</f>
        <v>ROBERTO FIUZA</v>
      </c>
      <c r="AK13" s="99">
        <f>IF(AL13="W",1,IF(AL13="O",0,IF(AL13="R",0,IF(AL14="R",1,IF(AU13+AU14&gt;0,IF(AU13&gt;AU14,1,0),IF(AT13&gt;AT14,1,0))))))</f>
        <v>1</v>
      </c>
      <c r="AL13" s="100"/>
      <c r="AM13" s="101">
        <v>6</v>
      </c>
      <c r="AN13" s="101">
        <v>6</v>
      </c>
      <c r="AO13" s="102"/>
      <c r="AQ13" s="65" t="str">
        <f>IF(AO13&lt;&gt;"","STB",IF(AO14&lt;&gt;"","STB",IF(AN13&lt;&gt;"",IF(AN13&gt;5,IF(AN13&gt;AN14+1,"fim2st",IF(AN14&gt;AN13+1,"fim2st",IF(AN13=AN14,"meio2st",IF(AN13=6,IF(AN14=7,"fim2st","meio2st"),IF(AN13=7,IF(AN14=6,"fim2st","meio2st"),"meio2st"))))),IF(AN14&gt;5,IF(AN14&gt;AN13+1,"fim2st","meio2st"),"meio2st")),IF(AN14&lt;&gt;"",IF(AN13&gt;5,IF(AN13&gt;AN14+1,"fim2st",IF(AN14&gt;AN13+1,"fim2st",IF(AN13=AN14,"meio2st",IF(AN13=6,IF(AN14=7,"fim2st","meio2st"),IF(AN13=7,IF(AN14=6,"fim2st","meio2st"),"meio2st"))))),IF(AN14&gt;5,IF(AN14&gt;AN13+1,"fim2st","meio2st"),"meio2st")),IF(AM13&lt;&gt;"",IF(AM13&gt;5,IF(AM13&gt;AM14+1,"fim1st",IF(AM14&gt;AM13+1,"fim1st",IF(AM13=AM14,"meio1st",IF(AM13=6,IF(AM14=7,"fim1st","meio1st"),IF(AM13=7,IF(AM14=6,"fim1st","meio1st"),"meio1st"))))),IF(AM14&gt;5,IF(AM14&gt;AM13+1,"fim1st","meio1st"),"meio1st")),IF(AM14&lt;&gt;"",IF(AM13&gt;5,IF(AM13&gt;AM14+1,"fim1st",IF(AM14&gt;AM13+1,"fim1st",IF(AM13=AM14,"meio1st",IF(AM13=6,IF(AM14=7,"fim1st","meio1st"),IF(AM13=7,IF(AM14=6,"fim1st","meio1st"),"meio1st"))))),IF(AM14&gt;5,IF(AM14&gt;AM13+1,"fim1st","meio1st"),"meio1st")),"NJG"))))))</f>
        <v>fim2st</v>
      </c>
      <c r="AS13" s="103">
        <f>IF(AL13="W",6,IF(AL13="O",0,  IF(AL14="R",IF(AQ13="meio1st",IF(AM14&gt;4,IF(AM14=6,7,AM14+2),6),AM13),AM13)))</f>
        <v>6</v>
      </c>
      <c r="AT13" s="104">
        <f>IF(AL13="W",6,IF(AL13="O",0,IF(AL13="R",IF(AQ13="meio1st",0,IF(AQ13="fim1st",0,AN13) ),IF(AL14="R",IF(AQ13="meio1st",6,IF(AQ13="fim1st",6,IF(AQ13="meio2st",IF(AN14&gt;4,IF(AN14=6,7,AN14+2),6),AN13))),AN13))))</f>
        <v>6</v>
      </c>
      <c r="AU13" s="105">
        <f>IF(AL13="W",0,IF(AL13="O",0,IF(AL13="R",IF(AQ13="STB",AO13,0),IF(AL14="R",IF(AQ13="meio1st",0,IF(AS13&gt;AS14,IF(AT13&gt;AT14,0,10),IF(AT13&gt;AT14,10,AO13))),AO13))))</f>
        <v>0</v>
      </c>
      <c r="AW13" s="98"/>
      <c r="AX13" s="41" t="str">
        <f>D13</f>
        <v>ROBERTO FIUZA</v>
      </c>
      <c r="AY13" s="99">
        <f>IF(AZ13="W",1,IF(AZ13="O",0,IF(AZ13="R",0,IF(AZ14="R",1,IF(BI13+BI14&gt;0,IF(BI13&gt;BI14,1,0),IF(BH13&gt;BH14,1,0))))))</f>
        <v>1</v>
      </c>
      <c r="AZ13" s="100"/>
      <c r="BA13" s="101">
        <v>6</v>
      </c>
      <c r="BB13" s="101">
        <v>6</v>
      </c>
      <c r="BC13" s="102"/>
      <c r="BE13" s="65" t="str">
        <f>IF(BC13&lt;&gt;"","STB",IF(BC14&lt;&gt;"","STB",IF(BB13&lt;&gt;"",IF(BB13&gt;5,IF(BB13&gt;BB14+1,"fim2st",IF(BB14&gt;BB13+1,"fim2st",IF(BB13=BB14,"meio2st",IF(BB13=6,IF(BB14=7,"fim2st","meio2st"),IF(BB13=7,IF(BB14=6,"fim2st","meio2st"),"meio2st"))))),IF(BB14&gt;5,IF(BB14&gt;BB13+1,"fim2st","meio2st"),"meio2st")),IF(BB14&lt;&gt;"",IF(BB13&gt;5,IF(BB13&gt;BB14+1,"fim2st",IF(BB14&gt;BB13+1,"fim2st",IF(BB13=BB14,"meio2st",IF(BB13=6,IF(BB14=7,"fim2st","meio2st"),IF(BB13=7,IF(BB14=6,"fim2st","meio2st"),"meio2st"))))),IF(BB14&gt;5,IF(BB14&gt;BB13+1,"fim2st","meio2st"),"meio2st")),IF(BA13&lt;&gt;"",IF(BA13&gt;5,IF(BA13&gt;BA14+1,"fim1st",IF(BA14&gt;BA13+1,"fim1st",IF(BA13=BA14,"meio1st",IF(BA13=6,IF(BA14=7,"fim1st","meio1st"),IF(BA13=7,IF(BA14=6,"fim1st","meio1st"),"meio1st"))))),IF(BA14&gt;5,IF(BA14&gt;BA13+1,"fim1st","meio1st"),"meio1st")),IF(BA14&lt;&gt;"",IF(BA13&gt;5,IF(BA13&gt;BA14+1,"fim1st",IF(BA14&gt;BA13+1,"fim1st",IF(BA13=BA14,"meio1st",IF(BA13=6,IF(BA14=7,"fim1st","meio1st"),IF(BA13=7,IF(BA14=6,"fim1st","meio1st"),"meio1st"))))),IF(BA14&gt;5,IF(BA14&gt;BA13+1,"fim1st","meio1st"),"meio1st")),"NJG"))))))</f>
        <v>fim2st</v>
      </c>
      <c r="BG13" s="103">
        <f>IF(AZ13="W",6,IF(AZ13="O",0,  IF(AZ14="R",IF(BE13="meio1st",IF(BA14&gt;4,IF(BA14=6,7,BA14+2),6),BA13),BA13)))</f>
        <v>6</v>
      </c>
      <c r="BH13" s="104">
        <f>IF(AZ13="W",6,IF(AZ13="O",0,IF(AZ13="R",IF(BE13="meio1st",0,IF(BE13="fim1st",0,BB13) ),IF(AZ14="R",IF(BE13="meio1st",6,IF(BE13="fim1st",6,IF(BE13="meio2st",IF(BB14&gt;4,IF(BB14=6,7,BB14+2),6),BB13))),BB13))))</f>
        <v>6</v>
      </c>
      <c r="BI13" s="105">
        <f>IF(AZ13="W",0,IF(AZ13="O",0,IF(AZ13="R",IF(BE13="STB",BC13,0),IF(AZ14="R",IF(BE13="meio1st",0,IF(BG13&gt;BG14,IF(BH13&gt;BH14,0,10),IF(BH13&gt;BH14,10,BC13))),BC13))))</f>
        <v>0</v>
      </c>
      <c r="BK13" s="98" t="s">
        <v>140</v>
      </c>
      <c r="BL13" s="41" t="str">
        <f>D13</f>
        <v>ROBERTO FIUZA</v>
      </c>
      <c r="BM13" s="99">
        <f>IF(BN13="W",1,IF(BN13="O",0,IF(BN13="R",0,IF(BN14="R",1,IF(BW13+BW14&gt;0,IF(BW13&gt;BW14,1,0),IF(BV13&gt;BV14,1,0))))))</f>
        <v>1</v>
      </c>
      <c r="BN13" s="100"/>
      <c r="BO13" s="101">
        <v>6</v>
      </c>
      <c r="BP13" s="101">
        <v>6</v>
      </c>
      <c r="BQ13" s="102"/>
      <c r="BS13" s="65" t="str">
        <f>IF(BQ13&lt;&gt;"","STB",IF(BQ14&lt;&gt;"","STB",IF(BP13&lt;&gt;"",IF(BP13&gt;5,IF(BP13&gt;BP14+1,"fim2st",IF(BP14&gt;BP13+1,"fim2st",IF(BP13=BP14,"meio2st",IF(BP13=6,IF(BP14=7,"fim2st","meio2st"),IF(BP13=7,IF(BP14=6,"fim2st","meio2st"),"meio2st"))))),IF(BP14&gt;5,IF(BP14&gt;BP13+1,"fim2st","meio2st"),"meio2st")),IF(BP14&lt;&gt;"",IF(BP13&gt;5,IF(BP13&gt;BP14+1,"fim2st",IF(BP14&gt;BP13+1,"fim2st",IF(BP13=BP14,"meio2st",IF(BP13=6,IF(BP14=7,"fim2st","meio2st"),IF(BP13=7,IF(BP14=6,"fim2st","meio2st"),"meio2st"))))),IF(BP14&gt;5,IF(BP14&gt;BP13+1,"fim2st","meio2st"),"meio2st")),IF(BO13&lt;&gt;"",IF(BO13&gt;5,IF(BO13&gt;BO14+1,"fim1st",IF(BO14&gt;BO13+1,"fim1st",IF(BO13=BO14,"meio1st",IF(BO13=6,IF(BO14=7,"fim1st","meio1st"),IF(BO13=7,IF(BO14=6,"fim1st","meio1st"),"meio1st"))))),IF(BO14&gt;5,IF(BO14&gt;BO13+1,"fim1st","meio1st"),"meio1st")),IF(BO14&lt;&gt;"",IF(BO13&gt;5,IF(BO13&gt;BO14+1,"fim1st",IF(BO14&gt;BO13+1,"fim1st",IF(BO13=BO14,"meio1st",IF(BO13=6,IF(BO14=7,"fim1st","meio1st"),IF(BO13=7,IF(BO14=6,"fim1st","meio1st"),"meio1st"))))),IF(BO14&gt;5,IF(BO14&gt;BO13+1,"fim1st","meio1st"),"meio1st")),"NJG"))))))</f>
        <v>fim2st</v>
      </c>
      <c r="BU13" s="103">
        <f>IF(BN13="W",6,IF(BN13="O",0,  IF(BN14="R",IF(BS13="meio1st",IF(BO14&gt;4,IF(BO14=6,7,BO14+2),6),BO13),BO13)))</f>
        <v>6</v>
      </c>
      <c r="BV13" s="104">
        <f>IF(BN13="W",6,IF(BN13="O",0,IF(BN13="R",IF(BS13="meio1st",0,IF(BS13="fim1st",0,BP13) ),IF(BN14="R",IF(BS13="meio1st",6,IF(BS13="fim1st",6,IF(BS13="meio2st",IF(BP14&gt;4,IF(BP14=6,7,BP14+2),6),BP13))),BP13))))</f>
        <v>6</v>
      </c>
      <c r="BW13" s="105">
        <f>IF(BN13="W",0,IF(BN13="O",0,IF(BN13="R",IF(BS13="STB",BQ13,0),IF(BN14="R",IF(BS13="meio1st",0,IF(BU13&gt;BU14,IF(BV13&gt;BV14,0,10),IF(BV13&gt;BV14,10,BQ13))),BQ13))))</f>
        <v>0</v>
      </c>
      <c r="BY13" s="98"/>
      <c r="BZ13" s="41" t="str">
        <f>D13</f>
        <v>ROBERTO FIUZA</v>
      </c>
      <c r="CA13" s="99">
        <f>IF(CB13="W",1,IF(CB13="O",0,IF(CB13="R",0,IF(CB14="R",1,IF(CK13+CK14&gt;0,IF(CK13&gt;CK14,1,0),IF(CJ13&gt;CJ14,1,0))))))</f>
        <v>0</v>
      </c>
      <c r="CB13" s="108" t="s">
        <v>110</v>
      </c>
      <c r="CC13" s="109"/>
      <c r="CD13" s="109"/>
      <c r="CE13" s="110"/>
      <c r="CG13" s="65" t="str">
        <f>IF(CE13&lt;&gt;"","STB",IF(CE14&lt;&gt;"","STB",IF(CD13&lt;&gt;"",IF(CD13&gt;5,IF(CD13&gt;CD14+1,"fim2st",IF(CD14&gt;CD13+1,"fim2st",IF(CD13=CD14,"meio2st",IF(CD13=6,IF(CD14=7,"fim2st","meio2st"),IF(CD13=7,IF(CD14=6,"fim2st","meio2st"),"meio2st"))))),IF(CD14&gt;5,IF(CD14&gt;CD13+1,"fim2st","meio2st"),"meio2st")),IF(CD14&lt;&gt;"",IF(CD13&gt;5,IF(CD13&gt;CD14+1,"fim2st",IF(CD14&gt;CD13+1,"fim2st",IF(CD13=CD14,"meio2st",IF(CD13=6,IF(CD14=7,"fim2st","meio2st"),IF(CD13=7,IF(CD14=6,"fim2st","meio2st"),"meio2st"))))),IF(CD14&gt;5,IF(CD14&gt;CD13+1,"fim2st","meio2st"),"meio2st")),IF(CC13&lt;&gt;"",IF(CC13&gt;5,IF(CC13&gt;CC14+1,"fim1st",IF(CC14&gt;CC13+1,"fim1st",IF(CC13=CC14,"meio1st",IF(CC13=6,IF(CC14=7,"fim1st","meio1st"),IF(CC13=7,IF(CC14=6,"fim1st","meio1st"),"meio1st"))))),IF(CC14&gt;5,IF(CC14&gt;CC13+1,"fim1st","meio1st"),"meio1st")),IF(CC14&lt;&gt;"",IF(CC13&gt;5,IF(CC13&gt;CC14+1,"fim1st",IF(CC14&gt;CC13+1,"fim1st",IF(CC13=CC14,"meio1st",IF(CC13=6,IF(CC14=7,"fim1st","meio1st"),IF(CC13=7,IF(CC14=6,"fim1st","meio1st"),"meio1st"))))),IF(CC14&gt;5,IF(CC14&gt;CC13+1,"fim1st","meio1st"),"meio1st")),"NJG"))))))</f>
        <v>NJG</v>
      </c>
      <c r="CI13" s="103">
        <f>IF(CB13="W",6,IF(CB13="O",0,  IF(CB14="R",IF(CG13="meio1st",IF(CC14&gt;4,IF(CC14=6,7,CC14+2),6),CC13),CC13)))</f>
        <v>0</v>
      </c>
      <c r="CJ13" s="104">
        <f>IF(CB13="W",6,IF(CB13="O",0,IF(CB13="R",IF(CG13="meio1st",0,IF(CG13="fim1st",0,CD13) ),IF(CB14="R",IF(CG13="meio1st",6,IF(CG13="fim1st",6,IF(CG13="meio2st",IF(CD14&gt;4,IF(CD14=6,7,CD14+2),6),CD13))),CD13))))</f>
        <v>0</v>
      </c>
      <c r="CK13" s="105">
        <f>IF(CB13="W",0,IF(CB13="O",0,IF(CB13="R",IF(CG13="STB",CE13,0),IF(CB14="R",IF(CG13="meio1st",0,IF(CI13&gt;CI14,IF(CJ13&gt;CJ14,0,10),IF(CJ13&gt;CJ14,10,CE13))),CE13))))</f>
        <v>0</v>
      </c>
      <c r="CM13" s="31" t="str">
        <f t="shared" ref="CM13:CM18" si="33">D13</f>
        <v>ROBERTO FIUZA</v>
      </c>
      <c r="CN13" s="65">
        <f>IF(AE13&gt;AE14,1,0)</f>
        <v>1</v>
      </c>
      <c r="CO13" s="65">
        <f>IF(AF13&gt;AF14,1,0)</f>
        <v>1</v>
      </c>
      <c r="CP13" s="65">
        <f>IF(AG13&gt;AG14,1,0)</f>
        <v>0</v>
      </c>
      <c r="CQ13" s="65">
        <f>IF(AS13&gt;AS14,1,0)</f>
        <v>1</v>
      </c>
      <c r="CR13" s="65">
        <f>IF(AT13&gt;AT14,1,0)</f>
        <v>1</v>
      </c>
      <c r="CS13" s="65">
        <f>IF(AU13&gt;AU14,1,0)</f>
        <v>0</v>
      </c>
      <c r="CT13" s="65">
        <f>IF(BG13&gt;BG14,1,0)</f>
        <v>1</v>
      </c>
      <c r="CU13" s="65">
        <f>IF(BH13&gt;BH14,1,0)</f>
        <v>1</v>
      </c>
      <c r="CV13" s="65">
        <f>IF(BI13&gt;BI14,1,0)</f>
        <v>0</v>
      </c>
      <c r="CW13" s="65">
        <f>IF(BU13&gt;BU14,1,0)</f>
        <v>1</v>
      </c>
      <c r="CX13" s="65">
        <f>IF(BV13&gt;BV14,1,0)</f>
        <v>1</v>
      </c>
      <c r="CY13" s="65">
        <f>IF(BW13&gt;BW14,1,0)</f>
        <v>0</v>
      </c>
      <c r="CZ13" s="65">
        <f>IF(CI13&gt;CI14,1,0)</f>
        <v>0</v>
      </c>
      <c r="DA13" s="65">
        <f>IF(CJ13&gt;CJ14,1,0)</f>
        <v>0</v>
      </c>
      <c r="DB13" s="65">
        <f>IF(CK13&gt;CK14,1,0)</f>
        <v>0</v>
      </c>
      <c r="DC13" s="111"/>
      <c r="DD13" s="65">
        <f>IF(AE14&gt;AE13,1,0)</f>
        <v>0</v>
      </c>
      <c r="DE13" s="65">
        <f>IF(AF14&gt;AF13,1,0)</f>
        <v>0</v>
      </c>
      <c r="DF13" s="65">
        <f>IF(AG14&gt;AG13,1,0)</f>
        <v>0</v>
      </c>
      <c r="DG13" s="65">
        <f>IF(AS14&gt;AS13,1,0)</f>
        <v>0</v>
      </c>
      <c r="DH13" s="65">
        <f>IF(AT14&gt;AT13,1,0)</f>
        <v>0</v>
      </c>
      <c r="DI13" s="65">
        <f>IF(AU14&gt;AU13,1,0)</f>
        <v>0</v>
      </c>
      <c r="DJ13" s="65">
        <f>IF(BG14&gt;BG13,1,0)</f>
        <v>0</v>
      </c>
      <c r="DK13" s="65">
        <f>IF(BH14&gt;BH13,1,0)</f>
        <v>0</v>
      </c>
      <c r="DL13" s="65">
        <f>IF(BI14&gt;BI13,1,0)</f>
        <v>0</v>
      </c>
      <c r="DM13" s="65">
        <f>IF(BU14&gt;BU13,1,0)</f>
        <v>0</v>
      </c>
      <c r="DN13" s="65">
        <f>IF(BV14&gt;BV13,1,0)</f>
        <v>0</v>
      </c>
      <c r="DO13" s="65">
        <f>IF(BW14&gt;BW13,1,0)</f>
        <v>0</v>
      </c>
      <c r="DP13" s="65">
        <f>IF(CI14&gt;CI13,1,0)</f>
        <v>1</v>
      </c>
      <c r="DQ13" s="65">
        <f>IF(CJ14&gt;CJ13,1,0)</f>
        <v>1</v>
      </c>
      <c r="DR13" s="65">
        <f>IF(CK14&gt;CK13,1,0)</f>
        <v>0</v>
      </c>
      <c r="DS13" s="111"/>
      <c r="DT13" s="65">
        <f>AE13+AF13+AG13+AS13+AT13+AU13+BG13+BH13+BI13+BU13+BV13+BW13+CI13+CJ13+CK13</f>
        <v>48</v>
      </c>
      <c r="DU13" s="65">
        <f>AE14+AF14+AG14+AS14+AT14+AU14+BG14+BH14+BI14+BU14+BV14+BW14+CI14+CJ14+CK14</f>
        <v>26</v>
      </c>
      <c r="DV13" s="111"/>
      <c r="DW13" s="31">
        <f>IF(X13="O",1,0)</f>
        <v>0</v>
      </c>
      <c r="DX13" s="31">
        <f>IF(AL13="O",1,0)</f>
        <v>0</v>
      </c>
      <c r="DY13" s="31">
        <f>IF(AZ13="O",1,0)</f>
        <v>0</v>
      </c>
      <c r="DZ13" s="31">
        <f>IF(BN13="O",1,0)</f>
        <v>0</v>
      </c>
      <c r="EA13" s="31">
        <f>IF(CB13="O",1,0)</f>
        <v>1</v>
      </c>
      <c r="EB13" s="65" t="s">
        <v>113</v>
      </c>
      <c r="ED13" s="65">
        <f t="shared" ref="ED13:ED18" si="34">IF(CN13+CO13+CP13+DD13+DE13+DF13&gt;0,1,0)</f>
        <v>1</v>
      </c>
      <c r="EE13" s="65">
        <f t="shared" ref="EE13:EE18" si="35">IF(CQ13+CR13+CS13+DG13+DH13+DI13&gt;0,1,0)</f>
        <v>1</v>
      </c>
      <c r="EF13" s="65">
        <f t="shared" ref="EF13:EF18" si="36">IF(CT13+CU13+CV13+DJ13+DK13+DL13&gt;0,1,0)</f>
        <v>1</v>
      </c>
      <c r="EG13" s="65">
        <f t="shared" ref="EG13:EG18" si="37">IF(CW13+CX13+CY13+DM13+DN13+DO13&gt;0,1,0)</f>
        <v>1</v>
      </c>
      <c r="EH13" s="65">
        <f t="shared" ref="EH13:EH18" si="38">IF(CZ13+DA13+DB13+DP13+DQ13+DR13&gt;0,1,0)</f>
        <v>1</v>
      </c>
      <c r="EI13" s="65">
        <v>1</v>
      </c>
      <c r="EJ13" s="43">
        <f t="shared" ref="EJ13:EJ18" si="39">SUM(ED13:EH13)</f>
        <v>5</v>
      </c>
      <c r="EK13" s="43">
        <f>AY13+BM13+CA13+W13+AK13</f>
        <v>4</v>
      </c>
      <c r="EL13" s="43">
        <f t="shared" ref="EL13:EL18" si="40">SUM(CN13:DB13)</f>
        <v>8</v>
      </c>
      <c r="EM13" s="43">
        <f t="shared" ref="EM13:EM18" si="41">SUM(DD13:DR13)</f>
        <v>2</v>
      </c>
      <c r="EN13" s="43">
        <f t="shared" ref="EN13:EN18" si="42">EL13-EM13</f>
        <v>6</v>
      </c>
      <c r="EO13" s="43">
        <f t="shared" ref="EO13:EP18" si="43">DT13</f>
        <v>48</v>
      </c>
      <c r="EP13" s="43">
        <f t="shared" si="43"/>
        <v>26</v>
      </c>
      <c r="EQ13" s="43">
        <f t="shared" ref="EQ13:EQ18" si="44">EO13-EP13</f>
        <v>22</v>
      </c>
      <c r="ER13" s="43">
        <f t="shared" ref="ER13:ER18" si="45">SUM(DW13:EA13)</f>
        <v>1</v>
      </c>
      <c r="ES13" s="111"/>
      <c r="ET13" s="71">
        <f>IF(EK13+100&gt;99,EK13+100,concatdxnar("0",EK13+100))</f>
        <v>104</v>
      </c>
      <c r="EU13" s="71">
        <f t="shared" ref="EU13:EU18" si="46">IF(EN13+100&gt;99,EN13+100,CONCATENATE("0",EN13+100))</f>
        <v>106</v>
      </c>
      <c r="EV13" s="71">
        <f t="shared" ref="EV13:EV18" si="47">IF(EQ13+100&gt;99,EQ13+100,CONCATENATE("0",EQ13+100))</f>
        <v>122</v>
      </c>
      <c r="EW13" s="71">
        <f t="shared" ref="EW13:EW18" si="48">9-ER13</f>
        <v>8</v>
      </c>
      <c r="EX13" s="65" t="str">
        <f t="shared" ref="EX13:EX18" si="49">CONCATENATE(ET13,EU13,EV13,EW13,EI13)</f>
        <v>10410612281</v>
      </c>
      <c r="EY13" s="65">
        <f t="shared" ref="EY13:EY18" si="50">VALUE(EX13)</f>
        <v>10410612281</v>
      </c>
      <c r="EZ13" s="65">
        <f>LARGE(EY13:EY18,EI13)</f>
        <v>10410612281</v>
      </c>
      <c r="FA13" s="65" t="str">
        <f t="shared" ref="FA13:FA18" si="51">LEFT(EZ13,9)</f>
        <v>104106122</v>
      </c>
      <c r="FB13" s="65" t="str">
        <f>IF(FA13=FA14,"empate-b","ok")</f>
        <v>ok</v>
      </c>
      <c r="FC13" s="65">
        <f t="shared" ref="FC13:FC18" si="52">VALUE(RIGHT(EZ13,1))</f>
        <v>1</v>
      </c>
      <c r="FD13" s="65">
        <f t="shared" ref="FD13:FD18" si="53">IF(FB13="ok",9,IF(FB13="empate-c",CONCATENATE(FC13,FC12),IF(FB13="empate-b",CONCATENATE(FC13,FC14),1)))</f>
        <v>9</v>
      </c>
      <c r="FE13" s="65" t="str">
        <f>RIGHT(C11,1)</f>
        <v>B</v>
      </c>
      <c r="FF13" s="65">
        <f>IF(FD13=9,9,VLOOKUP(CONCATENATE(FE13,FD13),'Conf-Direto'!$A$12:$B$587,2,0))</f>
        <v>9</v>
      </c>
      <c r="FG13" s="65">
        <f t="shared" ref="FG13:FG18" si="54">IF(FF13=9,9,IF(FF13=FC13,8,7))</f>
        <v>9</v>
      </c>
      <c r="FH13" s="31" t="str">
        <f t="shared" ref="FH13:FH18" si="55">CONCATENATE(FA13,FG13,FC13)</f>
        <v>10410612291</v>
      </c>
      <c r="FI13" s="65">
        <v>1</v>
      </c>
      <c r="FJ13" s="70"/>
      <c r="FK13" s="70">
        <f>FJ14</f>
        <v>2</v>
      </c>
      <c r="FL13" s="70">
        <f>FJ15</f>
        <v>1</v>
      </c>
      <c r="FM13" s="70">
        <f>FJ16</f>
        <v>1</v>
      </c>
      <c r="FN13" s="70">
        <f>FJ17</f>
        <v>1</v>
      </c>
      <c r="FO13" s="70">
        <f>FJ18</f>
        <v>1</v>
      </c>
      <c r="FP13" s="31">
        <f t="shared" ref="FP13:FP18" si="56">VALUE(FH13)</f>
        <v>10410612291</v>
      </c>
      <c r="FQ13" s="31">
        <f>LARGE(FP13:FP18,1)</f>
        <v>10410612291</v>
      </c>
      <c r="FR13" s="65">
        <f>IF(SUM(EJ13:EJ18)=0,B13,VALUE(RIGHT(FQ13,1)))</f>
        <v>1</v>
      </c>
      <c r="FS13" s="31">
        <f t="shared" ref="FS13:FS18" si="57">FR13+6</f>
        <v>7</v>
      </c>
      <c r="FT13" s="31" t="str">
        <f>VLOOKUP(FR13,B13:D18,3,0)</f>
        <v>ROBERTO FIUZA</v>
      </c>
      <c r="FU13" s="31">
        <f t="shared" ref="FU13:FU18" si="58">F13</f>
        <v>7</v>
      </c>
      <c r="FV13" s="67" t="str">
        <f t="shared" ref="FV13:FV18" si="59">IF(FS13&lt;10,CONCATENATE("0",FS13,IF(FU13&lt;10,CONCATENATE("0",FU13),FU13)),CONCATENATE(FS13,IF(FU13&lt;10,CONCATENATE("0",FU13),FU13)))</f>
        <v>0707</v>
      </c>
      <c r="FW13" s="31">
        <f t="shared" ref="FW13:FW18" si="60">VALUE(FV13)</f>
        <v>707</v>
      </c>
      <c r="FX13" s="31">
        <f>SMALL(FW13:FW18,FI13)</f>
        <v>707</v>
      </c>
      <c r="FY13" s="31">
        <f t="shared" ref="FY13:FY18" si="61">IF(LEN(FX13)=3,VALUE(LEFT(FX13,1)),VALUE(LEFT(FX13,2)))</f>
        <v>7</v>
      </c>
      <c r="FZ13" s="31" t="str">
        <f t="shared" ref="FZ13:FZ18" si="62">RIGHT(FX13,2)</f>
        <v>07</v>
      </c>
      <c r="GB13" s="31">
        <v>1</v>
      </c>
      <c r="GC13" s="31" t="str">
        <f t="shared" ref="GC13:GC18" si="63">LEFT(EX13,10)</f>
        <v>1041061228</v>
      </c>
    </row>
    <row r="14" spans="1:185" x14ac:dyDescent="0.45">
      <c r="B14" s="43">
        <v>2</v>
      </c>
      <c r="C14" s="38">
        <v>8</v>
      </c>
      <c r="D14" s="39" t="str">
        <f>Classificação!D12</f>
        <v>ADRIANO CHIARI</v>
      </c>
      <c r="F14" s="38">
        <f>F13+1</f>
        <v>8</v>
      </c>
      <c r="G14" s="89" t="str">
        <f t="shared" si="32"/>
        <v>GUSTAVO ALMEIDA</v>
      </c>
      <c r="H14" s="131">
        <f>VLOOKUP(FR14,EI13:EJ18,2,0)</f>
        <v>5</v>
      </c>
      <c r="I14" s="112">
        <f>VLOOKUP(FR14,EI13:EK18,3,0)</f>
        <v>3</v>
      </c>
      <c r="J14" s="116">
        <f>VLOOKUP(FR14,EI13:EQ18,4,0)</f>
        <v>7</v>
      </c>
      <c r="K14" s="114">
        <f>VLOOKUP(FR14,EI13:EQ18,5,0)</f>
        <v>4</v>
      </c>
      <c r="L14" s="115">
        <f>VLOOKUP(FR14,EI13:EQ18,6,0)</f>
        <v>3</v>
      </c>
      <c r="M14" s="116">
        <f>VLOOKUP(FR14,EI13:EQ18,7,0)</f>
        <v>59</v>
      </c>
      <c r="N14" s="114">
        <f>VLOOKUP(FR14,EI13:EQ18,8,0)</f>
        <v>44</v>
      </c>
      <c r="O14" s="147">
        <f>VLOOKUP(FR14,EI13:EQ18,9,0)</f>
        <v>15</v>
      </c>
      <c r="P14" s="117">
        <f>VLOOKUP(FR14,EI13:ER18,10,0)</f>
        <v>0</v>
      </c>
      <c r="Q14" s="96" t="str">
        <f>IF(VLOOKUP(FR13,GB13:GC18,2)=VLOOKUP(FR14,GB13:GC18,2),"cima",IF(VLOOKUP(FR14,GB13:GC18,2)=VLOOKUP(FR15,GB13:GC18,2),"Baixo","N"))</f>
        <v>N</v>
      </c>
      <c r="R14" s="97"/>
      <c r="S14" s="97"/>
      <c r="U14" s="118" t="s">
        <v>140</v>
      </c>
      <c r="V14" s="50" t="str">
        <f>D18</f>
        <v>GUSTAVO MACHADO</v>
      </c>
      <c r="W14" s="119">
        <f>IF(X14="W",1,IF(X14="O",0,IF(X14="R",0,IF(X13="R",1,IF(AG14+AG13&gt;0,IF(AG14&gt;AG13,1,0),IF(AF14&gt;AF13,1,0))))))</f>
        <v>0</v>
      </c>
      <c r="X14" s="120"/>
      <c r="Y14" s="121">
        <v>1</v>
      </c>
      <c r="Z14" s="121">
        <v>1</v>
      </c>
      <c r="AA14" s="122"/>
      <c r="AC14" s="65" t="str">
        <f>IF(AA14&lt;&gt;"","STB",IF(AA13&lt;&gt;"","STB",IF(Z14&lt;&gt;"",IF(Z14&gt;5,IF(Z14&gt;Z13+1,"fim2st",IF(Z13&gt;Z14+1,"fim2st",IF(Z14=Z13,"meio2st",IF(Z14=6,IF(Z13=7,"fim2st","meio2st"),IF(Z14=7,IF(Z13=6,"fim2st","meio2st"),"meio2st"))))),IF(Z13&gt;5,IF(Z13&gt;Z14+1,"fim2st","meio2st"),"meio2st")),IF(Z13&lt;&gt;"",IF(Z14&gt;5,IF(Z14&gt;Z13+1,"fim2st",IF(Z13&gt;Z14+1,"fim2st",IF(Z14=Z13,"meio2st",IF(Z14=6,IF(Z13=7,"fim2st","meio2st"),IF(Z14=7,IF(Z13=6,"fim2st","meio2st"),"meio2st"))))),IF(Z13&gt;5,IF(Z13&gt;Z14+1,"fim2st","meio2st"),"meio2st")),IF(Y14&lt;&gt;"",IF(Y14&gt;5,IF(Y14&gt;Y13+1,"fim1st",IF(Y13&gt;Y14+1,"fim1st",IF(Y14=Y13,"meio1st",IF(Y14=6,IF(Y13=7,"fim1st","meio1st"),IF(Y14=7,IF(Y13=6,"fim1st","meio1st"),"meio1st"))))),IF(Y13&gt;5,IF(Y13&gt;Y14+1,"fim1st","meio1st"),"meio1st")),IF(Y13&lt;&gt;"",IF(Y14&gt;5,IF(Y14&gt;Y13+1,"fim1st",IF(Y13&gt;Y14+1,"fim1st",IF(Y14=Y13,"meio1st",IF(Y14=6,IF(Y13=7,"fim1st","meio1st"),IF(Y14=7,IF(Y13=6,"fim1st","meio1st"),"meio1st"))))),IF(Y13&gt;5,IF(Y13&gt;Y14+1,"fim1st","meio1st"),"meio1st")),"NJG"))))))</f>
        <v>fim2st</v>
      </c>
      <c r="AE14" s="123">
        <f>IF(X14="W",6,IF(X14="O",0,  IF(X13="R",IF(AC14="meio1st",IF(Y13&gt;4,IF(Y13=6,7,Y13+2),6),Y14),Y14)))</f>
        <v>1</v>
      </c>
      <c r="AF14" s="124">
        <f>IF(X14="W",6,IF(X14="O",0,IF(X14="R",IF(AC14="meio1st",0,IF(AC14="fim1st",0,Z14) ),IF(X13="R",IF(AC14="meio1st",6,IF(AC14="fim1st",6,IF(AC14="meio2st",IF(Z13&gt;4,IF(Z13=6,7,Z13+2),6),Z14))),Z14))))</f>
        <v>1</v>
      </c>
      <c r="AG14" s="125">
        <f>IF(X14="W",0,IF(X14="O",0,IF(X14="R",IF(AC14="STB",AA14,0),IF(X13="R",IF(AC13="meio1st",0,IF(AE14&gt;AE13,IF(AF14&gt;AF13,0,10),IF(AF14&gt;AF13,10,AA14))),AA14))))</f>
        <v>0</v>
      </c>
      <c r="AH14" s="106"/>
      <c r="AI14" s="118"/>
      <c r="AJ14" s="50" t="str">
        <f>D17</f>
        <v>PEDRO SANTOS</v>
      </c>
      <c r="AK14" s="119">
        <f>IF(AL14="W",1,IF(AL14="O",0,IF(AL14="R",0,IF(AL13="R",1,IF(AU14+AU13&gt;0,IF(AU14&gt;AU13,1,0),IF(AT14&gt;AT13,1,0))))))</f>
        <v>0</v>
      </c>
      <c r="AL14" s="120"/>
      <c r="AM14" s="121">
        <v>1</v>
      </c>
      <c r="AN14" s="121">
        <v>4</v>
      </c>
      <c r="AO14" s="122"/>
      <c r="AQ14" s="65" t="str">
        <f>IF(AO14&lt;&gt;"","STB",IF(AO13&lt;&gt;"","STB",IF(AN14&lt;&gt;"",IF(AN14&gt;5,IF(AN14&gt;AN13+1,"fim2st",IF(AN13&gt;AN14+1,"fim2st",IF(AN14=AN13,"meio2st",IF(AN14=6,IF(AN13=7,"fim2st","meio2st"),IF(AN14=7,IF(AN13=6,"fim2st","meio2st"),"meio2st"))))),IF(AN13&gt;5,IF(AN13&gt;AN14+1,"fim2st","meio2st"),"meio2st")),IF(AN13&lt;&gt;"",IF(AN14&gt;5,IF(AN14&gt;AN13+1,"fim2st",IF(AN13&gt;AN14+1,"fim2st",IF(AN14=AN13,"meio2st",IF(AN14=6,IF(AN13=7,"fim2st","meio2st"),IF(AN14=7,IF(AN13=6,"fim2st","meio2st"),"meio2st"))))),IF(AN13&gt;5,IF(AN13&gt;AN14+1,"fim2st","meio2st"),"meio2st")),IF(AM14&lt;&gt;"",IF(AM14&gt;5,IF(AM14&gt;AM13+1,"fim1st",IF(AM13&gt;AM14+1,"fim1st",IF(AM14=AM13,"meio1st",IF(AM14=6,IF(AM13=7,"fim1st","meio1st"),IF(AM14=7,IF(AM13=6,"fim1st","meio1st"),"meio1st"))))),IF(AM13&gt;5,IF(AM13&gt;AM14+1,"fim1st","meio1st"),"meio1st")),IF(AM13&lt;&gt;"",IF(AM14&gt;5,IF(AM14&gt;AM13+1,"fim1st",IF(AM13&gt;AM14+1,"fim1st",IF(AM14=AM13,"meio1st",IF(AM14=6,IF(AM13=7,"fim1st","meio1st"),IF(AM14=7,IF(AM13=6,"fim1st","meio1st"),"meio1st"))))),IF(AM13&gt;5,IF(AM13&gt;AM14+1,"fim1st","meio1st"),"meio1st")),"NJG"))))))</f>
        <v>fim2st</v>
      </c>
      <c r="AS14" s="123">
        <f>IF(AL14="W",6,IF(AL14="O",0,  IF(AL13="R",IF(AQ14="meio1st",IF(AM13&gt;4,IF(AM13=6,7,AM13+2),6),AM14),AM14)))</f>
        <v>1</v>
      </c>
      <c r="AT14" s="124">
        <f>IF(AL14="W",6,IF(AL14="O",0,IF(AL14="R",IF(AQ14="meio1st",0,IF(AQ14="fim1st",0,AN14) ),IF(AL13="R",IF(AQ14="meio1st",6,IF(AQ14="fim1st",6,IF(AQ14="meio2st",IF(AN13&gt;4,IF(AN13=6,7,AN13+2),6),AN14))),AN14))))</f>
        <v>4</v>
      </c>
      <c r="AU14" s="125">
        <f>IF(AL14="W",0,IF(AL14="O",0,IF(AL14="R",IF(AQ14="STB",AO14,0),IF(AL13="R",IF(AQ13="meio1st",0,IF(AS14&gt;AS13,IF(AT14&gt;AT13,0,10),IF(AT14&gt;AT13,10,AO14))),AO14))))</f>
        <v>0</v>
      </c>
      <c r="AW14" s="118" t="s">
        <v>140</v>
      </c>
      <c r="AX14" s="50" t="str">
        <f>D16</f>
        <v>JEFFERSON STOPATTO</v>
      </c>
      <c r="AY14" s="119">
        <f>IF(AZ14="W",1,IF(AZ14="O",0,IF(AZ14="R",0,IF(AZ13="R",1,IF(BI14+BI13&gt;0,IF(BI14&gt;BI13,1,0),IF(BH14&gt;BH13,1,0))))))</f>
        <v>0</v>
      </c>
      <c r="AZ14" s="120"/>
      <c r="BA14" s="121">
        <v>2</v>
      </c>
      <c r="BB14" s="121">
        <v>1</v>
      </c>
      <c r="BC14" s="122"/>
      <c r="BE14" s="65" t="str">
        <f>IF(BC14&lt;&gt;"","STB",IF(BC13&lt;&gt;"","STB",IF(BB14&lt;&gt;"",IF(BB14&gt;5,IF(BB14&gt;BB13+1,"fim2st",IF(BB13&gt;BB14+1,"fim2st",IF(BB14=BB13,"meio2st",IF(BB14=6,IF(BB13=7,"fim2st","meio2st"),IF(BB14=7,IF(BB13=6,"fim2st","meio2st"),"meio2st"))))),IF(BB13&gt;5,IF(BB13&gt;BB14+1,"fim2st","meio2st"),"meio2st")),IF(BB13&lt;&gt;"",IF(BB14&gt;5,IF(BB14&gt;BB13+1,"fim2st",IF(BB13&gt;BB14+1,"fim2st",IF(BB14=BB13,"meio2st",IF(BB14=6,IF(BB13=7,"fim2st","meio2st"),IF(BB14=7,IF(BB13=6,"fim2st","meio2st"),"meio2st"))))),IF(BB13&gt;5,IF(BB13&gt;BB14+1,"fim2st","meio2st"),"meio2st")),IF(BA14&lt;&gt;"",IF(BA14&gt;5,IF(BA14&gt;BA13+1,"fim1st",IF(BA13&gt;BA14+1,"fim1st",IF(BA14=BA13,"meio1st",IF(BA14=6,IF(BA13=7,"fim1st","meio1st"),IF(BA14=7,IF(BA13=6,"fim1st","meio1st"),"meio1st"))))),IF(BA13&gt;5,IF(BA13&gt;BA14+1,"fim1st","meio1st"),"meio1st")),IF(BA13&lt;&gt;"",IF(BA14&gt;5,IF(BA14&gt;BA13+1,"fim1st",IF(BA13&gt;BA14+1,"fim1st",IF(BA14=BA13,"meio1st",IF(BA14=6,IF(BA13=7,"fim1st","meio1st"),IF(BA14=7,IF(BA13=6,"fim1st","meio1st"),"meio1st"))))),IF(BA13&gt;5,IF(BA13&gt;BA14+1,"fim1st","meio1st"),"meio1st")),"NJG"))))))</f>
        <v>fim2st</v>
      </c>
      <c r="BG14" s="123">
        <f>IF(AZ14="W",6,IF(AZ14="O",0,  IF(AZ13="R",IF(BE14="meio1st",IF(BA13&gt;4,IF(BA13=6,7,BA13+2),6),BA14),BA14)))</f>
        <v>2</v>
      </c>
      <c r="BH14" s="124">
        <f>IF(AZ14="W",6,IF(AZ14="O",0,IF(AZ14="R",IF(BE14="meio1st",0,IF(BE14="fim1st",0,BB14) ),IF(AZ13="R",IF(BE14="meio1st",6,IF(BE14="fim1st",6,IF(BE14="meio2st",IF(BB13&gt;4,IF(BB13=6,7,BB13+2),6),BB14))),BB14))))</f>
        <v>1</v>
      </c>
      <c r="BI14" s="125">
        <f>IF(AZ14="W",0,IF(AZ14="O",0,IF(AZ14="R",IF(BE14="STB",BC14,0),IF(AZ13="R",IF(BE13="meio1st",0,IF(BG14&gt;BG13,IF(BH14&gt;BH13,0,10),IF(BH14&gt;BH13,10,BC14))),BC14))))</f>
        <v>0</v>
      </c>
      <c r="BK14" s="118"/>
      <c r="BL14" s="50" t="str">
        <f>D15</f>
        <v>GUSTAVO ALMEIDA</v>
      </c>
      <c r="BM14" s="119">
        <f>IF(BN14="W",1,IF(BN14="O",0,IF(BN14="R",0,IF(BN13="R",1,IF(BW14+BW13&gt;0,IF(BW14&gt;BW13,1,0),IF(BV14&gt;BV13,1,0))))))</f>
        <v>0</v>
      </c>
      <c r="BN14" s="120"/>
      <c r="BO14" s="121">
        <v>1</v>
      </c>
      <c r="BP14" s="121">
        <v>3</v>
      </c>
      <c r="BQ14" s="122"/>
      <c r="BS14" s="65" t="str">
        <f>IF(BQ14&lt;&gt;"","STB",IF(BQ13&lt;&gt;"","STB",IF(BP14&lt;&gt;"",IF(BP14&gt;5,IF(BP14&gt;BP13+1,"fim2st",IF(BP13&gt;BP14+1,"fim2st",IF(BP14=BP13,"meio2st",IF(BP14=6,IF(BP13=7,"fim2st","meio2st"),IF(BP14=7,IF(BP13=6,"fim2st","meio2st"),"meio2st"))))),IF(BP13&gt;5,IF(BP13&gt;BP14+1,"fim2st","meio2st"),"meio2st")),IF(BP13&lt;&gt;"",IF(BP14&gt;5,IF(BP14&gt;BP13+1,"fim2st",IF(BP13&gt;BP14+1,"fim2st",IF(BP14=BP13,"meio2st",IF(BP14=6,IF(BP13=7,"fim2st","meio2st"),IF(BP14=7,IF(BP13=6,"fim2st","meio2st"),"meio2st"))))),IF(BP13&gt;5,IF(BP13&gt;BP14+1,"fim2st","meio2st"),"meio2st")),IF(BO14&lt;&gt;"",IF(BO14&gt;5,IF(BO14&gt;BO13+1,"fim1st",IF(BO13&gt;BO14+1,"fim1st",IF(BO14=BO13,"meio1st",IF(BO14=6,IF(BO13=7,"fim1st","meio1st"),IF(BO14=7,IF(BO13=6,"fim1st","meio1st"),"meio1st"))))),IF(BO13&gt;5,IF(BO13&gt;BO14+1,"fim1st","meio1st"),"meio1st")),IF(BO13&lt;&gt;"",IF(BO14&gt;5,IF(BO14&gt;BO13+1,"fim1st",IF(BO13&gt;BO14+1,"fim1st",IF(BO14=BO13,"meio1st",IF(BO14=6,IF(BO13=7,"fim1st","meio1st"),IF(BO14=7,IF(BO13=6,"fim1st","meio1st"),"meio1st"))))),IF(BO13&gt;5,IF(BO13&gt;BO14+1,"fim1st","meio1st"),"meio1st")),"NJG"))))))</f>
        <v>fim2st</v>
      </c>
      <c r="BU14" s="123">
        <f>IF(BN14="W",6,IF(BN14="O",0,  IF(BN13="R",IF(BS14="meio1st",IF(BO13&gt;4,IF(BO13=6,7,BO13+2),6),BO14),BO14)))</f>
        <v>1</v>
      </c>
      <c r="BV14" s="124">
        <f>IF(BN14="W",6,IF(BN14="O",0,IF(BN14="R",IF(BS14="meio1st",0,IF(BS14="fim1st",0,BP14) ),IF(BN13="R",IF(BS14="meio1st",6,IF(BS14="fim1st",6,IF(BS14="meio2st",IF(BP13&gt;4,IF(BP13=6,7,BP13+2),6),BP14))),BP14))))</f>
        <v>3</v>
      </c>
      <c r="BW14" s="125">
        <f>IF(BN14="W",0,IF(BN14="O",0,IF(BN14="R",IF(BS14="STB",BQ14,0),IF(BN13="R",IF(BS13="meio1st",0,IF(BU14&gt;BU13,IF(BV14&gt;BV13,0,10),IF(BV14&gt;BV13,10,BQ14))),BQ14))))</f>
        <v>0</v>
      </c>
      <c r="BY14" s="118" t="s">
        <v>140</v>
      </c>
      <c r="BZ14" s="50" t="str">
        <f>D14</f>
        <v>ADRIANO CHIARI</v>
      </c>
      <c r="CA14" s="119">
        <f>IF(CB14="W",1,IF(CB14="O",0,IF(CB14="R",0,IF(CB13="R",1,IF(CK14+CK13&gt;0,IF(CK14&gt;CK13,1,0),IF(CJ14&gt;CJ13,1,0))))))</f>
        <v>1</v>
      </c>
      <c r="CB14" s="128" t="s">
        <v>169</v>
      </c>
      <c r="CC14" s="129"/>
      <c r="CD14" s="129"/>
      <c r="CE14" s="130"/>
      <c r="CG14" s="65" t="str">
        <f>IF(CE14&lt;&gt;"","STB",IF(CE13&lt;&gt;"","STB",IF(CD14&lt;&gt;"",IF(CD14&gt;5,IF(CD14&gt;CD13+1,"fim2st",IF(CD13&gt;CD14+1,"fim2st",IF(CD14=CD13,"meio2st",IF(CD14=6,IF(CD13=7,"fim2st","meio2st"),IF(CD14=7,IF(CD13=6,"fim2st","meio2st"),"meio2st"))))),IF(CD13&gt;5,IF(CD13&gt;CD14+1,"fim2st","meio2st"),"meio2st")),IF(CD13&lt;&gt;"",IF(CD14&gt;5,IF(CD14&gt;CD13+1,"fim2st",IF(CD13&gt;CD14+1,"fim2st",IF(CD14=CD13,"meio2st",IF(CD14=6,IF(CD13=7,"fim2st","meio2st"),IF(CD14=7,IF(CD13=6,"fim2st","meio2st"),"meio2st"))))),IF(CD13&gt;5,IF(CD13&gt;CD14+1,"fim2st","meio2st"),"meio2st")),IF(CC14&lt;&gt;"",IF(CC14&gt;5,IF(CC14&gt;CC13+1,"fim1st",IF(CC13&gt;CC14+1,"fim1st",IF(CC14=CC13,"meio1st",IF(CC14=6,IF(CC13=7,"fim1st","meio1st"),IF(CC14=7,IF(CC13=6,"fim1st","meio1st"),"meio1st"))))),IF(CC13&gt;5,IF(CC13&gt;CC14+1,"fim1st","meio1st"),"meio1st")),IF(CC13&lt;&gt;"",IF(CC14&gt;5,IF(CC14&gt;CC13+1,"fim1st",IF(CC13&gt;CC14+1,"fim1st",IF(CC14=CC13,"meio1st",IF(CC14=6,IF(CC13=7,"fim1st","meio1st"),IF(CC14=7,IF(CC13=6,"fim1st","meio1st"),"meio1st"))))),IF(CC13&gt;5,IF(CC13&gt;CC14+1,"fim1st","meio1st"),"meio1st")),"NJG"))))))</f>
        <v>NJG</v>
      </c>
      <c r="CI14" s="123">
        <f>IF(CB14="W",6,IF(CB14="O",0,  IF(CB13="R",IF(CG14="meio1st",IF(CC13&gt;4,IF(CC13=6,7,CC13+2),6),CC14),CC14)))</f>
        <v>6</v>
      </c>
      <c r="CJ14" s="124">
        <f>IF(CB14="W",6,IF(CB14="O",0,IF(CB14="R",IF(CG14="meio1st",0,IF(CG14="fim1st",0,CD14) ),IF(CB13="R",IF(CG14="meio1st",6,IF(CG14="fim1st",6,IF(CG14="meio2st",IF(CD13&gt;4,IF(CD13=6,7,CD13+2),6),CD14))),CD14))))</f>
        <v>6</v>
      </c>
      <c r="CK14" s="125">
        <f>IF(CB14="W",0,IF(CB14="O",0,IF(CB14="R",IF(CG14="STB",CE14,0),IF(CB13="R",IF(CG13="meio1st",0,IF(CI14&gt;CI13,IF(CJ14&gt;CJ13,0,10),IF(CJ14&gt;CJ13,10,CE14))),CE14))))</f>
        <v>0</v>
      </c>
      <c r="CM14" s="31" t="str">
        <f t="shared" si="33"/>
        <v>ADRIANO CHIARI</v>
      </c>
      <c r="CN14" s="65">
        <f>IF(AE15&gt;AE16,1,0)</f>
        <v>0</v>
      </c>
      <c r="CO14" s="65">
        <f>IF(AF15&gt;AF16,1,0)</f>
        <v>0</v>
      </c>
      <c r="CP14" s="65">
        <f>IF(AG15&gt;AG16,1,0)</f>
        <v>0</v>
      </c>
      <c r="CQ14" s="65">
        <f>IF(AS15&gt;AS16,1,0)</f>
        <v>1</v>
      </c>
      <c r="CR14" s="65">
        <f>IF(AT15&gt;AT16,1,0)</f>
        <v>1</v>
      </c>
      <c r="CS14" s="65">
        <f>IF(AU15&gt;AU16,1,0)</f>
        <v>0</v>
      </c>
      <c r="CT14" s="65">
        <f>IF(BG15&gt;BG16,1,0)</f>
        <v>0</v>
      </c>
      <c r="CU14" s="65">
        <f>IF(BH15&gt;BH16,1,0)</f>
        <v>0</v>
      </c>
      <c r="CV14" s="65">
        <f>IF(BI15&gt;BI16,1,0)</f>
        <v>0</v>
      </c>
      <c r="CW14" s="65">
        <f>IF(BU15&gt;BU16,1,0)</f>
        <v>0</v>
      </c>
      <c r="CX14" s="65">
        <f>IF(BV15&gt;BV16,1,0)</f>
        <v>0</v>
      </c>
      <c r="CY14" s="65">
        <f>IF(BW15&gt;BW16,1,0)</f>
        <v>0</v>
      </c>
      <c r="CZ14" s="65">
        <f>IF(CI14&gt;CI13,1,0)</f>
        <v>1</v>
      </c>
      <c r="DA14" s="65">
        <f>IF(CJ14&gt;CJ13,1,0)</f>
        <v>1</v>
      </c>
      <c r="DB14" s="65">
        <f>IF(CK14&gt;CK13,1,0)</f>
        <v>0</v>
      </c>
      <c r="DC14" s="111"/>
      <c r="DD14" s="65">
        <f>IF(AE16&gt;AE15,1,0)</f>
        <v>1</v>
      </c>
      <c r="DE14" s="65">
        <f>IF(AF16&gt;AF15,1,0)</f>
        <v>1</v>
      </c>
      <c r="DF14" s="65">
        <f>IF(AG16&gt;AG15,1,0)</f>
        <v>0</v>
      </c>
      <c r="DG14" s="65">
        <f>IF(AS16&gt;AS15,1,0)</f>
        <v>0</v>
      </c>
      <c r="DH14" s="65">
        <f>IF(AT16&gt;AT15,1,0)</f>
        <v>0</v>
      </c>
      <c r="DI14" s="65">
        <f>IF(AU16&gt;AU15,1,0)</f>
        <v>0</v>
      </c>
      <c r="DJ14" s="65">
        <f>IF(BG16&gt;BG15,1,0)</f>
        <v>1</v>
      </c>
      <c r="DK14" s="65">
        <f>IF(BH16&gt;BH15,1,0)</f>
        <v>1</v>
      </c>
      <c r="DL14" s="65">
        <f>IF(BI16&gt;BI15,1,0)</f>
        <v>0</v>
      </c>
      <c r="DM14" s="65">
        <f>IF(BU16&gt;BU15,1,0)</f>
        <v>1</v>
      </c>
      <c r="DN14" s="65">
        <f>IF(BV16&gt;BV15,1,0)</f>
        <v>1</v>
      </c>
      <c r="DO14" s="65">
        <f>IF(BW16&gt;BW15,1,0)</f>
        <v>0</v>
      </c>
      <c r="DP14" s="65">
        <f>IF(CI13&gt;CI14,1,0)</f>
        <v>0</v>
      </c>
      <c r="DQ14" s="65">
        <f>IF(CJ13&gt;CJ14,1,0)</f>
        <v>0</v>
      </c>
      <c r="DR14" s="65">
        <f>IF(CK13&gt;CK14,1,0)</f>
        <v>0</v>
      </c>
      <c r="DS14" s="111"/>
      <c r="DT14" s="65">
        <f>AE15+AF15+AG15+AS15+AT15+AU15+BG15+BH15+BI15+BU15+BV15+BW15+CI14+CJ14+CK14</f>
        <v>51</v>
      </c>
      <c r="DU14" s="65">
        <f>AE16+AF16+AG16+AS16+AT16+AU16+BG16+BH16+BI16+BU16+BV16+BW16+CI13+CJ13+CK13</f>
        <v>48</v>
      </c>
      <c r="DV14" s="111"/>
      <c r="DW14" s="31">
        <f>IF(X15="O",1,0)</f>
        <v>0</v>
      </c>
      <c r="DX14" s="31">
        <f>IF(AL15="O",1,0)</f>
        <v>0</v>
      </c>
      <c r="DY14" s="31">
        <f>IF(AZ15="O",1,0)</f>
        <v>0</v>
      </c>
      <c r="DZ14" s="31">
        <f>IF(BN15="O",1,0)</f>
        <v>0</v>
      </c>
      <c r="EA14" s="31">
        <f>IF(CB14="O",1,0)</f>
        <v>0</v>
      </c>
      <c r="ED14" s="65">
        <f t="shared" si="34"/>
        <v>1</v>
      </c>
      <c r="EE14" s="65">
        <f t="shared" si="35"/>
        <v>1</v>
      </c>
      <c r="EF14" s="65">
        <f t="shared" si="36"/>
        <v>1</v>
      </c>
      <c r="EG14" s="65">
        <f t="shared" si="37"/>
        <v>1</v>
      </c>
      <c r="EH14" s="65">
        <f t="shared" si="38"/>
        <v>1</v>
      </c>
      <c r="EI14" s="65">
        <v>2</v>
      </c>
      <c r="EJ14" s="43">
        <f t="shared" si="39"/>
        <v>5</v>
      </c>
      <c r="EK14" s="43">
        <f>AY15+BM15+CA14+W15+AK15</f>
        <v>2</v>
      </c>
      <c r="EL14" s="43">
        <f t="shared" si="40"/>
        <v>4</v>
      </c>
      <c r="EM14" s="43">
        <f t="shared" si="41"/>
        <v>6</v>
      </c>
      <c r="EN14" s="43">
        <f t="shared" si="42"/>
        <v>-2</v>
      </c>
      <c r="EO14" s="43">
        <f t="shared" si="43"/>
        <v>51</v>
      </c>
      <c r="EP14" s="43">
        <f t="shared" si="43"/>
        <v>48</v>
      </c>
      <c r="EQ14" s="43">
        <f t="shared" si="44"/>
        <v>3</v>
      </c>
      <c r="ER14" s="43">
        <f t="shared" si="45"/>
        <v>0</v>
      </c>
      <c r="ES14" s="111"/>
      <c r="ET14" s="71">
        <f>IF(EK14+100&gt;99,EK14+100,concatdxnar("0",EK14+100))</f>
        <v>102</v>
      </c>
      <c r="EU14" s="71" t="str">
        <f t="shared" si="46"/>
        <v>098</v>
      </c>
      <c r="EV14" s="71">
        <f t="shared" si="47"/>
        <v>103</v>
      </c>
      <c r="EW14" s="71">
        <f t="shared" si="48"/>
        <v>9</v>
      </c>
      <c r="EX14" s="65" t="str">
        <f t="shared" si="49"/>
        <v>10209810392</v>
      </c>
      <c r="EY14" s="65">
        <f t="shared" si="50"/>
        <v>10209810392</v>
      </c>
      <c r="EZ14" s="65">
        <f>LARGE(EY13:EY18,EI14)</f>
        <v>10310311593</v>
      </c>
      <c r="FA14" s="65" t="str">
        <f t="shared" si="51"/>
        <v>103103115</v>
      </c>
      <c r="FB14" s="65" t="str">
        <f>IF(FA14=FA13,"empate-c",IF(FA14=FA15,"empate-b","ok"))</f>
        <v>ok</v>
      </c>
      <c r="FC14" s="65">
        <f t="shared" si="52"/>
        <v>3</v>
      </c>
      <c r="FD14" s="65">
        <f t="shared" si="53"/>
        <v>9</v>
      </c>
      <c r="FE14" s="65" t="str">
        <f>RIGHT(C11,1)</f>
        <v>B</v>
      </c>
      <c r="FF14" s="65">
        <f>IF(FD14=9,9,VLOOKUP(CONCATENATE(FE14,FD14),'Conf-Direto'!$A$12:$B$587,2,0))</f>
        <v>9</v>
      </c>
      <c r="FG14" s="65">
        <f t="shared" si="54"/>
        <v>9</v>
      </c>
      <c r="FH14" s="31" t="str">
        <f t="shared" si="55"/>
        <v>10310311593</v>
      </c>
      <c r="FI14" s="65">
        <v>2</v>
      </c>
      <c r="FJ14" s="70">
        <f>IF(CA13=1,1,IF(CA14=1,2,0))</f>
        <v>2</v>
      </c>
      <c r="FK14" s="70"/>
      <c r="FL14" s="70">
        <f>FK15</f>
        <v>3</v>
      </c>
      <c r="FM14" s="70">
        <f>FK16</f>
        <v>2</v>
      </c>
      <c r="FN14" s="70">
        <f>FK17</f>
        <v>5</v>
      </c>
      <c r="FO14" s="70">
        <f>FL18</f>
        <v>3</v>
      </c>
      <c r="FP14" s="31">
        <f t="shared" si="56"/>
        <v>10310311593</v>
      </c>
      <c r="FQ14" s="31">
        <f>LARGE(FP13:FP18,2)</f>
        <v>10310311593</v>
      </c>
      <c r="FR14" s="65">
        <f>IF(SUM(EJ13:EJ18)=0,B14,VALUE(RIGHT(FQ14,1)))</f>
        <v>3</v>
      </c>
      <c r="FS14" s="31">
        <f t="shared" si="57"/>
        <v>9</v>
      </c>
      <c r="FT14" s="31" t="str">
        <f>VLOOKUP(FR14,B13:D18,3,0)</f>
        <v>GUSTAVO ALMEIDA</v>
      </c>
      <c r="FU14" s="31">
        <f t="shared" si="58"/>
        <v>8</v>
      </c>
      <c r="FV14" s="67" t="str">
        <f t="shared" si="59"/>
        <v>0908</v>
      </c>
      <c r="FW14" s="31">
        <f t="shared" si="60"/>
        <v>908</v>
      </c>
      <c r="FX14" s="31">
        <f>SMALL(FW13:FW18,FI14)</f>
        <v>810</v>
      </c>
      <c r="FY14" s="31">
        <f t="shared" si="61"/>
        <v>8</v>
      </c>
      <c r="FZ14" s="31" t="str">
        <f t="shared" si="62"/>
        <v>10</v>
      </c>
      <c r="GB14" s="31">
        <v>2</v>
      </c>
      <c r="GC14" s="31" t="str">
        <f t="shared" si="63"/>
        <v>1020981039</v>
      </c>
    </row>
    <row r="15" spans="1:185" x14ac:dyDescent="0.45">
      <c r="B15" s="43">
        <v>3</v>
      </c>
      <c r="C15" s="38">
        <v>9</v>
      </c>
      <c r="D15" s="39" t="str">
        <f>Classificação!D13</f>
        <v>GUSTAVO ALMEIDA</v>
      </c>
      <c r="F15" s="38">
        <f>F14+1</f>
        <v>9</v>
      </c>
      <c r="G15" s="89" t="str">
        <f t="shared" si="32"/>
        <v>JEFFERSON STOPATTO</v>
      </c>
      <c r="H15" s="131">
        <f>VLOOKUP(FR15,EI13:EJ18,2,0)</f>
        <v>5</v>
      </c>
      <c r="I15" s="112">
        <f>VLOOKUP(FR15,EI13:EK18,3,0)</f>
        <v>3</v>
      </c>
      <c r="J15" s="131">
        <f>VLOOKUP(FR15,EI13:EQ18,4,0)</f>
        <v>6</v>
      </c>
      <c r="K15" s="114">
        <f>VLOOKUP(FR15,EI13:EQ18,5,0)</f>
        <v>5</v>
      </c>
      <c r="L15" s="115">
        <f>VLOOKUP(FR15,EI13:EQ18,6,0)</f>
        <v>1</v>
      </c>
      <c r="M15" s="131">
        <f>VLOOKUP(FR15,EI13:EQ18,7,0)</f>
        <v>66</v>
      </c>
      <c r="N15" s="114">
        <f>VLOOKUP(FR15,EI13:EQ18,8,0)</f>
        <v>54</v>
      </c>
      <c r="O15" s="147">
        <f>VLOOKUP(FR15,EI13:EQ18,9,0)</f>
        <v>12</v>
      </c>
      <c r="P15" s="117">
        <f>VLOOKUP(FR15,EI13:ER18,10,0)</f>
        <v>0</v>
      </c>
      <c r="Q15" s="96" t="str">
        <f>IF(VLOOKUP(FR14,GB13:GC18,2)=VLOOKUP(FR15,GB13:GC18,2),"cima",IF(VLOOKUP(FR15,GB13:GC18,2)=VLOOKUP(FR16,GB13:GC18,2),"Baixo","N"))</f>
        <v>N</v>
      </c>
      <c r="R15" s="97"/>
      <c r="S15" s="97"/>
      <c r="U15" s="98"/>
      <c r="V15" s="41" t="str">
        <f>D14</f>
        <v>ADRIANO CHIARI</v>
      </c>
      <c r="W15" s="99">
        <f>IF(X15="W",1,IF(X15="O",0,IF(X15="R",0,IF(X16="R",1,IF(AG15+AG16&gt;0,IF(AG15&gt;AG16,1,0),IF(AF15&gt;AF16,1,0))))))</f>
        <v>0</v>
      </c>
      <c r="X15" s="132"/>
      <c r="Y15" s="101">
        <v>6</v>
      </c>
      <c r="Z15" s="101">
        <v>5</v>
      </c>
      <c r="AA15" s="102"/>
      <c r="AC15" s="65" t="str">
        <f>IF(AA15&lt;&gt;"","STB",IF(AA16&lt;&gt;"","STB",IF(Z15&lt;&gt;"",IF(Z15&gt;5,IF(Z15&gt;Z16+1,"fim2st",IF(Z16&gt;Z15+1,"fim2st",IF(Z15=Z16,"meio2st",IF(Z15=6,IF(Z16=7,"fim2st","meio2st"),IF(Z15=7,IF(Z16=6,"fim2st","meio2st"),"meio2st"))))),IF(Z16&gt;5,IF(Z16&gt;Z15+1,"fim2st","meio2st"),"meio2st")),IF(Z16&lt;&gt;"",IF(Z15&gt;5,IF(Z15&gt;Z16+1,"fim2st",IF(Z16&gt;Z15+1,"fim2st",IF(Z15=Z16,"meio2st",IF(Z15=6,IF(Z16=7,"fim2st","meio2st"),IF(Z15=7,IF(Z16=6,"fim2st","meio2st"),"meio2st"))))),IF(Z16&gt;5,IF(Z16&gt;Z15+1,"fim2st","meio2st"),"meio2st")),IF(Y15&lt;&gt;"",IF(Y15&gt;5,IF(Y15&gt;Y16+1,"fim1st",IF(Y16&gt;Y15+1,"fim1st",IF(Y15=Y16,"meio1st",IF(Y15=6,IF(Y16=7,"fim1st","meio1st"),IF(Y15=7,IF(Y16=6,"fim1st","meio1st"),"meio1st"))))),IF(Y16&gt;5,IF(Y16&gt;Y15+1,"fim1st","meio1st"),"meio1st")),IF(Y16&lt;&gt;"",IF(Y15&gt;5,IF(Y15&gt;Y16+1,"fim1st",IF(Y16&gt;Y15+1,"fim1st",IF(Y15=Y16,"meio1st",IF(Y15=6,IF(Y16=7,"fim1st","meio1st"),IF(Y15=7,IF(Y16=6,"fim1st","meio1st"),"meio1st"))))),IF(Y16&gt;5,IF(Y16&gt;Y15+1,"fim1st","meio1st"),"meio1st")),"NJG"))))))</f>
        <v>fim2st</v>
      </c>
      <c r="AE15" s="103">
        <f>IF(X15="W",6,IF(X15="O",0,  IF(X16="R",IF(AC15="meio1st",IF(Y16&gt;4,IF(Y16=6,7,Y16+2),6),Y15),Y15)))</f>
        <v>6</v>
      </c>
      <c r="AF15" s="104">
        <f>IF(X15="W",6,IF(X15="O",0,IF(X15="R",IF(AC15="meio1st",0,IF(AC15="fim1st",0,Z15) ),IF(X16="R",IF(AC15="meio1st",6,IF(AC15="fim1st",6,IF(AC15="meio2st",IF(Z16&gt;4,IF(Z16=6,7,Z16+2),6),Z15))),Z15))))</f>
        <v>5</v>
      </c>
      <c r="AG15" s="105">
        <f>IF(X15="W",0,IF(X15="O",0,IF(X15="R",IF(AC15="STB",AA15,0),IF(X16="R",IF(AC13="meio1st",0,IF(AE15&gt;AE16,IF(AF15&gt;AF16,0,10),IF(AF15&gt;AF16,10,AA15))),AA15))))</f>
        <v>0</v>
      </c>
      <c r="AH15" s="106"/>
      <c r="AI15" s="98" t="s">
        <v>140</v>
      </c>
      <c r="AJ15" s="41" t="str">
        <f>D14</f>
        <v>ADRIANO CHIARI</v>
      </c>
      <c r="AK15" s="99">
        <f>IF(AL15="W",1,IF(AL15="O",0,IF(AL15="R",0,IF(AL16="R",1,IF(AU15+AU16&gt;0,IF(AU15&gt;AU16,1,0),IF(AT15&gt;AT16,1,0))))))</f>
        <v>1</v>
      </c>
      <c r="AL15" s="132"/>
      <c r="AM15" s="101">
        <v>7</v>
      </c>
      <c r="AN15" s="101">
        <v>6</v>
      </c>
      <c r="AO15" s="102"/>
      <c r="AQ15" s="65" t="str">
        <f>IF(AO15&lt;&gt;"","STB",IF(AO16&lt;&gt;"","STB",IF(AN15&lt;&gt;"",IF(AN15&gt;5,IF(AN15&gt;AN16+1,"fim2st",IF(AN16&gt;AN15+1,"fim2st",IF(AN15=AN16,"meio2st",IF(AN15=6,IF(AN16=7,"fim2st","meio2st"),IF(AN15=7,IF(AN16=6,"fim2st","meio2st"),"meio2st"))))),IF(AN16&gt;5,IF(AN16&gt;AN15+1,"fim2st","meio2st"),"meio2st")),IF(AN16&lt;&gt;"",IF(AN15&gt;5,IF(AN15&gt;AN16+1,"fim2st",IF(AN16&gt;AN15+1,"fim2st",IF(AN15=AN16,"meio2st",IF(AN15=6,IF(AN16=7,"fim2st","meio2st"),IF(AN15=7,IF(AN16=6,"fim2st","meio2st"),"meio2st"))))),IF(AN16&gt;5,IF(AN16&gt;AN15+1,"fim2st","meio2st"),"meio2st")),IF(AM15&lt;&gt;"",IF(AM15&gt;5,IF(AM15&gt;AM16+1,"fim1st",IF(AM16&gt;AM15+1,"fim1st",IF(AM15=AM16,"meio1st",IF(AM15=6,IF(AM16=7,"fim1st","meio1st"),IF(AM15=7,IF(AM16=6,"fim1st","meio1st"),"meio1st"))))),IF(AM16&gt;5,IF(AM16&gt;AM15+1,"fim1st","meio1st"),"meio1st")),IF(AM16&lt;&gt;"",IF(AM15&gt;5,IF(AM15&gt;AM16+1,"fim1st",IF(AM16&gt;AM15+1,"fim1st",IF(AM15=AM16,"meio1st",IF(AM15=6,IF(AM16=7,"fim1st","meio1st"),IF(AM15=7,IF(AM16=6,"fim1st","meio1st"),"meio1st"))))),IF(AM16&gt;5,IF(AM16&gt;AM15+1,"fim1st","meio1st"),"meio1st")),"NJG"))))))</f>
        <v>fim2st</v>
      </c>
      <c r="AS15" s="103">
        <f>IF(AL15="W",6,IF(AL15="O",0,  IF(AL16="R",IF(AQ15="meio1st",IF(AM16&gt;4,IF(AM16=6,7,AM16+2),6),AM15),AM15)))</f>
        <v>7</v>
      </c>
      <c r="AT15" s="104">
        <f>IF(AL15="W",6,IF(AL15="O",0,IF(AL15="R",IF(AQ15="meio1st",0,IF(AQ15="fim1st",0,AN15) ),IF(AL16="R",IF(AQ15="meio1st",6,IF(AQ15="fim1st",6,IF(AQ15="meio2st",IF(AN16&gt;4,IF(AN16=6,7,AN16+2),6),AN15))),AN15))))</f>
        <v>6</v>
      </c>
      <c r="AU15" s="105">
        <f>IF(AL15="W",0,IF(AL15="O",0,IF(AL15="R",IF(AQ15="STB",AO15,0),IF(AL16="R",IF(AQ13="meio1st",0,IF(AS15&gt;AS16,IF(AT15&gt;AT16,0,10),IF(AT15&gt;AT16,10,AO15))),AO15))))</f>
        <v>0</v>
      </c>
      <c r="AW15" s="98"/>
      <c r="AX15" s="41" t="str">
        <f>D14</f>
        <v>ADRIANO CHIARI</v>
      </c>
      <c r="AY15" s="99">
        <f>IF(AZ15="W",1,IF(AZ15="O",0,IF(AZ15="R",0,IF(AZ16="R",1,IF(BI15+BI16&gt;0,IF(BI15&gt;BI16,1,0),IF(BH15&gt;BH16,1,0))))))</f>
        <v>0</v>
      </c>
      <c r="AZ15" s="132"/>
      <c r="BA15" s="101">
        <v>3</v>
      </c>
      <c r="BB15" s="101">
        <v>6</v>
      </c>
      <c r="BC15" s="102"/>
      <c r="BE15" s="65" t="str">
        <f>IF(BC15&lt;&gt;"","STB",IF(BC16&lt;&gt;"","STB",IF(BB15&lt;&gt;"",IF(BB15&gt;5,IF(BB15&gt;BB16+1,"fim2st",IF(BB16&gt;BB15+1,"fim2st",IF(BB15=BB16,"meio2st",IF(BB15=6,IF(BB16=7,"fim2st","meio2st"),IF(BB15=7,IF(BB16=6,"fim2st","meio2st"),"meio2st"))))),IF(BB16&gt;5,IF(BB16&gt;BB15+1,"fim2st","meio2st"),"meio2st")),IF(BB16&lt;&gt;"",IF(BB15&gt;5,IF(BB15&gt;BB16+1,"fim2st",IF(BB16&gt;BB15+1,"fim2st",IF(BB15=BB16,"meio2st",IF(BB15=6,IF(BB16=7,"fim2st","meio2st"),IF(BB15=7,IF(BB16=6,"fim2st","meio2st"),"meio2st"))))),IF(BB16&gt;5,IF(BB16&gt;BB15+1,"fim2st","meio2st"),"meio2st")),IF(BA15&lt;&gt;"",IF(BA15&gt;5,IF(BA15&gt;BA16+1,"fim1st",IF(BA16&gt;BA15+1,"fim1st",IF(BA15=BA16,"meio1st",IF(BA15=6,IF(BA16=7,"fim1st","meio1st"),IF(BA15=7,IF(BA16=6,"fim1st","meio1st"),"meio1st"))))),IF(BA16&gt;5,IF(BA16&gt;BA15+1,"fim1st","meio1st"),"meio1st")),IF(BA16&lt;&gt;"",IF(BA15&gt;5,IF(BA15&gt;BA16+1,"fim1st",IF(BA16&gt;BA15+1,"fim1st",IF(BA15=BA16,"meio1st",IF(BA15=6,IF(BA16=7,"fim1st","meio1st"),IF(BA15=7,IF(BA16=6,"fim1st","meio1st"),"meio1st"))))),IF(BA16&gt;5,IF(BA16&gt;BA15+1,"fim1st","meio1st"),"meio1st")),"NJG"))))))</f>
        <v>fim2st</v>
      </c>
      <c r="BG15" s="103">
        <f>IF(AZ15="W",6,IF(AZ15="O",0,  IF(AZ16="R",IF(BE15="meio1st",IF(BA16&gt;4,IF(BA16=6,7,BA16+2),6),BA15),BA15)))</f>
        <v>3</v>
      </c>
      <c r="BH15" s="104">
        <f>IF(AZ15="W",6,IF(AZ15="O",0,IF(AZ15="R",IF(BE15="meio1st",0,IF(BE15="fim1st",0,BB15) ),IF(AZ16="R",IF(BE15="meio1st",6,IF(BE15="fim1st",6,IF(BE15="meio2st",IF(BB16&gt;4,IF(BB16=6,7,BB16+2),6),BB15))),BB15))))</f>
        <v>6</v>
      </c>
      <c r="BI15" s="105">
        <f>IF(AZ15="W",0,IF(AZ15="O",0,IF(AZ15="R",IF(BE15="STB",BC15,0),IF(AZ16="R",IF(BE13="meio1st",0,IF(BG15&gt;BG16,IF(BH15&gt;BH16,0,10),IF(BH15&gt;BH16,10,BC15))),BC15))))</f>
        <v>0</v>
      </c>
      <c r="BK15" s="98"/>
      <c r="BL15" s="41" t="str">
        <f>D14</f>
        <v>ADRIANO CHIARI</v>
      </c>
      <c r="BM15" s="99">
        <f>IF(BN15="W",1,IF(BN15="O",0,IF(BN15="R",0,IF(BN16="R",1,IF(BW15+BW16&gt;0,IF(BW15&gt;BW16,1,0),IF(BV15&gt;BV16,1,0))))))</f>
        <v>0</v>
      </c>
      <c r="BN15" s="132"/>
      <c r="BO15" s="101">
        <v>2</v>
      </c>
      <c r="BP15" s="101">
        <v>4</v>
      </c>
      <c r="BQ15" s="102"/>
      <c r="BS15" s="65" t="str">
        <f>IF(BQ15&lt;&gt;"","STB",IF(BQ16&lt;&gt;"","STB",IF(BP15&lt;&gt;"",IF(BP15&gt;5,IF(BP15&gt;BP16+1,"fim2st",IF(BP16&gt;BP15+1,"fim2st",IF(BP15=BP16,"meio2st",IF(BP15=6,IF(BP16=7,"fim2st","meio2st"),IF(BP15=7,IF(BP16=6,"fim2st","meio2st"),"meio2st"))))),IF(BP16&gt;5,IF(BP16&gt;BP15+1,"fim2st","meio2st"),"meio2st")),IF(BP16&lt;&gt;"",IF(BP15&gt;5,IF(BP15&gt;BP16+1,"fim2st",IF(BP16&gt;BP15+1,"fim2st",IF(BP15=BP16,"meio2st",IF(BP15=6,IF(BP16=7,"fim2st","meio2st"),IF(BP15=7,IF(BP16=6,"fim2st","meio2st"),"meio2st"))))),IF(BP16&gt;5,IF(BP16&gt;BP15+1,"fim2st","meio2st"),"meio2st")),IF(BO15&lt;&gt;"",IF(BO15&gt;5,IF(BO15&gt;BO16+1,"fim1st",IF(BO16&gt;BO15+1,"fim1st",IF(BO15=BO16,"meio1st",IF(BO15=6,IF(BO16=7,"fim1st","meio1st"),IF(BO15=7,IF(BO16=6,"fim1st","meio1st"),"meio1st"))))),IF(BO16&gt;5,IF(BO16&gt;BO15+1,"fim1st","meio1st"),"meio1st")),IF(BO16&lt;&gt;"",IF(BO15&gt;5,IF(BO15&gt;BO16+1,"fim1st",IF(BO16&gt;BO15+1,"fim1st",IF(BO15=BO16,"meio1st",IF(BO15=6,IF(BO16=7,"fim1st","meio1st"),IF(BO15=7,IF(BO16=6,"fim1st","meio1st"),"meio1st"))))),IF(BO16&gt;5,IF(BO16&gt;BO15+1,"fim1st","meio1st"),"meio1st")),"NJG"))))))</f>
        <v>fim2st</v>
      </c>
      <c r="BU15" s="103">
        <f>IF(BN15="W",6,IF(BN15="O",0,  IF(BN16="R",IF(BS15="meio1st",IF(BO16&gt;4,IF(BO16=6,7,BO16+2),6),BO15),BO15)))</f>
        <v>2</v>
      </c>
      <c r="BV15" s="104">
        <f>IF(BN15="W",6,IF(BN15="O",0,IF(BN15="R",IF(BS15="meio1st",0,IF(BS15="fim1st",0,BP15) ),IF(BN16="R",IF(BS15="meio1st",6,IF(BS15="fim1st",6,IF(BS15="meio2st",IF(BP16&gt;4,IF(BP16=6,7,BP16+2),6),BP15))),BP15))))</f>
        <v>4</v>
      </c>
      <c r="BW15" s="105">
        <f>IF(BN15="W",0,IF(BN15="O",0,IF(BN15="R",IF(BS15="STB",BQ15,0),IF(BN16="R",IF(BS13="meio1st",0,IF(BU15&gt;BU16,IF(BV15&gt;BV16,0,10),IF(BV15&gt;BV16,10,BQ15))),BQ15))))</f>
        <v>0</v>
      </c>
      <c r="BY15" s="98" t="s">
        <v>140</v>
      </c>
      <c r="BZ15" s="41" t="str">
        <f>D15</f>
        <v>GUSTAVO ALMEIDA</v>
      </c>
      <c r="CA15" s="99">
        <f>IF(CB15="W",1,IF(CB15="O",0,IF(CB15="R",0,IF(CB16="R",1,IF(CK15+CK16&gt;0,IF(CK15&gt;CK16,1,0),IF(CJ15&gt;CJ16,1,0))))))</f>
        <v>1</v>
      </c>
      <c r="CB15" s="133"/>
      <c r="CC15" s="109">
        <v>6</v>
      </c>
      <c r="CD15" s="109">
        <v>6</v>
      </c>
      <c r="CE15" s="110"/>
      <c r="CG15" s="65" t="str">
        <f>IF(CE15&lt;&gt;"","STB",IF(CE16&lt;&gt;"","STB",IF(CD15&lt;&gt;"",IF(CD15&gt;5,IF(CD15&gt;CD16+1,"fim2st",IF(CD16&gt;CD15+1,"fim2st",IF(CD15=CD16,"meio2st",IF(CD15=6,IF(CD16=7,"fim2st","meio2st"),IF(CD15=7,IF(CD16=6,"fim2st","meio2st"),"meio2st"))))),IF(CD16&gt;5,IF(CD16&gt;CD15+1,"fim2st","meio2st"),"meio2st")),IF(CD16&lt;&gt;"",IF(CD15&gt;5,IF(CD15&gt;CD16+1,"fim2st",IF(CD16&gt;CD15+1,"fim2st",IF(CD15=CD16,"meio2st",IF(CD15=6,IF(CD16=7,"fim2st","meio2st"),IF(CD15=7,IF(CD16=6,"fim2st","meio2st"),"meio2st"))))),IF(CD16&gt;5,IF(CD16&gt;CD15+1,"fim2st","meio2st"),"meio2st")),IF(CC15&lt;&gt;"",IF(CC15&gt;5,IF(CC15&gt;CC16+1,"fim1st",IF(CC16&gt;CC15+1,"fim1st",IF(CC15=CC16,"meio1st",IF(CC15=6,IF(CC16=7,"fim1st","meio1st"),IF(CC15=7,IF(CC16=6,"fim1st","meio1st"),"meio1st"))))),IF(CC16&gt;5,IF(CC16&gt;CC15+1,"fim1st","meio1st"),"meio1st")),IF(CC16&lt;&gt;"",IF(CC15&gt;5,IF(CC15&gt;CC16+1,"fim1st",IF(CC16&gt;CC15+1,"fim1st",IF(CC15=CC16,"meio1st",IF(CC15=6,IF(CC16=7,"fim1st","meio1st"),IF(CC15=7,IF(CC16=6,"fim1st","meio1st"),"meio1st"))))),IF(CC16&gt;5,IF(CC16&gt;CC15+1,"fim1st","meio1st"),"meio1st")),"NJG"))))))</f>
        <v>fim2st</v>
      </c>
      <c r="CI15" s="103">
        <f>IF(CB15="W",6,IF(CB15="O",0,  IF(CB16="R",IF(CG15="meio1st",IF(CC16&gt;4,IF(CC16=6,7,CC16+2),6),CC15),CC15)))</f>
        <v>6</v>
      </c>
      <c r="CJ15" s="104">
        <f>IF(CB15="W",6,IF(CB15="O",0,IF(CB15="R",IF(CG15="meio1st",0,IF(CG15="fim1st",0,CD15) ),IF(CB16="R",IF(CG15="meio1st",6,IF(CG15="fim1st",6,IF(CG15="meio2st",IF(CD16&gt;4,IF(CD16=6,7,CD16+2),6),CD15))),CD15))))</f>
        <v>6</v>
      </c>
      <c r="CK15" s="105">
        <f>IF(CB15="W",0,IF(CB15="O",0,IF(CB15="R",IF(CG15="STB",CE15,0),IF(CB16="R",IF(CG13="meio1st",0,IF(CI15&gt;CI16,IF(CJ15&gt;CJ16,0,10),IF(CJ15&gt;CJ16,10,CE15))),CE15))))</f>
        <v>0</v>
      </c>
      <c r="CM15" s="31" t="str">
        <f t="shared" si="33"/>
        <v>GUSTAVO ALMEIDA</v>
      </c>
      <c r="CN15" s="65">
        <f>IF(AE17&gt;AE18,1,0)</f>
        <v>1</v>
      </c>
      <c r="CO15" s="65">
        <f>IF(AF17&gt;AF18,1,0)</f>
        <v>0</v>
      </c>
      <c r="CP15" s="65">
        <f>IF(AG17&gt;AG18,1,0)</f>
        <v>0</v>
      </c>
      <c r="CQ15" s="65">
        <f>IF(AS17&gt;AS18,1,0)</f>
        <v>1</v>
      </c>
      <c r="CR15" s="65">
        <f>IF(AT17&gt;AT18,1,0)</f>
        <v>1</v>
      </c>
      <c r="CS15" s="65">
        <f>IF(AU17&gt;AU18,1,0)</f>
        <v>0</v>
      </c>
      <c r="CT15" s="65">
        <f>IF(BG16&gt;BG15,1,0)</f>
        <v>1</v>
      </c>
      <c r="CU15" s="65">
        <f>IF(BH16&gt;BH15,1,0)</f>
        <v>1</v>
      </c>
      <c r="CV15" s="65">
        <f>IF(BI16&gt;BI15,1,0)</f>
        <v>0</v>
      </c>
      <c r="CW15" s="65">
        <f>IF(BU14&gt;BU13,1,0)</f>
        <v>0</v>
      </c>
      <c r="CX15" s="65">
        <f>IF(BV14&gt;BV13,1,0)</f>
        <v>0</v>
      </c>
      <c r="CY15" s="65">
        <f>IF(BW14&gt;BW13,1,0)</f>
        <v>0</v>
      </c>
      <c r="CZ15" s="65">
        <f>IF(CI15&gt;CI16,1,0)</f>
        <v>1</v>
      </c>
      <c r="DA15" s="65">
        <f>IF(CJ15&gt;CJ16,1,0)</f>
        <v>1</v>
      </c>
      <c r="DB15" s="65">
        <f>IF(CK15&gt;CK16,1,0)</f>
        <v>0</v>
      </c>
      <c r="DC15" s="111"/>
      <c r="DD15" s="65">
        <f>IF(AE18&gt;AE17,1,0)</f>
        <v>0</v>
      </c>
      <c r="DE15" s="65">
        <f>IF(AF18&gt;AF17,1,0)</f>
        <v>1</v>
      </c>
      <c r="DF15" s="65">
        <f>IF(AG18&gt;AG17,1,0)</f>
        <v>1</v>
      </c>
      <c r="DG15" s="65">
        <f>IF(AS18&gt;AS17,1,0)</f>
        <v>0</v>
      </c>
      <c r="DH15" s="65">
        <f>IF(AT18&gt;AT17,1,0)</f>
        <v>0</v>
      </c>
      <c r="DI15" s="65">
        <f>IF(AU18&gt;AU17,1,0)</f>
        <v>0</v>
      </c>
      <c r="DJ15" s="65">
        <f>IF(BG15&gt;BG16,1,0)</f>
        <v>0</v>
      </c>
      <c r="DK15" s="65">
        <f>IF(BH15&gt;BH16,1,0)</f>
        <v>0</v>
      </c>
      <c r="DL15" s="65">
        <f>IF(BI15&gt;BI16,1,0)</f>
        <v>0</v>
      </c>
      <c r="DM15" s="65">
        <f>IF(BU13&gt;BU14,1,0)</f>
        <v>1</v>
      </c>
      <c r="DN15" s="65">
        <f>IF(BV13&gt;BV14,1,0)</f>
        <v>1</v>
      </c>
      <c r="DO15" s="65">
        <f>IF(BW13&gt;BW14,1,0)</f>
        <v>0</v>
      </c>
      <c r="DP15" s="65">
        <f>IF(CI16&gt;CI15,1,0)</f>
        <v>0</v>
      </c>
      <c r="DQ15" s="65">
        <f>IF(CJ16&gt;CJ15,1,0)</f>
        <v>0</v>
      </c>
      <c r="DR15" s="65">
        <f>IF(CK16&gt;CK15,1,0)</f>
        <v>0</v>
      </c>
      <c r="DS15" s="111"/>
      <c r="DT15" s="65">
        <f>AE17+AF17+AG17+AS17+AT17+AU17+BG16+BH16+BI16+BU14+BV14+BW14+CI15+CJ15+CK15</f>
        <v>59</v>
      </c>
      <c r="DU15" s="65">
        <f>AE18+AF18+AG18+AS18+AT18+AU18+BG15+BH15+BI15+BU13+BV13+BW13+CI16+CJ16+CK16</f>
        <v>44</v>
      </c>
      <c r="DV15" s="111"/>
      <c r="DW15" s="31">
        <f>IF(X17="O",1,0)</f>
        <v>0</v>
      </c>
      <c r="DX15" s="31">
        <f>IF(AL17="O",1,0)</f>
        <v>0</v>
      </c>
      <c r="DY15" s="31">
        <f>IF(AZ16="O",1,0)</f>
        <v>0</v>
      </c>
      <c r="DZ15" s="31">
        <f>IF(BN14="O",1,0)</f>
        <v>0</v>
      </c>
      <c r="EA15" s="31">
        <f>IF(CB15="O",1,0)</f>
        <v>0</v>
      </c>
      <c r="ED15" s="65">
        <f t="shared" si="34"/>
        <v>1</v>
      </c>
      <c r="EE15" s="65">
        <f t="shared" si="35"/>
        <v>1</v>
      </c>
      <c r="EF15" s="65">
        <f t="shared" si="36"/>
        <v>1</v>
      </c>
      <c r="EG15" s="65">
        <f t="shared" si="37"/>
        <v>1</v>
      </c>
      <c r="EH15" s="65">
        <f t="shared" si="38"/>
        <v>1</v>
      </c>
      <c r="EI15" s="65">
        <v>3</v>
      </c>
      <c r="EJ15" s="43">
        <f t="shared" si="39"/>
        <v>5</v>
      </c>
      <c r="EK15" s="43">
        <f>AY16+BM14+CA15+W17+AK17</f>
        <v>3</v>
      </c>
      <c r="EL15" s="43">
        <f t="shared" si="40"/>
        <v>7</v>
      </c>
      <c r="EM15" s="43">
        <f t="shared" si="41"/>
        <v>4</v>
      </c>
      <c r="EN15" s="43">
        <f t="shared" si="42"/>
        <v>3</v>
      </c>
      <c r="EO15" s="43">
        <f t="shared" si="43"/>
        <v>59</v>
      </c>
      <c r="EP15" s="43">
        <f t="shared" si="43"/>
        <v>44</v>
      </c>
      <c r="EQ15" s="43">
        <f t="shared" si="44"/>
        <v>15</v>
      </c>
      <c r="ER15" s="43">
        <f t="shared" si="45"/>
        <v>0</v>
      </c>
      <c r="ES15" s="111"/>
      <c r="ET15" s="71">
        <f>IF(EK15+100&gt;99,EK15+100,concatdxnar("0",EK15+100))</f>
        <v>103</v>
      </c>
      <c r="EU15" s="71">
        <f t="shared" si="46"/>
        <v>103</v>
      </c>
      <c r="EV15" s="71">
        <f t="shared" si="47"/>
        <v>115</v>
      </c>
      <c r="EW15" s="71">
        <f t="shared" si="48"/>
        <v>9</v>
      </c>
      <c r="EX15" s="65" t="str">
        <f t="shared" si="49"/>
        <v>10310311593</v>
      </c>
      <c r="EY15" s="65">
        <f t="shared" si="50"/>
        <v>10310311593</v>
      </c>
      <c r="EZ15" s="65">
        <f>LARGE(EY13:EY18,EI15)</f>
        <v>10310111294</v>
      </c>
      <c r="FA15" s="65" t="str">
        <f t="shared" si="51"/>
        <v>103101112</v>
      </c>
      <c r="FB15" s="65" t="str">
        <f>IF(FA15=FA14,"empate-c",IF(FA15=FA16,"empate-b","ok"))</f>
        <v>ok</v>
      </c>
      <c r="FC15" s="65">
        <f t="shared" si="52"/>
        <v>4</v>
      </c>
      <c r="FD15" s="65">
        <f t="shared" si="53"/>
        <v>9</v>
      </c>
      <c r="FE15" s="65" t="str">
        <f>RIGHT(C11,1)</f>
        <v>B</v>
      </c>
      <c r="FF15" s="65">
        <f>IF(FD15=9,9,VLOOKUP(CONCATENATE(FE15,FD15),'Conf-Direto'!$A$12:$B$587,2,0))</f>
        <v>9</v>
      </c>
      <c r="FG15" s="65">
        <f t="shared" si="54"/>
        <v>9</v>
      </c>
      <c r="FH15" s="31" t="str">
        <f t="shared" si="55"/>
        <v>10310111294</v>
      </c>
      <c r="FI15" s="65">
        <v>3</v>
      </c>
      <c r="FJ15" s="70">
        <f>IF(BM13=1,1,IF(BM14=1,3,0))</f>
        <v>1</v>
      </c>
      <c r="FK15" s="70">
        <f>IF(AY15=1,2,IF(AY16=1,3,0))</f>
        <v>3</v>
      </c>
      <c r="FL15" s="70"/>
      <c r="FM15" s="70">
        <f>FL16</f>
        <v>4</v>
      </c>
      <c r="FN15" s="70">
        <f>FL17</f>
        <v>3</v>
      </c>
      <c r="FO15" s="70">
        <f>FL18</f>
        <v>3</v>
      </c>
      <c r="FP15" s="31">
        <f t="shared" si="56"/>
        <v>10310111294</v>
      </c>
      <c r="FQ15" s="31">
        <f>LARGE(FP13:FP18,3)</f>
        <v>10310111294</v>
      </c>
      <c r="FR15" s="65">
        <f>IF(SUM(EJ13:EJ18)=0,B15,VALUE(RIGHT(FQ15,1)))</f>
        <v>4</v>
      </c>
      <c r="FS15" s="31">
        <f t="shared" si="57"/>
        <v>10</v>
      </c>
      <c r="FT15" s="31" t="str">
        <f>VLOOKUP(FR15,B13:D18,3,0)</f>
        <v>JEFFERSON STOPATTO</v>
      </c>
      <c r="FU15" s="31">
        <f t="shared" si="58"/>
        <v>9</v>
      </c>
      <c r="FV15" s="67" t="str">
        <f t="shared" si="59"/>
        <v>1009</v>
      </c>
      <c r="FW15" s="31">
        <f t="shared" si="60"/>
        <v>1009</v>
      </c>
      <c r="FX15" s="31">
        <f>SMALL(FW13:FW18,FI15)</f>
        <v>908</v>
      </c>
      <c r="FY15" s="31">
        <f t="shared" si="61"/>
        <v>9</v>
      </c>
      <c r="FZ15" s="31" t="str">
        <f t="shared" si="62"/>
        <v>08</v>
      </c>
      <c r="GB15" s="31">
        <v>3</v>
      </c>
      <c r="GC15" s="31" t="str">
        <f t="shared" si="63"/>
        <v>1031031159</v>
      </c>
    </row>
    <row r="16" spans="1:185" x14ac:dyDescent="0.45">
      <c r="B16" s="43">
        <v>4</v>
      </c>
      <c r="C16" s="38">
        <v>10</v>
      </c>
      <c r="D16" s="39" t="str">
        <f>Classificação!D14</f>
        <v>JEFFERSON STOPATTO</v>
      </c>
      <c r="F16" s="38">
        <f>F15+1</f>
        <v>10</v>
      </c>
      <c r="G16" s="89" t="str">
        <f t="shared" si="32"/>
        <v>ADRIANO CHIARI</v>
      </c>
      <c r="H16" s="131">
        <f>VLOOKUP(FR16,EI13:EJ18,2,0)</f>
        <v>5</v>
      </c>
      <c r="I16" s="112">
        <f>VLOOKUP(FR16,EI13:EK18,3,0)</f>
        <v>2</v>
      </c>
      <c r="J16" s="116">
        <f>VLOOKUP(FR16,EI13:EQ18,4,0)</f>
        <v>4</v>
      </c>
      <c r="K16" s="114">
        <f>VLOOKUP(FR16,EI13:EQ18,5,0)</f>
        <v>6</v>
      </c>
      <c r="L16" s="115">
        <f>VLOOKUP(FR16,EI13:EQ18,6,0)</f>
        <v>-2</v>
      </c>
      <c r="M16" s="116">
        <f>VLOOKUP(FR16,EI13:EQ18,7,0)</f>
        <v>51</v>
      </c>
      <c r="N16" s="114">
        <f>VLOOKUP(FR16,EI13:EQ18,8,0)</f>
        <v>48</v>
      </c>
      <c r="O16" s="147">
        <f>VLOOKUP(FR16,EI13:EQ18,9,0)</f>
        <v>3</v>
      </c>
      <c r="P16" s="117">
        <f>VLOOKUP(FR16,EI13:ER18,10,0)</f>
        <v>0</v>
      </c>
      <c r="Q16" s="96" t="str">
        <f>IF(VLOOKUP(FR15,GB13:GC18,2)=VLOOKUP(FR16,GB13:GC18,2),"cima",IF(VLOOKUP(FR16,GB13:GC18,2)=VLOOKUP(FR17,GB13:GC18,2),"Baixo","N"))</f>
        <v>N</v>
      </c>
      <c r="R16" s="97"/>
      <c r="S16" s="97"/>
      <c r="U16" s="118" t="s">
        <v>140</v>
      </c>
      <c r="V16" s="50" t="str">
        <f>D17</f>
        <v>PEDRO SANTOS</v>
      </c>
      <c r="W16" s="119">
        <f>IF(X16="W",1,IF(X16="O",0,IF(X16="R",0,IF(X15="R",1,IF(AG16+AG15&gt;0,IF(AG16&gt;AG15,1,0),IF(AF16&gt;AF15,1,0))))))</f>
        <v>1</v>
      </c>
      <c r="X16" s="120"/>
      <c r="Y16" s="121">
        <v>7</v>
      </c>
      <c r="Z16" s="121">
        <v>7</v>
      </c>
      <c r="AA16" s="122"/>
      <c r="AC16" s="65" t="str">
        <f>IF(AA16&lt;&gt;"","STB",IF(AA15&lt;&gt;"","STB",IF(Z16&lt;&gt;"",IF(Z16&gt;5,IF(Z16&gt;Z15+1,"fim2st",IF(Z15&gt;Z16+1,"fim2st",IF(Z16=Z15,"meio2st",IF(Z16=6,IF(Z15=7,"fim2st","meio2st"),IF(Z16=7,IF(Z15=6,"fim2st","meio2st"),"meio2st"))))),IF(Z15&gt;5,IF(Z15&gt;Z16+1,"fim2st","meio2st"),"meio2st")),IF(Z15&lt;&gt;"",IF(Z16&gt;5,IF(Z16&gt;Z15+1,"fim2st",IF(Z15&gt;Z16+1,"fim2st",IF(Z16=Z15,"meio2st",IF(Z16=6,IF(Z15=7,"fim2st","meio2st"),IF(Z16=7,IF(Z15=6,"fim2st","meio2st"),"meio2st"))))),IF(Z15&gt;5,IF(Z15&gt;Z16+1,"fim2st","meio2st"),"meio2st")),IF(Y16&lt;&gt;"",IF(Y16&gt;5,IF(Y16&gt;Y15+1,"fim1st",IF(Y15&gt;Y16+1,"fim1st",IF(Y16=Y15,"meio1st",IF(Y16=6,IF(Y15=7,"fim1st","meio1st"),IF(Y16=7,IF(Y15=6,"fim1st","meio1st"),"meio1st"))))),IF(Y15&gt;5,IF(Y15&gt;Y16+1,"fim1st","meio1st"),"meio1st")),IF(Y15&lt;&gt;"",IF(Y16&gt;5,IF(Y16&gt;Y15+1,"fim1st",IF(Y15&gt;Y16+1,"fim1st",IF(Y16=Y15,"meio1st",IF(Y16=6,IF(Y15=7,"fim1st","meio1st"),IF(Y16=7,IF(Y15=6,"fim1st","meio1st"),"meio1st"))))),IF(Y15&gt;5,IF(Y15&gt;Y16+1,"fim1st","meio1st"),"meio1st")),"NJG"))))))</f>
        <v>fim2st</v>
      </c>
      <c r="AE16" s="123">
        <f>IF(X16="W",6,IF(X16="O",0,  IF(X15="R",IF(AC16="meio1st",IF(Y15&gt;4,IF(Y15=6,7,Y15+2),6),Y16),Y16)))</f>
        <v>7</v>
      </c>
      <c r="AF16" s="124">
        <f>IF(X16="W",6,IF(X16="O",0,IF(X16="R",IF(AC16="meio1st",0,IF(AC16="fim1st",0,Z16) ),IF(X15="R",IF(AC16="meio1st",6,IF(AC16="fim1st",6,IF(AC16="meio2st",IF(Z15&gt;4,IF(Z15=6,7,Z15+2),6),Z16))),Z16))))</f>
        <v>7</v>
      </c>
      <c r="AG16" s="125">
        <f>IF(X16="W",0,IF(X16="O",0,IF(X16="R",IF(AC16="STB",AA16,0),IF(X15="R",IF(AC13="meio1st",0,IF(AE16&gt;AE15,IF(AF16&gt;AF15,0,10),IF(AF16&gt;AF15,10,AA16))),AA16))))</f>
        <v>0</v>
      </c>
      <c r="AH16" s="106"/>
      <c r="AI16" s="118"/>
      <c r="AJ16" s="50" t="str">
        <f>D16</f>
        <v>JEFFERSON STOPATTO</v>
      </c>
      <c r="AK16" s="119">
        <f>IF(AL16="W",1,IF(AL16="O",0,IF(AL16="R",0,IF(AL15="R",1,IF(AU16+AU15&gt;0,IF(AU16&gt;AU15,1,0),IF(AT16&gt;AT15,1,0))))))</f>
        <v>0</v>
      </c>
      <c r="AL16" s="120"/>
      <c r="AM16" s="121">
        <v>6</v>
      </c>
      <c r="AN16" s="121">
        <v>3</v>
      </c>
      <c r="AO16" s="122"/>
      <c r="AQ16" s="65" t="str">
        <f>IF(AO16&lt;&gt;"","STB",IF(AO15&lt;&gt;"","STB",IF(AN16&lt;&gt;"",IF(AN16&gt;5,IF(AN16&gt;AN15+1,"fim2st",IF(AN15&gt;AN16+1,"fim2st",IF(AN16=AN15,"meio2st",IF(AN16=6,IF(AN15=7,"fim2st","meio2st"),IF(AN16=7,IF(AN15=6,"fim2st","meio2st"),"meio2st"))))),IF(AN15&gt;5,IF(AN15&gt;AN16+1,"fim2st","meio2st"),"meio2st")),IF(AN15&lt;&gt;"",IF(AN16&gt;5,IF(AN16&gt;AN15+1,"fim2st",IF(AN15&gt;AN16+1,"fim2st",IF(AN16=AN15,"meio2st",IF(AN16=6,IF(AN15=7,"fim2st","meio2st"),IF(AN16=7,IF(AN15=6,"fim2st","meio2st"),"meio2st"))))),IF(AN15&gt;5,IF(AN15&gt;AN16+1,"fim2st","meio2st"),"meio2st")),IF(AM16&lt;&gt;"",IF(AM16&gt;5,IF(AM16&gt;AM15+1,"fim1st",IF(AM15&gt;AM16+1,"fim1st",IF(AM16=AM15,"meio1st",IF(AM16=6,IF(AM15=7,"fim1st","meio1st"),IF(AM16=7,IF(AM15=6,"fim1st","meio1st"),"meio1st"))))),IF(AM15&gt;5,IF(AM15&gt;AM16+1,"fim1st","meio1st"),"meio1st")),IF(AM15&lt;&gt;"",IF(AM16&gt;5,IF(AM16&gt;AM15+1,"fim1st",IF(AM15&gt;AM16+1,"fim1st",IF(AM16=AM15,"meio1st",IF(AM16=6,IF(AM15=7,"fim1st","meio1st"),IF(AM16=7,IF(AM15=6,"fim1st","meio1st"),"meio1st"))))),IF(AM15&gt;5,IF(AM15&gt;AM16+1,"fim1st","meio1st"),"meio1st")),"NJG"))))))</f>
        <v>fim2st</v>
      </c>
      <c r="AS16" s="123">
        <f>IF(AL16="W",6,IF(AL16="O",0,  IF(AL15="R",IF(AQ16="meio1st",IF(AM15&gt;4,IF(AM15=6,7,AM15+2),6),AM16),AM16)))</f>
        <v>6</v>
      </c>
      <c r="AT16" s="124">
        <f>IF(AL16="W",6,IF(AL16="O",0,IF(AL16="R",IF(AQ16="meio1st",0,IF(AQ16="fim1st",0,AN16) ),IF(AL15="R",IF(AQ16="meio1st",6,IF(AQ16="fim1st",6,IF(AQ16="meio2st",IF(AN15&gt;4,IF(AN15=6,7,AN15+2),6),AN16))),AN16))))</f>
        <v>3</v>
      </c>
      <c r="AU16" s="125">
        <f>IF(AL16="W",0,IF(AL16="O",0,IF(AL16="R",IF(AQ16="STB",AO16,0),IF(AL15="R",IF(AQ13="meio1st",0,IF(AS16&gt;AS15,IF(AT16&gt;AT15,0,10),IF(AT16&gt;AT15,10,AO16))),AO16))))</f>
        <v>0</v>
      </c>
      <c r="AW16" s="118" t="s">
        <v>140</v>
      </c>
      <c r="AX16" s="50" t="str">
        <f>D15</f>
        <v>GUSTAVO ALMEIDA</v>
      </c>
      <c r="AY16" s="119">
        <f>IF(AZ16="W",1,IF(AZ16="O",0,IF(AZ16="R",0,IF(AZ15="R",1,IF(BI16+BI15&gt;0,IF(BI16&gt;BI15,1,0),IF(BH16&gt;BH15,1,0))))))</f>
        <v>1</v>
      </c>
      <c r="AZ16" s="120"/>
      <c r="BA16" s="121">
        <v>6</v>
      </c>
      <c r="BB16" s="121">
        <v>7</v>
      </c>
      <c r="BC16" s="122"/>
      <c r="BE16" s="65" t="str">
        <f>IF(BC16&lt;&gt;"","STB",IF(BC15&lt;&gt;"","STB",IF(BB16&lt;&gt;"",IF(BB16&gt;5,IF(BB16&gt;BB15+1,"fim2st",IF(BB15&gt;BB16+1,"fim2st",IF(BB16=BB15,"meio2st",IF(BB16=6,IF(BB15=7,"fim2st","meio2st"),IF(BB16=7,IF(BB15=6,"fim2st","meio2st"),"meio2st"))))),IF(BB15&gt;5,IF(BB15&gt;BB16+1,"fim2st","meio2st"),"meio2st")),IF(BB15&lt;&gt;"",IF(BB16&gt;5,IF(BB16&gt;BB15+1,"fim2st",IF(BB15&gt;BB16+1,"fim2st",IF(BB16=BB15,"meio2st",IF(BB16=6,IF(BB15=7,"fim2st","meio2st"),IF(BB16=7,IF(BB15=6,"fim2st","meio2st"),"meio2st"))))),IF(BB15&gt;5,IF(BB15&gt;BB16+1,"fim2st","meio2st"),"meio2st")),IF(BA16&lt;&gt;"",IF(BA16&gt;5,IF(BA16&gt;BA15+1,"fim1st",IF(BA15&gt;BA16+1,"fim1st",IF(BA16=BA15,"meio1st",IF(BA16=6,IF(BA15=7,"fim1st","meio1st"),IF(BA16=7,IF(BA15=6,"fim1st","meio1st"),"meio1st"))))),IF(BA15&gt;5,IF(BA15&gt;BA16+1,"fim1st","meio1st"),"meio1st")),IF(BA15&lt;&gt;"",IF(BA16&gt;5,IF(BA16&gt;BA15+1,"fim1st",IF(BA15&gt;BA16+1,"fim1st",IF(BA16=BA15,"meio1st",IF(BA16=6,IF(BA15=7,"fim1st","meio1st"),IF(BA16=7,IF(BA15=6,"fim1st","meio1st"),"meio1st"))))),IF(BA15&gt;5,IF(BA15&gt;BA16+1,"fim1st","meio1st"),"meio1st")),"NJG"))))))</f>
        <v>fim2st</v>
      </c>
      <c r="BG16" s="123">
        <f>IF(AZ16="W",6,IF(AZ16="O",0,  IF(AZ15="R",IF(BE16="meio1st",IF(BA15&gt;4,IF(BA15=6,7,BA15+2),6),BA16),BA16)))</f>
        <v>6</v>
      </c>
      <c r="BH16" s="124">
        <f>IF(AZ16="W",6,IF(AZ16="O",0,IF(AZ16="R",IF(BE16="meio1st",0,IF(BE16="fim1st",0,BB16) ),IF(AZ15="R",IF(BE16="meio1st",6,IF(BE16="fim1st",6,IF(BE16="meio2st",IF(BB15&gt;4,IF(BB15=6,7,BB15+2),6),BB16))),BB16))))</f>
        <v>7</v>
      </c>
      <c r="BI16" s="125">
        <f>IF(AZ16="W",0,IF(AZ16="O",0,IF(AZ16="R",IF(BE16="STB",BC16,0),IF(AZ15="R",IF(BE13="meio1st",0,IF(BG16&gt;BG15,IF(BH16&gt;BH15,0,10),IF(BH16&gt;BH15,10,BC16))),BC16))))</f>
        <v>0</v>
      </c>
      <c r="BK16" s="118" t="s">
        <v>140</v>
      </c>
      <c r="BL16" s="50" t="str">
        <f>D18</f>
        <v>GUSTAVO MACHADO</v>
      </c>
      <c r="BM16" s="119">
        <f>IF(BN16="W",1,IF(BN16="O",0,IF(BN16="R",0,IF(BN15="R",1,IF(BW16+BW15&gt;0,IF(BW16&gt;BW15,1,0),IF(BV16&gt;BV15,1,0))))))</f>
        <v>1</v>
      </c>
      <c r="BN16" s="120"/>
      <c r="BO16" s="121">
        <v>6</v>
      </c>
      <c r="BP16" s="121">
        <v>6</v>
      </c>
      <c r="BQ16" s="122"/>
      <c r="BS16" s="65" t="str">
        <f>IF(BQ16&lt;&gt;"","STB",IF(BQ15&lt;&gt;"","STB",IF(BP16&lt;&gt;"",IF(BP16&gt;5,IF(BP16&gt;BP15+1,"fim2st",IF(BP15&gt;BP16+1,"fim2st",IF(BP16=BP15,"meio2st",IF(BP16=6,IF(BP15=7,"fim2st","meio2st"),IF(BP16=7,IF(BP15=6,"fim2st","meio2st"),"meio2st"))))),IF(BP15&gt;5,IF(BP15&gt;BP16+1,"fim2st","meio2st"),"meio2st")),IF(BP15&lt;&gt;"",IF(BP16&gt;5,IF(BP16&gt;BP15+1,"fim2st",IF(BP15&gt;BP16+1,"fim2st",IF(BP16=BP15,"meio2st",IF(BP16=6,IF(BP15=7,"fim2st","meio2st"),IF(BP16=7,IF(BP15=6,"fim2st","meio2st"),"meio2st"))))),IF(BP15&gt;5,IF(BP15&gt;BP16+1,"fim2st","meio2st"),"meio2st")),IF(BO16&lt;&gt;"",IF(BO16&gt;5,IF(BO16&gt;BO15+1,"fim1st",IF(BO15&gt;BO16+1,"fim1st",IF(BO16=BO15,"meio1st",IF(BO16=6,IF(BO15=7,"fim1st","meio1st"),IF(BO16=7,IF(BO15=6,"fim1st","meio1st"),"meio1st"))))),IF(BO15&gt;5,IF(BO15&gt;BO16+1,"fim1st","meio1st"),"meio1st")),IF(BO15&lt;&gt;"",IF(BO16&gt;5,IF(BO16&gt;BO15+1,"fim1st",IF(BO15&gt;BO16+1,"fim1st",IF(BO16=BO15,"meio1st",IF(BO16=6,IF(BO15=7,"fim1st","meio1st"),IF(BO16=7,IF(BO15=6,"fim1st","meio1st"),"meio1st"))))),IF(BO15&gt;5,IF(BO15&gt;BO16+1,"fim1st","meio1st"),"meio1st")),"NJG"))))))</f>
        <v>fim2st</v>
      </c>
      <c r="BU16" s="123">
        <f>IF(BN16="W",6,IF(BN16="O",0,  IF(BN15="R",IF(BS16="meio1st",IF(BO15&gt;4,IF(BO15=6,7,BO15+2),6),BO16),BO16)))</f>
        <v>6</v>
      </c>
      <c r="BV16" s="124">
        <f>IF(BN16="W",6,IF(BN16="O",0,IF(BN16="R",IF(BS16="meio1st",0,IF(BS16="fim1st",0,BP16) ),IF(BN15="R",IF(BS16="meio1st",6,IF(BS16="fim1st",6,IF(BS16="meio2st",IF(BP15&gt;4,IF(BP15=6,7,BP15+2),6),BP16))),BP16))))</f>
        <v>6</v>
      </c>
      <c r="BW16" s="125">
        <f>IF(BN16="W",0,IF(BN16="O",0,IF(BN16="R",IF(BS16="STB",BQ16,0),IF(BN15="R",IF(BS13="meio1st",0,IF(BU16&gt;BU15,IF(BV16&gt;BV15,0,10),IF(BV16&gt;BV15,10,BQ16))),BQ16))))</f>
        <v>0</v>
      </c>
      <c r="BY16" s="118"/>
      <c r="BZ16" s="50" t="str">
        <f>D17</f>
        <v>PEDRO SANTOS</v>
      </c>
      <c r="CA16" s="119">
        <f>IF(CB16="W",1,IF(CB16="O",0,IF(CB16="R",0,IF(CB15="R",1,IF(CK16+CK15&gt;0,IF(CK16&gt;CK15,1,0),IF(CJ16&gt;CJ15,1,0))))))</f>
        <v>0</v>
      </c>
      <c r="CB16" s="128"/>
      <c r="CC16" s="129">
        <v>1</v>
      </c>
      <c r="CD16" s="129">
        <v>1</v>
      </c>
      <c r="CE16" s="130"/>
      <c r="CG16" s="65" t="str">
        <f>IF(CE16&lt;&gt;"","STB",IF(CE15&lt;&gt;"","STB",IF(CD16&lt;&gt;"",IF(CD16&gt;5,IF(CD16&gt;CD15+1,"fim2st",IF(CD15&gt;CD16+1,"fim2st",IF(CD16=CD15,"meio2st",IF(CD16=6,IF(CD15=7,"fim2st","meio2st"),IF(CD16=7,IF(CD15=6,"fim2st","meio2st"),"meio2st"))))),IF(CD15&gt;5,IF(CD15&gt;CD16+1,"fim2st","meio2st"),"meio2st")),IF(CD15&lt;&gt;"",IF(CD16&gt;5,IF(CD16&gt;CD15+1,"fim2st",IF(CD15&gt;CD16+1,"fim2st",IF(CD16=CD15,"meio2st",IF(CD16=6,IF(CD15=7,"fim2st","meio2st"),IF(CD16=7,IF(CD15=6,"fim2st","meio2st"),"meio2st"))))),IF(CD15&gt;5,IF(CD15&gt;CD16+1,"fim2st","meio2st"),"meio2st")),IF(CC16&lt;&gt;"",IF(CC16&gt;5,IF(CC16&gt;CC15+1,"fim1st",IF(CC15&gt;CC16+1,"fim1st",IF(CC16=CC15,"meio1st",IF(CC16=6,IF(CC15=7,"fim1st","meio1st"),IF(CC16=7,IF(CC15=6,"fim1st","meio1st"),"meio1st"))))),IF(CC15&gt;5,IF(CC15&gt;CC16+1,"fim1st","meio1st"),"meio1st")),IF(CC15&lt;&gt;"",IF(CC16&gt;5,IF(CC16&gt;CC15+1,"fim1st",IF(CC15&gt;CC16+1,"fim1st",IF(CC16=CC15,"meio1st",IF(CC16=6,IF(CC15=7,"fim1st","meio1st"),IF(CC16=7,IF(CC15=6,"fim1st","meio1st"),"meio1st"))))),IF(CC15&gt;5,IF(CC15&gt;CC16+1,"fim1st","meio1st"),"meio1st")),"NJG"))))))</f>
        <v>fim2st</v>
      </c>
      <c r="CI16" s="123">
        <f>IF(CB16="W",6,IF(CB16="O",0,  IF(CB15="R",IF(CG16="meio1st",IF(CC15&gt;4,IF(CC15=6,7,CC15+2),6),CC16),CC16)))</f>
        <v>1</v>
      </c>
      <c r="CJ16" s="124">
        <f>IF(CB16="W",6,IF(CB16="O",0,IF(CB16="R",IF(CG16="meio1st",0,IF(CG16="fim1st",0,CD16) ),IF(CB15="R",IF(CG16="meio1st",6,IF(CG16="fim1st",6,IF(CG16="meio2st",IF(CD15&gt;4,IF(CD15=6,7,CD15+2),6),CD16))),CD16))))</f>
        <v>1</v>
      </c>
      <c r="CK16" s="125">
        <f>IF(CB16="W",0,IF(CB16="O",0,IF(CB16="R",IF(CG16="STB",CE16,0),IF(CB15="R",IF(CG13="meio1st",0,IF(CI16&gt;CI15,IF(CJ16&gt;CJ15,0,10),IF(CJ16&gt;CJ15,10,CE16))),CE16))))</f>
        <v>0</v>
      </c>
      <c r="CM16" s="31" t="str">
        <f t="shared" si="33"/>
        <v>JEFFERSON STOPATTO</v>
      </c>
      <c r="CN16" s="65">
        <f>IF(AE18&gt;AE17,1,0)</f>
        <v>0</v>
      </c>
      <c r="CO16" s="65">
        <f>IF(AF18&gt;AF17,1,0)</f>
        <v>1</v>
      </c>
      <c r="CP16" s="65">
        <f>IF(AG18&gt;AG17,1,0)</f>
        <v>1</v>
      </c>
      <c r="CQ16" s="65">
        <f>IF(AS16&gt;AS15,1,0)</f>
        <v>0</v>
      </c>
      <c r="CR16" s="65">
        <f>IF(AT16&gt;AT15,1,0)</f>
        <v>0</v>
      </c>
      <c r="CS16" s="65">
        <f>IF(AU16&gt;AU15,1,0)</f>
        <v>0</v>
      </c>
      <c r="CT16" s="65">
        <f>IF(BG14&gt;BG13,1,0)</f>
        <v>0</v>
      </c>
      <c r="CU16" s="65">
        <f>IF(BH14&gt;BH13,1,0)</f>
        <v>0</v>
      </c>
      <c r="CV16" s="65">
        <f>IF(BI14&gt;BI13,1,0)</f>
        <v>0</v>
      </c>
      <c r="CW16" s="65">
        <f>IF(BU18&gt;BU17,1,0)</f>
        <v>1</v>
      </c>
      <c r="CX16" s="65">
        <f>IF(BV18&gt;BV17,1,0)</f>
        <v>1</v>
      </c>
      <c r="CY16" s="65">
        <f>IF(BW18&gt;BW17,1,0)</f>
        <v>0</v>
      </c>
      <c r="CZ16" s="65">
        <f>IF(CI17&gt;CI18,1,0)</f>
        <v>1</v>
      </c>
      <c r="DA16" s="65">
        <f>IF(CJ17&gt;CJ18,1,0)</f>
        <v>0</v>
      </c>
      <c r="DB16" s="65">
        <f>IF(CK17&gt;CK18,1,0)</f>
        <v>1</v>
      </c>
      <c r="DC16" s="111"/>
      <c r="DD16" s="65">
        <f>IF(AE17&gt;AE18,1,0)</f>
        <v>1</v>
      </c>
      <c r="DE16" s="65">
        <f>IF(AF17&gt;AF18,1,0)</f>
        <v>0</v>
      </c>
      <c r="DF16" s="65">
        <f>IF(AG17&gt;AG18,1,0)</f>
        <v>0</v>
      </c>
      <c r="DG16" s="65">
        <f>IF(AS15&gt;AS16,1,0)</f>
        <v>1</v>
      </c>
      <c r="DH16" s="65">
        <f>IF(AT15&gt;AT16,1,0)</f>
        <v>1</v>
      </c>
      <c r="DI16" s="65">
        <f>IF(AU15&gt;AU16,1,0)</f>
        <v>0</v>
      </c>
      <c r="DJ16" s="65">
        <f>IF(BG13&gt;BG14,1,0)</f>
        <v>1</v>
      </c>
      <c r="DK16" s="65">
        <f>IF(BH13&gt;BH14,1,0)</f>
        <v>1</v>
      </c>
      <c r="DL16" s="65">
        <f>IF(BI13&gt;BI14,1,0)</f>
        <v>0</v>
      </c>
      <c r="DM16" s="65">
        <f>IF(BU17&gt;BU18,1,0)</f>
        <v>0</v>
      </c>
      <c r="DN16" s="65">
        <f>IF(BV17&gt;BV18,1,0)</f>
        <v>0</v>
      </c>
      <c r="DO16" s="65">
        <f>IF(BW17&gt;BW18,1,0)</f>
        <v>0</v>
      </c>
      <c r="DP16" s="65">
        <f>IF(CI18&gt;CI17,1,0)</f>
        <v>0</v>
      </c>
      <c r="DQ16" s="65">
        <f>IF(CJ18&gt;CJ17,1,0)</f>
        <v>0</v>
      </c>
      <c r="DR16" s="65">
        <f>IF(CK18&gt;CK17,1,0)</f>
        <v>0</v>
      </c>
      <c r="DS16" s="111"/>
      <c r="DT16" s="65">
        <f>AE18+AF18+AG18+AS16+AT16+AU16+BG14+BH14+BI14+BU18+BV18+BW18+CI17+CJ17+CK17</f>
        <v>66</v>
      </c>
      <c r="DU16" s="65">
        <f>AE17+AF17+AG17+AS15+AT15+AU15+BG13+BH13+BI13+BU17+BV17+BW17+CI18+CJ18+CK18</f>
        <v>54</v>
      </c>
      <c r="DV16" s="111"/>
      <c r="DW16" s="31">
        <f>IF(X18="O",1,0)</f>
        <v>0</v>
      </c>
      <c r="DX16" s="31">
        <f>IF(AL16="O",1,0)</f>
        <v>0</v>
      </c>
      <c r="DY16" s="31">
        <f>IF(AZ14="O",1,0)</f>
        <v>0</v>
      </c>
      <c r="DZ16" s="31">
        <f>IF(BN18="O",1,0)</f>
        <v>0</v>
      </c>
      <c r="EA16" s="31">
        <f>IF(CB17="O",1,0)</f>
        <v>0</v>
      </c>
      <c r="ED16" s="65">
        <f t="shared" si="34"/>
        <v>1</v>
      </c>
      <c r="EE16" s="65">
        <f t="shared" si="35"/>
        <v>1</v>
      </c>
      <c r="EF16" s="65">
        <f t="shared" si="36"/>
        <v>1</v>
      </c>
      <c r="EG16" s="65">
        <f t="shared" si="37"/>
        <v>1</v>
      </c>
      <c r="EH16" s="65">
        <f t="shared" si="38"/>
        <v>1</v>
      </c>
      <c r="EI16" s="65">
        <v>4</v>
      </c>
      <c r="EJ16" s="43">
        <f t="shared" si="39"/>
        <v>5</v>
      </c>
      <c r="EK16" s="43">
        <f>AY14+BM18+CA17+W18+AK16</f>
        <v>3</v>
      </c>
      <c r="EL16" s="43">
        <f t="shared" si="40"/>
        <v>6</v>
      </c>
      <c r="EM16" s="43">
        <f t="shared" si="41"/>
        <v>5</v>
      </c>
      <c r="EN16" s="43">
        <f t="shared" si="42"/>
        <v>1</v>
      </c>
      <c r="EO16" s="43">
        <f t="shared" si="43"/>
        <v>66</v>
      </c>
      <c r="EP16" s="43">
        <f t="shared" si="43"/>
        <v>54</v>
      </c>
      <c r="EQ16" s="43">
        <f t="shared" si="44"/>
        <v>12</v>
      </c>
      <c r="ER16" s="43">
        <f t="shared" si="45"/>
        <v>0</v>
      </c>
      <c r="ES16" s="111"/>
      <c r="ET16" s="71">
        <f>IF(EK16+100&gt;99,EK16+100,concatdxnar("0",EK16+100))</f>
        <v>103</v>
      </c>
      <c r="EU16" s="71">
        <f t="shared" si="46"/>
        <v>101</v>
      </c>
      <c r="EV16" s="71">
        <f t="shared" si="47"/>
        <v>112</v>
      </c>
      <c r="EW16" s="71">
        <f t="shared" si="48"/>
        <v>9</v>
      </c>
      <c r="EX16" s="65" t="str">
        <f t="shared" si="49"/>
        <v>10310111294</v>
      </c>
      <c r="EY16" s="65">
        <f t="shared" si="50"/>
        <v>10310111294</v>
      </c>
      <c r="EZ16" s="65">
        <f>LARGE(EY13:EY18,EI16)</f>
        <v>10209810392</v>
      </c>
      <c r="FA16" s="65" t="str">
        <f t="shared" si="51"/>
        <v>102098103</v>
      </c>
      <c r="FB16" s="65" t="str">
        <f>IF(FA16=FA15,"empate-c",IF(FA16=FA17,"empate-b","ok"))</f>
        <v>ok</v>
      </c>
      <c r="FC16" s="65">
        <f t="shared" si="52"/>
        <v>2</v>
      </c>
      <c r="FD16" s="65">
        <f t="shared" si="53"/>
        <v>9</v>
      </c>
      <c r="FE16" s="65" t="str">
        <f>RIGHT(C11,1)</f>
        <v>B</v>
      </c>
      <c r="FF16" s="65">
        <f>IF(FD16=9,9,VLOOKUP(CONCATENATE(FE16,FD16),'Conf-Direto'!$A$12:$B$587,2,0))</f>
        <v>9</v>
      </c>
      <c r="FG16" s="65">
        <f t="shared" si="54"/>
        <v>9</v>
      </c>
      <c r="FH16" s="31" t="str">
        <f t="shared" si="55"/>
        <v>10209810392</v>
      </c>
      <c r="FI16" s="65">
        <v>4</v>
      </c>
      <c r="FJ16" s="70">
        <f>IF(AY13=1,1,IF(AY14=1,4,0))</f>
        <v>1</v>
      </c>
      <c r="FK16" s="70">
        <f>IF(AK15=1,2,IF(AK16=1,4,0))</f>
        <v>2</v>
      </c>
      <c r="FL16" s="70">
        <f>IF(W17=1,3,IF(W18=1,4,0))</f>
        <v>4</v>
      </c>
      <c r="FM16" s="70"/>
      <c r="FN16" s="70">
        <f>FM17</f>
        <v>4</v>
      </c>
      <c r="FO16" s="70">
        <f>FM18</f>
        <v>4</v>
      </c>
      <c r="FP16" s="31">
        <f t="shared" si="56"/>
        <v>10209810392</v>
      </c>
      <c r="FQ16" s="31">
        <f>LARGE(FP13:FP18,4)</f>
        <v>10209810392</v>
      </c>
      <c r="FR16" s="65">
        <f>IF(SUM(EJ13:EJ18)=0,B16,VALUE(RIGHT(FQ16,1)))</f>
        <v>2</v>
      </c>
      <c r="FS16" s="31">
        <f t="shared" si="57"/>
        <v>8</v>
      </c>
      <c r="FT16" s="31" t="str">
        <f>VLOOKUP(FR16,B13:D18,3,0)</f>
        <v>ADRIANO CHIARI</v>
      </c>
      <c r="FU16" s="31">
        <f t="shared" si="58"/>
        <v>10</v>
      </c>
      <c r="FV16" s="67" t="str">
        <f t="shared" si="59"/>
        <v>0810</v>
      </c>
      <c r="FW16" s="31">
        <f t="shared" si="60"/>
        <v>810</v>
      </c>
      <c r="FX16" s="31">
        <f>SMALL(FW13:FW18,FI16)</f>
        <v>1009</v>
      </c>
      <c r="FY16" s="31">
        <f t="shared" si="61"/>
        <v>10</v>
      </c>
      <c r="FZ16" s="31" t="str">
        <f t="shared" si="62"/>
        <v>09</v>
      </c>
      <c r="GB16" s="31">
        <v>4</v>
      </c>
      <c r="GC16" s="31" t="str">
        <f t="shared" si="63"/>
        <v>1031011129</v>
      </c>
    </row>
    <row r="17" spans="1:185" x14ac:dyDescent="0.45">
      <c r="B17" s="43">
        <v>5</v>
      </c>
      <c r="C17" s="38">
        <v>11</v>
      </c>
      <c r="D17" s="39" t="str">
        <f>Classificação!D15</f>
        <v>PEDRO SANTOS</v>
      </c>
      <c r="F17" s="38">
        <f>F16+1</f>
        <v>11</v>
      </c>
      <c r="G17" s="89" t="str">
        <f t="shared" si="32"/>
        <v>GUSTAVO MACHADO</v>
      </c>
      <c r="H17" s="131">
        <f>VLOOKUP(FR17,EI13:EJ18,2,0)</f>
        <v>5</v>
      </c>
      <c r="I17" s="112">
        <f>VLOOKUP(FR17,EI13:EK18,3,0)</f>
        <v>2</v>
      </c>
      <c r="J17" s="131">
        <f>VLOOKUP(FR17,EI13:EQ18,4,0)</f>
        <v>4</v>
      </c>
      <c r="K17" s="114">
        <f>VLOOKUP(FR17,EI13:EQ18,5,0)</f>
        <v>6</v>
      </c>
      <c r="L17" s="115">
        <f>VLOOKUP(FR17,EI13:EQ18,6,0)</f>
        <v>-2</v>
      </c>
      <c r="M17" s="131">
        <f>VLOOKUP(FR17,EI13:EQ18,7,0)</f>
        <v>38</v>
      </c>
      <c r="N17" s="114">
        <f>VLOOKUP(FR17,EI13:EQ18,8,0)</f>
        <v>58</v>
      </c>
      <c r="O17" s="147">
        <f>VLOOKUP(FR17,EI13:EQ18,9,0)</f>
        <v>-20</v>
      </c>
      <c r="P17" s="117">
        <f>VLOOKUP(FR17,EI13:ER18,10,0)</f>
        <v>0</v>
      </c>
      <c r="Q17" s="96" t="str">
        <f>IF(VLOOKUP(FR16,GB13:GC18,2)=VLOOKUP(FR17,GB13:GC18,2),"cima",IF(VLOOKUP(FR17,GB13:GC18,2)=VLOOKUP(FR18,GB13:GC18,2),"Baixo","N"))</f>
        <v>N</v>
      </c>
      <c r="R17" s="97"/>
      <c r="S17" s="97"/>
      <c r="U17" s="98"/>
      <c r="V17" s="45" t="str">
        <f>D15</f>
        <v>GUSTAVO ALMEIDA</v>
      </c>
      <c r="W17" s="134">
        <f>IF(X17="W",1,IF(X17="O",0,IF(X17="R",0,IF(X18="R",1,IF(AG17+AG18&gt;0,IF(AG17&gt;AG18,1,0),IF(AF17&gt;AF18,1,0))))))</f>
        <v>0</v>
      </c>
      <c r="X17" s="132"/>
      <c r="Y17" s="101">
        <v>6</v>
      </c>
      <c r="Z17" s="101">
        <v>6</v>
      </c>
      <c r="AA17" s="102">
        <v>6</v>
      </c>
      <c r="AC17" s="65" t="str">
        <f>IF(AA17&lt;&gt;"","STB",IF(AA18&lt;&gt;"","STB",IF(Z17&lt;&gt;"",IF(Z17&gt;5,IF(Z17&gt;Z18+1,"fim2st",IF(Z18&gt;Z17+1,"fim2st",IF(Z17=Z18,"meio2st",IF(Z17=6,IF(Z18=7,"fim2st","meio2st"),IF(Z17=7,IF(Z18=6,"fim2st","meio2st"),"meio2st"))))),IF(Z18&gt;5,IF(Z18&gt;Z17+1,"fim2st","meio2st"),"meio2st")),IF(Z18&lt;&gt;"",IF(Z17&gt;5,IF(Z17&gt;Z18+1,"fim2st",IF(Z18&gt;Z17+1,"fim2st",IF(Z17=Z18,"meio2st",IF(Z17=6,IF(Z18=7,"fim2st","meio2st"),IF(Z17=7,IF(Z18=6,"fim2st","meio2st"),"meio2st"))))),IF(Z18&gt;5,IF(Z18&gt;Z17+1,"fim2st","meio2st"),"meio2st")),IF(Y17&lt;&gt;"",IF(Y17&gt;5,IF(Y17&gt;Y18+1,"fim1st",IF(Y18&gt;Y17+1,"fim1st",IF(Y17=Y18,"meio1st",IF(Y17=6,IF(Y18=7,"fim1st","meio1st"),IF(Y17=7,IF(Y18=6,"fim1st","meio1st"),"meio1st"))))),IF(Y18&gt;5,IF(Y18&gt;Y17+1,"fim1st","meio1st"),"meio1st")),IF(Y18&lt;&gt;"",IF(Y17&gt;5,IF(Y17&gt;Y18+1,"fim1st",IF(Y18&gt;Y17+1,"fim1st",IF(Y17=Y18,"meio1st",IF(Y17=6,IF(Y18=7,"fim1st","meio1st"),IF(Y17=7,IF(Y18=6,"fim1st","meio1st"),"meio1st"))))),IF(Y18&gt;5,IF(Y18&gt;Y17+1,"fim1st","meio1st"),"meio1st")),"NJG"))))))</f>
        <v>STB</v>
      </c>
      <c r="AE17" s="103">
        <f>IF(X17="W",6,IF(X17="O",0,  IF(X18="R",IF(AC17="meio1st",IF(Y18&gt;4,IF(Y18=6,7,Y18+2),6),Y17),Y17)))</f>
        <v>6</v>
      </c>
      <c r="AF17" s="104">
        <f>IF(X17="W",6,IF(X17="O",0,IF(X17="R",IF(AC17="meio1st",0,IF(AC17="fim1st",0,Z17) ),IF(X18="R",IF(AC17="meio1st",6,IF(AC17="fim1st",6,IF(AC17="meio2st",IF(Z18&gt;4,IF(Z18=6,7,Z18+2),6),Z17))),Z17))))</f>
        <v>6</v>
      </c>
      <c r="AG17" s="105">
        <f>IF(X17="W",0,IF(X17="O",0,IF(X17="R",IF(AC17="STB",AA17,0),IF(X18="R",IF(AC13="meio1st",0,IF(AE17&gt;AE18,IF(AF17&gt;AF18,0,10),IF(AF17&gt;AF18,10,AA17))),AA17))))</f>
        <v>6</v>
      </c>
      <c r="AH17" s="106"/>
      <c r="AI17" s="98" t="s">
        <v>140</v>
      </c>
      <c r="AJ17" s="45" t="str">
        <f>D15</f>
        <v>GUSTAVO ALMEIDA</v>
      </c>
      <c r="AK17" s="134">
        <f>IF(AL17="W",1,IF(AL17="O",0,IF(AL17="R",0,IF(AL18="R",1,IF(AU17+AU18&gt;0,IF(AU17&gt;AU18,1,0),IF(AT17&gt;AT18,1,0))))))</f>
        <v>1</v>
      </c>
      <c r="AL17" s="132"/>
      <c r="AM17" s="101">
        <v>6</v>
      </c>
      <c r="AN17" s="101">
        <v>6</v>
      </c>
      <c r="AO17" s="102"/>
      <c r="AQ17" s="65" t="str">
        <f>IF(AO17&lt;&gt;"","STB",IF(AO18&lt;&gt;"","STB",IF(AN17&lt;&gt;"",IF(AN17&gt;5,IF(AN17&gt;AN18+1,"fim2st",IF(AN18&gt;AN17+1,"fim2st",IF(AN17=AN18,"meio2st",IF(AN17=6,IF(AN18=7,"fim2st","meio2st"),IF(AN17=7,IF(AN18=6,"fim2st","meio2st"),"meio2st"))))),IF(AN18&gt;5,IF(AN18&gt;AN17+1,"fim2st","meio2st"),"meio2st")),IF(AN18&lt;&gt;"",IF(AN17&gt;5,IF(AN17&gt;AN18+1,"fim2st",IF(AN18&gt;AN17+1,"fim2st",IF(AN17=AN18,"meio2st",IF(AN17=6,IF(AN18=7,"fim2st","meio2st"),IF(AN17=7,IF(AN18=6,"fim2st","meio2st"),"meio2st"))))),IF(AN18&gt;5,IF(AN18&gt;AN17+1,"fim2st","meio2st"),"meio2st")),IF(AM17&lt;&gt;"",IF(AM17&gt;5,IF(AM17&gt;AM18+1,"fim1st",IF(AM18&gt;AM17+1,"fim1st",IF(AM17=AM18,"meio1st",IF(AM17=6,IF(AM18=7,"fim1st","meio1st"),IF(AM17=7,IF(AM18=6,"fim1st","meio1st"),"meio1st"))))),IF(AM18&gt;5,IF(AM18&gt;AM17+1,"fim1st","meio1st"),"meio1st")),IF(AM18&lt;&gt;"",IF(AM17&gt;5,IF(AM17&gt;AM18+1,"fim1st",IF(AM18&gt;AM17+1,"fim1st",IF(AM17=AM18,"meio1st",IF(AM17=6,IF(AM18=7,"fim1st","meio1st"),IF(AM17=7,IF(AM18=6,"fim1st","meio1st"),"meio1st"))))),IF(AM18&gt;5,IF(AM18&gt;AM17+1,"fim1st","meio1st"),"meio1st")),"NJG"))))))</f>
        <v>fim2st</v>
      </c>
      <c r="AS17" s="103">
        <f>IF(AL17="W",6,IF(AL17="O",0,  IF(AL18="R",IF(AQ17="meio1st",IF(AM18&gt;4,IF(AM18=6,7,AM18+2),6),AM17),AM17)))</f>
        <v>6</v>
      </c>
      <c r="AT17" s="104">
        <f>IF(AL17="W",6,IF(AL17="O",0,IF(AL17="R",IF(AQ17="meio1st",0,IF(AQ17="fim1st",0,AN17) ),IF(AL18="R",IF(AQ17="meio1st",6,IF(AQ17="fim1st",6,IF(AQ17="meio2st",IF(AN18&gt;4,IF(AN18=6,7,AN18+2),6),AN17))),AN17))))</f>
        <v>6</v>
      </c>
      <c r="AU17" s="105">
        <f>IF(AL17="W",0,IF(AL17="O",0,IF(AL17="R",IF(AQ17="STB",AO17,0),IF(AL18="R",IF(AQ13="meio1st",0,IF(AS17&gt;AS18,IF(AT17&gt;AT18,0,10),IF(AT17&gt;AT18,10,AO17))),AO17))))</f>
        <v>0</v>
      </c>
      <c r="AW17" s="98"/>
      <c r="AX17" s="45" t="str">
        <f>D17</f>
        <v>PEDRO SANTOS</v>
      </c>
      <c r="AY17" s="134">
        <f>IF(AZ17="W",1,IF(AZ17="O",0,IF(AZ17="R",0,IF(AZ18="R",1,IF(BI17+BI18&gt;0,IF(BI17&gt;BI18,1,0),IF(BH17&gt;BH18,1,0))))))</f>
        <v>0</v>
      </c>
      <c r="AZ17" s="132"/>
      <c r="BA17" s="101">
        <v>3</v>
      </c>
      <c r="BB17" s="101">
        <v>3</v>
      </c>
      <c r="BC17" s="102"/>
      <c r="BE17" s="65" t="str">
        <f>IF(BC17&lt;&gt;"","STB",IF(BC18&lt;&gt;"","STB",IF(BB17&lt;&gt;"",IF(BB17&gt;5,IF(BB17&gt;BB18+1,"fim2st",IF(BB18&gt;BB17+1,"fim2st",IF(BB17=BB18,"meio2st",IF(BB17=6,IF(BB18=7,"fim2st","meio2st"),IF(BB17=7,IF(BB18=6,"fim2st","meio2st"),"meio2st"))))),IF(BB18&gt;5,IF(BB18&gt;BB17+1,"fim2st","meio2st"),"meio2st")),IF(BB18&lt;&gt;"",IF(BB17&gt;5,IF(BB17&gt;BB18+1,"fim2st",IF(BB18&gt;BB17+1,"fim2st",IF(BB17=BB18,"meio2st",IF(BB17=6,IF(BB18=7,"fim2st","meio2st"),IF(BB17=7,IF(BB18=6,"fim2st","meio2st"),"meio2st"))))),IF(BB18&gt;5,IF(BB18&gt;BB17+1,"fim2st","meio2st"),"meio2st")),IF(BA17&lt;&gt;"",IF(BA17&gt;5,IF(BA17&gt;BA18+1,"fim1st",IF(BA18&gt;BA17+1,"fim1st",IF(BA17=BA18,"meio1st",IF(BA17=6,IF(BA18=7,"fim1st","meio1st"),IF(BA17=7,IF(BA18=6,"fim1st","meio1st"),"meio1st"))))),IF(BA18&gt;5,IF(BA18&gt;BA17+1,"fim1st","meio1st"),"meio1st")),IF(BA18&lt;&gt;"",IF(BA17&gt;5,IF(BA17&gt;BA18+1,"fim1st",IF(BA18&gt;BA17+1,"fim1st",IF(BA17=BA18,"meio1st",IF(BA17=6,IF(BA18=7,"fim1st","meio1st"),IF(BA17=7,IF(BA18=6,"fim1st","meio1st"),"meio1st"))))),IF(BA18&gt;5,IF(BA18&gt;BA17+1,"fim1st","meio1st"),"meio1st")),"NJG"))))))</f>
        <v>fim2st</v>
      </c>
      <c r="BG17" s="103">
        <f>IF(AZ17="W",6,IF(AZ17="O",0,  IF(AZ18="R",IF(BE17="meio1st",IF(BA18&gt;4,IF(BA18=6,7,BA18+2),6),BA17),BA17)))</f>
        <v>3</v>
      </c>
      <c r="BH17" s="104">
        <f>IF(AZ17="W",6,IF(AZ17="O",0,IF(AZ17="R",IF(BE17="meio1st",0,IF(BE17="fim1st",0,BB17) ),IF(AZ18="R",IF(BE17="meio1st",6,IF(BE17="fim1st",6,IF(BE17="meio2st",IF(BB18&gt;4,IF(BB18=6,7,BB18+2),6),BB17))),BB17))))</f>
        <v>3</v>
      </c>
      <c r="BI17" s="105">
        <f>IF(AZ17="W",0,IF(AZ17="O",0,IF(AZ17="R",IF(BE17="STB",BC17,0),IF(AZ18="R",IF(BE13="meio1st",0,IF(BG17&gt;BG18,IF(BH17&gt;BH18,0,10),IF(BH17&gt;BH18,10,BC17))),BC17))))</f>
        <v>0</v>
      </c>
      <c r="BK17" s="98" t="s">
        <v>140</v>
      </c>
      <c r="BL17" s="45" t="str">
        <f>D17</f>
        <v>PEDRO SANTOS</v>
      </c>
      <c r="BM17" s="134">
        <f>IF(BN17="W",1,IF(BN17="O",0,IF(BN17="R",0,IF(BN18="R",1,IF(BW17+BW18&gt;0,IF(BW17&gt;BW18,1,0),IF(BV17&gt;BV18,1,0))))))</f>
        <v>0</v>
      </c>
      <c r="BN17" s="132" t="s">
        <v>110</v>
      </c>
      <c r="BO17" s="101"/>
      <c r="BP17" s="101"/>
      <c r="BQ17" s="102"/>
      <c r="BS17" s="65" t="str">
        <f>IF(BQ17&lt;&gt;"","STB",IF(BQ18&lt;&gt;"","STB",IF(BP17&lt;&gt;"",IF(BP17&gt;5,IF(BP17&gt;BP18+1,"fim2st",IF(BP18&gt;BP17+1,"fim2st",IF(BP17=BP18,"meio2st",IF(BP17=6,IF(BP18=7,"fim2st","meio2st"),IF(BP17=7,IF(BP18=6,"fim2st","meio2st"),"meio2st"))))),IF(BP18&gt;5,IF(BP18&gt;BP17+1,"fim2st","meio2st"),"meio2st")),IF(BP18&lt;&gt;"",IF(BP17&gt;5,IF(BP17&gt;BP18+1,"fim2st",IF(BP18&gt;BP17+1,"fim2st",IF(BP17=BP18,"meio2st",IF(BP17=6,IF(BP18=7,"fim2st","meio2st"),IF(BP17=7,IF(BP18=6,"fim2st","meio2st"),"meio2st"))))),IF(BP18&gt;5,IF(BP18&gt;BP17+1,"fim2st","meio2st"),"meio2st")),IF(BO17&lt;&gt;"",IF(BO17&gt;5,IF(BO17&gt;BO18+1,"fim1st",IF(BO18&gt;BO17+1,"fim1st",IF(BO17=BO18,"meio1st",IF(BO17=6,IF(BO18=7,"fim1st","meio1st"),IF(BO17=7,IF(BO18=6,"fim1st","meio1st"),"meio1st"))))),IF(BO18&gt;5,IF(BO18&gt;BO17+1,"fim1st","meio1st"),"meio1st")),IF(BO18&lt;&gt;"",IF(BO17&gt;5,IF(BO17&gt;BO18+1,"fim1st",IF(BO18&gt;BO17+1,"fim1st",IF(BO17=BO18,"meio1st",IF(BO17=6,IF(BO18=7,"fim1st","meio1st"),IF(BO17=7,IF(BO18=6,"fim1st","meio1st"),"meio1st"))))),IF(BO18&gt;5,IF(BO18&gt;BO17+1,"fim1st","meio1st"),"meio1st")),"NJG"))))))</f>
        <v>NJG</v>
      </c>
      <c r="BU17" s="103">
        <f>IF(BN17="W",6,IF(BN17="O",0,  IF(BN18="R",IF(BS17="meio1st",IF(BO18&gt;4,IF(BO18=6,7,BO18+2),6),BO17),BO17)))</f>
        <v>0</v>
      </c>
      <c r="BV17" s="104">
        <f>IF(BN17="W",6,IF(BN17="O",0,IF(BN17="R",IF(BS17="meio1st",0,IF(BS17="fim1st",0,BP17) ),IF(BN18="R",IF(BS17="meio1st",6,IF(BS17="fim1st",6,IF(BS17="meio2st",IF(BP18&gt;4,IF(BP18=6,7,BP18+2),6),BP17))),BP17))))</f>
        <v>0</v>
      </c>
      <c r="BW17" s="105">
        <f>IF(BN17="W",0,IF(BN17="O",0,IF(BN17="R",IF(BS17="STB",BQ17,0),IF(BN18="R",IF(BS13="meio1st",0,IF(BU17&gt;BU18,IF(BV17&gt;BV18,0,10),IF(BV17&gt;BV18,10,BQ17))),BQ17))))</f>
        <v>0</v>
      </c>
      <c r="BY17" s="98" t="s">
        <v>140</v>
      </c>
      <c r="BZ17" s="45" t="str">
        <f>D16</f>
        <v>JEFFERSON STOPATTO</v>
      </c>
      <c r="CA17" s="134">
        <f>IF(CB17="W",1,IF(CB17="O",0,IF(CB17="R",0,IF(CB18="R",1,IF(CK17+CK18&gt;0,IF(CK17&gt;CK18,1,0),IF(CJ17&gt;CJ18,1,0))))))</f>
        <v>1</v>
      </c>
      <c r="CB17" s="133"/>
      <c r="CC17" s="109">
        <v>6</v>
      </c>
      <c r="CD17" s="109">
        <v>6</v>
      </c>
      <c r="CE17" s="110">
        <v>10</v>
      </c>
      <c r="CG17" s="65" t="str">
        <f>IF(CE17&lt;&gt;"","STB",IF(CE18&lt;&gt;"","STB",IF(CD17&lt;&gt;"",IF(CD17&gt;5,IF(CD17&gt;CD18+1,"fim2st",IF(CD18&gt;CD17+1,"fim2st",IF(CD17=CD18,"meio2st",IF(CD17=6,IF(CD18=7,"fim2st","meio2st"),IF(CD17=7,IF(CD18=6,"fim2st","meio2st"),"meio2st"))))),IF(CD18&gt;5,IF(CD18&gt;CD17+1,"fim2st","meio2st"),"meio2st")),IF(CD18&lt;&gt;"",IF(CD17&gt;5,IF(CD17&gt;CD18+1,"fim2st",IF(CD18&gt;CD17+1,"fim2st",IF(CD17=CD18,"meio2st",IF(CD17=6,IF(CD18=7,"fim2st","meio2st"),IF(CD17=7,IF(CD18=6,"fim2st","meio2st"),"meio2st"))))),IF(CD18&gt;5,IF(CD18&gt;CD17+1,"fim2st","meio2st"),"meio2st")),IF(CC17&lt;&gt;"",IF(CC17&gt;5,IF(CC17&gt;CC18+1,"fim1st",IF(CC18&gt;CC17+1,"fim1st",IF(CC17=CC18,"meio1st",IF(CC17=6,IF(CC18=7,"fim1st","meio1st"),IF(CC17=7,IF(CC18=6,"fim1st","meio1st"),"meio1st"))))),IF(CC18&gt;5,IF(CC18&gt;CC17+1,"fim1st","meio1st"),"meio1st")),IF(CC18&lt;&gt;"",IF(CC17&gt;5,IF(CC17&gt;CC18+1,"fim1st",IF(CC18&gt;CC17+1,"fim1st",IF(CC17=CC18,"meio1st",IF(CC17=6,IF(CC18=7,"fim1st","meio1st"),IF(CC17=7,IF(CC18=6,"fim1st","meio1st"),"meio1st"))))),IF(CC18&gt;5,IF(CC18&gt;CC17+1,"fim1st","meio1st"),"meio1st")),"NJG"))))))</f>
        <v>STB</v>
      </c>
      <c r="CI17" s="103">
        <f>IF(CB17="W",6,IF(CB17="O",0,  IF(CB18="R",IF(CG17="meio1st",IF(CC18&gt;4,IF(CC18=6,7,CC18+2),6),CC17),CC17)))</f>
        <v>6</v>
      </c>
      <c r="CJ17" s="104">
        <f>IF(CB17="W",6,IF(CB17="O",0,IF(CB17="R",IF(CG17="meio1st",0,IF(CG17="fim1st",0,CD17) ),IF(CB18="R",IF(CG17="meio1st",6,IF(CG17="fim1st",6,IF(CG17="meio2st",IF(CD18&gt;4,IF(CD18=6,7,CD18+2),6),CD17))),CD17))))</f>
        <v>6</v>
      </c>
      <c r="CK17" s="105">
        <f>IF(CB17="W",0,IF(CB17="O",0,IF(CB17="R",IF(CG17="STB",CE17,0),IF(CB18="R",IF(CG13="meio1st",0,IF(CI17&gt;CI18,IF(CJ17&gt;CJ18,0,10),IF(CJ17&gt;CJ18,10,CE17))),CE17))))</f>
        <v>10</v>
      </c>
      <c r="CM17" s="31" t="str">
        <f t="shared" si="33"/>
        <v>PEDRO SANTOS</v>
      </c>
      <c r="CN17" s="65">
        <f>IF(AE16&gt;AE15,1,0)</f>
        <v>1</v>
      </c>
      <c r="CO17" s="65">
        <f>IF(AF16&gt;AF15,1,0)</f>
        <v>1</v>
      </c>
      <c r="CP17" s="65">
        <f>IF(AG16&gt;AG15,1,0)</f>
        <v>0</v>
      </c>
      <c r="CQ17" s="65">
        <f>IF(AS14&gt;AS13,1,0)</f>
        <v>0</v>
      </c>
      <c r="CR17" s="65">
        <f>IF(AT14&gt;AT13,1,0)</f>
        <v>0</v>
      </c>
      <c r="CS17" s="65">
        <f>IF(AU14&gt;AU13,1,0)</f>
        <v>0</v>
      </c>
      <c r="CT17" s="65">
        <f>IF(BG17&gt;BG18,1,0)</f>
        <v>0</v>
      </c>
      <c r="CU17" s="65">
        <f>IF(BH17&gt;BH18,1,0)</f>
        <v>0</v>
      </c>
      <c r="CV17" s="65">
        <f>IF(BI17&gt;BI18,1,0)</f>
        <v>0</v>
      </c>
      <c r="CW17" s="65">
        <f>IF(BU17&gt;BU18,1,0)</f>
        <v>0</v>
      </c>
      <c r="CX17" s="65">
        <f>IF(BV17&gt;BV18,1,0)</f>
        <v>0</v>
      </c>
      <c r="CY17" s="65">
        <f>IF(BW17&gt;BW18,1,0)</f>
        <v>0</v>
      </c>
      <c r="CZ17" s="65">
        <f>IF(CI16&gt;CI15,1,0)</f>
        <v>0</v>
      </c>
      <c r="DA17" s="65">
        <f>IF(CJ16&gt;CJ15,1,0)</f>
        <v>0</v>
      </c>
      <c r="DB17" s="65">
        <f>IF(CK16&gt;CK15,1,0)</f>
        <v>0</v>
      </c>
      <c r="DC17" s="111"/>
      <c r="DD17" s="65">
        <f>IF(AE15&gt;AE16,1,0)</f>
        <v>0</v>
      </c>
      <c r="DE17" s="65">
        <f>IF(AF15&gt;AF16,1,0)</f>
        <v>0</v>
      </c>
      <c r="DF17" s="65">
        <f>IF(AG15&gt;AG16,1,0)</f>
        <v>0</v>
      </c>
      <c r="DG17" s="65">
        <f>IF(AS13&gt;AS14,1,0)</f>
        <v>1</v>
      </c>
      <c r="DH17" s="65">
        <f>IF(AT13&gt;AT14,1,0)</f>
        <v>1</v>
      </c>
      <c r="DI17" s="65">
        <f>IF(AU13&gt;AU14,1,0)</f>
        <v>0</v>
      </c>
      <c r="DJ17" s="65">
        <f>IF(BG18&gt;BG17,1,0)</f>
        <v>1</v>
      </c>
      <c r="DK17" s="65">
        <f>IF(BH18&gt;BH17,1,0)</f>
        <v>1</v>
      </c>
      <c r="DL17" s="65">
        <f>IF(BI18&gt;BI17,1,0)</f>
        <v>0</v>
      </c>
      <c r="DM17" s="65">
        <f>IF(BU18&gt;BU17,1,0)</f>
        <v>1</v>
      </c>
      <c r="DN17" s="65">
        <f>IF(BV18&gt;BV17,1,0)</f>
        <v>1</v>
      </c>
      <c r="DO17" s="65">
        <f>IF(BW18&gt;BW17,1,0)</f>
        <v>0</v>
      </c>
      <c r="DP17" s="65">
        <f>IF(CI15&gt;CI16,1,0)</f>
        <v>1</v>
      </c>
      <c r="DQ17" s="65">
        <f>IF(CJ15&gt;CJ16,1,0)</f>
        <v>1</v>
      </c>
      <c r="DR17" s="65">
        <f>IF(CK15&gt;CK16,1,0)</f>
        <v>0</v>
      </c>
      <c r="DS17" s="111"/>
      <c r="DT17" s="65">
        <f>AE16+AF16+AG16+AS14+AT14+AU14+BG17+BH17+BI17+BU17+BV17+BW17+CI16+CJ16+CK16</f>
        <v>27</v>
      </c>
      <c r="DU17" s="65">
        <f>AE15+AF15+AG15+AS13+AT13+AU13+BG18+BH18+BI18+BU18+BV18+BW18+CI15+CJ15+CK15</f>
        <v>59</v>
      </c>
      <c r="DV17" s="111"/>
      <c r="DW17" s="31">
        <f>IF(X16="O",1,0)</f>
        <v>0</v>
      </c>
      <c r="DX17" s="31">
        <f>IF(AL14="O",1,0)</f>
        <v>0</v>
      </c>
      <c r="DY17" s="31">
        <f>IF(AZ17="O",1,0)</f>
        <v>0</v>
      </c>
      <c r="DZ17" s="31">
        <f>IF(BN17="O",1,0)</f>
        <v>1</v>
      </c>
      <c r="EA17" s="31">
        <f>IF(CB16="O",1,0)</f>
        <v>0</v>
      </c>
      <c r="ED17" s="65">
        <f t="shared" si="34"/>
        <v>1</v>
      </c>
      <c r="EE17" s="65">
        <f t="shared" si="35"/>
        <v>1</v>
      </c>
      <c r="EF17" s="65">
        <f t="shared" si="36"/>
        <v>1</v>
      </c>
      <c r="EG17" s="65">
        <f t="shared" si="37"/>
        <v>1</v>
      </c>
      <c r="EH17" s="65">
        <f t="shared" si="38"/>
        <v>1</v>
      </c>
      <c r="EI17" s="65">
        <v>5</v>
      </c>
      <c r="EJ17" s="43">
        <f t="shared" si="39"/>
        <v>5</v>
      </c>
      <c r="EK17" s="43">
        <f>AY17+BM17+CA16+W16+AK14</f>
        <v>1</v>
      </c>
      <c r="EL17" s="43">
        <f t="shared" si="40"/>
        <v>2</v>
      </c>
      <c r="EM17" s="43">
        <f t="shared" si="41"/>
        <v>8</v>
      </c>
      <c r="EN17" s="43">
        <f t="shared" si="42"/>
        <v>-6</v>
      </c>
      <c r="EO17" s="43">
        <f t="shared" si="43"/>
        <v>27</v>
      </c>
      <c r="EP17" s="43">
        <f t="shared" si="43"/>
        <v>59</v>
      </c>
      <c r="EQ17" s="43">
        <f t="shared" si="44"/>
        <v>-32</v>
      </c>
      <c r="ER17" s="43">
        <f t="shared" si="45"/>
        <v>1</v>
      </c>
      <c r="ES17" s="111"/>
      <c r="ET17" s="71">
        <f>IF(EK17+100&gt;99,EK17+100,concatdxnar("0",EK17+100))</f>
        <v>101</v>
      </c>
      <c r="EU17" s="71" t="str">
        <f t="shared" si="46"/>
        <v>094</v>
      </c>
      <c r="EV17" s="71" t="str">
        <f t="shared" si="47"/>
        <v>068</v>
      </c>
      <c r="EW17" s="71">
        <f t="shared" si="48"/>
        <v>8</v>
      </c>
      <c r="EX17" s="65" t="str">
        <f t="shared" si="49"/>
        <v>10109406885</v>
      </c>
      <c r="EY17" s="65">
        <f t="shared" si="50"/>
        <v>10109406885</v>
      </c>
      <c r="EZ17" s="65">
        <f>LARGE(EY13:EY18,EI17)</f>
        <v>10209808096</v>
      </c>
      <c r="FA17" s="65" t="str">
        <f t="shared" si="51"/>
        <v>102098080</v>
      </c>
      <c r="FB17" s="65" t="str">
        <f>IF(FA17=FA16,"empate-c",IF(FA17=FA18,"empate-b","ok"))</f>
        <v>ok</v>
      </c>
      <c r="FC17" s="65">
        <f t="shared" si="52"/>
        <v>6</v>
      </c>
      <c r="FD17" s="65">
        <f t="shared" si="53"/>
        <v>9</v>
      </c>
      <c r="FE17" s="65" t="str">
        <f>RIGHT(C11,1)</f>
        <v>B</v>
      </c>
      <c r="FF17" s="65">
        <f>IF(FD17=9,9,VLOOKUP(CONCATENATE(FE17,FD17),'Conf-Direto'!$A$12:$B$587,2,0))</f>
        <v>9</v>
      </c>
      <c r="FG17" s="65">
        <f t="shared" si="54"/>
        <v>9</v>
      </c>
      <c r="FH17" s="31" t="str">
        <f t="shared" si="55"/>
        <v>10209808096</v>
      </c>
      <c r="FI17" s="65">
        <v>5</v>
      </c>
      <c r="FJ17" s="70">
        <f>IF(AK13=1,1,IF(AK14=1,5,0))</f>
        <v>1</v>
      </c>
      <c r="FK17" s="70">
        <f>IF(W15=1,2,IF(W16=1,5,0))</f>
        <v>5</v>
      </c>
      <c r="FL17" s="70">
        <f>IF(CA15=1,3,IF(CA16=1,5,0))</f>
        <v>3</v>
      </c>
      <c r="FM17" s="70">
        <f>IF(BM18=1,4,IF(BM17=1,5,0))</f>
        <v>4</v>
      </c>
      <c r="FN17" s="70"/>
      <c r="FO17" s="70">
        <f>FN18</f>
        <v>6</v>
      </c>
      <c r="FP17" s="31">
        <f t="shared" si="56"/>
        <v>10209808096</v>
      </c>
      <c r="FQ17" s="31">
        <f>LARGE(FP13:FP18,5)</f>
        <v>10209808096</v>
      </c>
      <c r="FR17" s="65">
        <f>IF(SUM(EJ13:EJ18)=0,B17,VALUE(RIGHT(FQ17,1)))</f>
        <v>6</v>
      </c>
      <c r="FS17" s="31">
        <f t="shared" si="57"/>
        <v>12</v>
      </c>
      <c r="FT17" s="31" t="str">
        <f>VLOOKUP(FR17,B13:D18,3,0)</f>
        <v>GUSTAVO MACHADO</v>
      </c>
      <c r="FU17" s="31">
        <f t="shared" si="58"/>
        <v>11</v>
      </c>
      <c r="FV17" s="67" t="str">
        <f t="shared" si="59"/>
        <v>1211</v>
      </c>
      <c r="FW17" s="31">
        <f t="shared" si="60"/>
        <v>1211</v>
      </c>
      <c r="FX17" s="31">
        <f>SMALL(FW13:FW18,FI17)</f>
        <v>1112</v>
      </c>
      <c r="FY17" s="31">
        <f t="shared" si="61"/>
        <v>11</v>
      </c>
      <c r="FZ17" s="31" t="str">
        <f t="shared" si="62"/>
        <v>12</v>
      </c>
      <c r="GB17" s="31">
        <v>5</v>
      </c>
      <c r="GC17" s="31" t="str">
        <f t="shared" si="63"/>
        <v>1010940688</v>
      </c>
    </row>
    <row r="18" spans="1:185" x14ac:dyDescent="0.45">
      <c r="B18" s="43">
        <v>6</v>
      </c>
      <c r="C18" s="47">
        <v>12</v>
      </c>
      <c r="D18" s="48" t="str">
        <f>Classificação!D16</f>
        <v>GUSTAVO MACHADO</v>
      </c>
      <c r="F18" s="47">
        <f>F17+1</f>
        <v>12</v>
      </c>
      <c r="G18" s="135" t="str">
        <f t="shared" si="32"/>
        <v>PEDRO SANTOS</v>
      </c>
      <c r="H18" s="148">
        <f>VLOOKUP(FR18,EI13:EJ18,2,0)</f>
        <v>5</v>
      </c>
      <c r="I18" s="137">
        <f>VLOOKUP(FR18,EI13:EK18,3,0)</f>
        <v>1</v>
      </c>
      <c r="J18" s="141">
        <f>VLOOKUP(FR18,EI13:EQ18,4,0)</f>
        <v>2</v>
      </c>
      <c r="K18" s="139">
        <f>VLOOKUP(FR18,EI13:EQ18,5,0)</f>
        <v>8</v>
      </c>
      <c r="L18" s="140">
        <f>VLOOKUP(FR18,EI13:EQ18,6,0)</f>
        <v>-6</v>
      </c>
      <c r="M18" s="141">
        <f>VLOOKUP(FR18,EI13:EQ18,7,0)</f>
        <v>27</v>
      </c>
      <c r="N18" s="139">
        <f>VLOOKUP(FR18,EI13:EQ18,8,0)</f>
        <v>59</v>
      </c>
      <c r="O18" s="149">
        <f>VLOOKUP(FR18,EI13:EQ18,9,0)</f>
        <v>-32</v>
      </c>
      <c r="P18" s="142">
        <f>VLOOKUP(FR18,EI13:ER18,10,0)</f>
        <v>1</v>
      </c>
      <c r="Q18" s="96" t="str">
        <f>IF(VLOOKUP(FR17,GB13:GC18,2)=VLOOKUP(FR18,GB13:GC18,2),"cima","N")</f>
        <v>N</v>
      </c>
      <c r="R18" s="97"/>
      <c r="S18" s="97"/>
      <c r="U18" s="118" t="s">
        <v>140</v>
      </c>
      <c r="V18" s="50" t="str">
        <f>D16</f>
        <v>JEFFERSON STOPATTO</v>
      </c>
      <c r="W18" s="119">
        <f>IF(X18="W",1,IF(X18="O",0,IF(X18="R",0,IF(X17="R",1,IF(AG18+AG17&gt;0,IF(AG18&gt;AG17,1,0),IF(AF18&gt;AF17,1,0))))))</f>
        <v>1</v>
      </c>
      <c r="X18" s="143"/>
      <c r="Y18" s="121">
        <v>3</v>
      </c>
      <c r="Z18" s="121">
        <v>7</v>
      </c>
      <c r="AA18" s="122">
        <v>10</v>
      </c>
      <c r="AC18" s="65" t="str">
        <f>IF(AA18&lt;&gt;"","STB",IF(AA17&lt;&gt;"","STB",IF(Z18&lt;&gt;"",IF(Z18&gt;5,IF(Z18&gt;Z17+1,"fim2st",IF(Z17&gt;Z18+1,"fim2st",IF(Z18=Z17,"meio2st",IF(Z18=6,IF(Z17=7,"fim2st","meio2st"),IF(Z18=7,IF(Z17=6,"fim2st","meio2st"),"meio2st"))))),IF(Z17&gt;5,IF(Z17&gt;Z18+1,"fim2st","meio2st"),"meio2st")),IF(Z17&lt;&gt;"",IF(Z18&gt;5,IF(Z18&gt;Z17+1,"fim2st",IF(Z17&gt;Z18+1,"fim2st",IF(Z18=Z17,"meio2st",IF(Z18=6,IF(Z17=7,"fim2st","meio2st"),IF(Z18=7,IF(Z17=6,"fim2st","meio2st"),"meio2st"))))),IF(Z17&gt;5,IF(Z17&gt;Z18+1,"fim2st","meio2st"),"meio2st")),IF(Y18&lt;&gt;"",IF(Y18&gt;5,IF(Y18&gt;Y17+1,"fim1st",IF(Y17&gt;Y18+1,"fim1st",IF(Y18=Y17,"meio1st",IF(Y18=6,IF(Y17=7,"fim1st","meio1st"),IF(Y18=7,IF(Y17=6,"fim1st","meio1st"),"meio1st"))))),IF(Y17&gt;5,IF(Y17&gt;Y18+1,"fim1st","meio1st"),"meio1st")),IF(Y17&lt;&gt;"",IF(Y18&gt;5,IF(Y18&gt;Y17+1,"fim1st",IF(Y17&gt;Y18+1,"fim1st",IF(Y18=Y17,"meio1st",IF(Y18=6,IF(Y17=7,"fim1st","meio1st"),IF(Y18=7,IF(Y17=6,"fim1st","meio1st"),"meio1st"))))),IF(Y17&gt;5,IF(Y17&gt;Y18+1,"fim1st","meio1st"),"meio1st")),"NJG"))))))</f>
        <v>STB</v>
      </c>
      <c r="AE18" s="123">
        <f>IF(X18="W",6,IF(X18="O",0,  IF(X17="R",IF(AC18="meio1st",IF(Y17&gt;4,IF(Y17=6,7,Y17+2),6),Y18),Y18)))</f>
        <v>3</v>
      </c>
      <c r="AF18" s="124">
        <f>IF(X18="W",6,IF(X18="O",0,IF(X18="R",IF(AC18="meio1st",0,IF(AC18="fim1st",0,Z18) ),IF(X17="R",IF(AC18="meio1st",6,IF(AC18="fim1st",6,IF(AC18="meio2st",IF(Z17&gt;4,IF(Z17=6,7,Z17+2),6),Z18))),Z18))))</f>
        <v>7</v>
      </c>
      <c r="AG18" s="125">
        <f>IF(X18="W",0,IF(X18="O",0,IF(X18="R",IF(AC18="STB",AA18,0),IF(X17="R",IF(AC13="meio1st",0,IF(AE18&gt;AE17,IF(AF18&gt;AF17,0,10),IF(AF18&gt;AF17,10,AA18))),AA18))))</f>
        <v>10</v>
      </c>
      <c r="AH18" s="106"/>
      <c r="AI18" s="118"/>
      <c r="AJ18" s="50" t="str">
        <f>D18</f>
        <v>GUSTAVO MACHADO</v>
      </c>
      <c r="AK18" s="119">
        <f>IF(AL18="W",1,IF(AL18="O",0,IF(AL18="R",0,IF(AL17="R",1,IF(AU18+AU17&gt;0,IF(AU18&gt;AU17,1,0),IF(AT18&gt;AT17,1,0))))))</f>
        <v>0</v>
      </c>
      <c r="AL18" s="143"/>
      <c r="AM18" s="121">
        <v>1</v>
      </c>
      <c r="AN18" s="121">
        <v>0</v>
      </c>
      <c r="AO18" s="122"/>
      <c r="AQ18" s="65" t="str">
        <f>IF(AO18&lt;&gt;"","STB",IF(AO17&lt;&gt;"","STB",IF(AN18&lt;&gt;"",IF(AN18&gt;5,IF(AN18&gt;AN17+1,"fim2st",IF(AN17&gt;AN18+1,"fim2st",IF(AN18=AN17,"meio2st",IF(AN18=6,IF(AN17=7,"fim2st","meio2st"),IF(AN18=7,IF(AN17=6,"fim2st","meio2st"),"meio2st"))))),IF(AN17&gt;5,IF(AN17&gt;AN18+1,"fim2st","meio2st"),"meio2st")),IF(AN17&lt;&gt;"",IF(AN18&gt;5,IF(AN18&gt;AN17+1,"fim2st",IF(AN17&gt;AN18+1,"fim2st",IF(AN18=AN17,"meio2st",IF(AN18=6,IF(AN17=7,"fim2st","meio2st"),IF(AN18=7,IF(AN17=6,"fim2st","meio2st"),"meio2st"))))),IF(AN17&gt;5,IF(AN17&gt;AN18+1,"fim2st","meio2st"),"meio2st")),IF(AM18&lt;&gt;"",IF(AM18&gt;5,IF(AM18&gt;AM17+1,"fim1st",IF(AM17&gt;AM18+1,"fim1st",IF(AM18=AM17,"meio1st",IF(AM18=6,IF(AM17=7,"fim1st","meio1st"),IF(AM18=7,IF(AM17=6,"fim1st","meio1st"),"meio1st"))))),IF(AM17&gt;5,IF(AM17&gt;AM18+1,"fim1st","meio1st"),"meio1st")),IF(AM17&lt;&gt;"",IF(AM18&gt;5,IF(AM18&gt;AM17+1,"fim1st",IF(AM17&gt;AM18+1,"fim1st",IF(AM18=AM17,"meio1st",IF(AM18=6,IF(AM17=7,"fim1st","meio1st"),IF(AM18=7,IF(AM17=6,"fim1st","meio1st"),"meio1st"))))),IF(AM17&gt;5,IF(AM17&gt;AM18+1,"fim1st","meio1st"),"meio1st")),"NJG"))))))</f>
        <v>fim2st</v>
      </c>
      <c r="AS18" s="123">
        <f>IF(AL18="W",6,IF(AL18="O",0,  IF(AL17="R",IF(AQ18="meio1st",IF(AM17&gt;4,IF(AM17=6,7,AM17+2),6),AM18),AM18)))</f>
        <v>1</v>
      </c>
      <c r="AT18" s="124">
        <f>IF(AL18="W",6,IF(AL18="O",0,IF(AL18="R",IF(AQ18="meio1st",0,IF(AQ18="fim1st",0,AN18) ),IF(AL17="R",IF(AQ18="meio1st",6,IF(AQ18="fim1st",6,IF(AQ18="meio2st",IF(AN17&gt;4,IF(AN17=6,7,AN17+2),6),AN18))),AN18))))</f>
        <v>0</v>
      </c>
      <c r="AU18" s="125">
        <f>IF(AL18="W",0,IF(AL18="O",0,IF(AL18="R",IF(AQ18="STB",AO18,0),IF(AL17="R",IF(AQ13="meio1st",0,IF(AS18&gt;AS17,IF(AT18&gt;AT17,0,10),IF(AT18&gt;AT17,10,AO18))),AO18))))</f>
        <v>0</v>
      </c>
      <c r="AW18" s="118" t="s">
        <v>140</v>
      </c>
      <c r="AX18" s="50" t="str">
        <f>D18</f>
        <v>GUSTAVO MACHADO</v>
      </c>
      <c r="AY18" s="119">
        <f>IF(AZ18="W",1,IF(AZ18="O",0,IF(AZ18="R",0,IF(AZ17="R",1,IF(BI18+BI17&gt;0,IF(BI18&gt;BI17,1,0),IF(BH18&gt;BH17,1,0))))))</f>
        <v>1</v>
      </c>
      <c r="AZ18" s="143"/>
      <c r="BA18" s="121">
        <v>6</v>
      </c>
      <c r="BB18" s="121">
        <v>6</v>
      </c>
      <c r="BC18" s="122"/>
      <c r="BE18" s="65" t="str">
        <f>IF(BC18&lt;&gt;"","STB",IF(BC17&lt;&gt;"","STB",IF(BB18&lt;&gt;"",IF(BB18&gt;5,IF(BB18&gt;BB17+1,"fim2st",IF(BB17&gt;BB18+1,"fim2st",IF(BB18=BB17,"meio2st",IF(BB18=6,IF(BB17=7,"fim2st","meio2st"),IF(BB18=7,IF(BB17=6,"fim2st","meio2st"),"meio2st"))))),IF(BB17&gt;5,IF(BB17&gt;BB18+1,"fim2st","meio2st"),"meio2st")),IF(BB17&lt;&gt;"",IF(BB18&gt;5,IF(BB18&gt;BB17+1,"fim2st",IF(BB17&gt;BB18+1,"fim2st",IF(BB18=BB17,"meio2st",IF(BB18=6,IF(BB17=7,"fim2st","meio2st"),IF(BB18=7,IF(BB17=6,"fim2st","meio2st"),"meio2st"))))),IF(BB17&gt;5,IF(BB17&gt;BB18+1,"fim2st","meio2st"),"meio2st")),IF(BA18&lt;&gt;"",IF(BA18&gt;5,IF(BA18&gt;BA17+1,"fim1st",IF(BA17&gt;BA18+1,"fim1st",IF(BA18=BA17,"meio1st",IF(BA18=6,IF(BA17=7,"fim1st","meio1st"),IF(BA18=7,IF(BA17=6,"fim1st","meio1st"),"meio1st"))))),IF(BA17&gt;5,IF(BA17&gt;BA18+1,"fim1st","meio1st"),"meio1st")),IF(BA17&lt;&gt;"",IF(BA18&gt;5,IF(BA18&gt;BA17+1,"fim1st",IF(BA17&gt;BA18+1,"fim1st",IF(BA18=BA17,"meio1st",IF(BA18=6,IF(BA17=7,"fim1st","meio1st"),IF(BA18=7,IF(BA17=6,"fim1st","meio1st"),"meio1st"))))),IF(BA17&gt;5,IF(BA17&gt;BA18+1,"fim1st","meio1st"),"meio1st")),"NJG"))))))</f>
        <v>fim2st</v>
      </c>
      <c r="BG18" s="123">
        <f>IF(AZ18="W",6,IF(AZ18="O",0,  IF(AZ17="R",IF(BE18="meio1st",IF(BA17&gt;4,IF(BA17=6,7,BA17+2),6),BA18),BA18)))</f>
        <v>6</v>
      </c>
      <c r="BH18" s="124">
        <f>IF(AZ18="W",6,IF(AZ18="O",0,IF(AZ18="R",IF(BE18="meio1st",0,IF(BE18="fim1st",0,BB18) ),IF(AZ17="R",IF(BE18="meio1st",6,IF(BE18="fim1st",6,IF(BE18="meio2st",IF(BB17&gt;4,IF(BB17=6,7,BB17+2),6),BB18))),BB18))))</f>
        <v>6</v>
      </c>
      <c r="BI18" s="125">
        <f>IF(AZ18="W",0,IF(AZ18="O",0,IF(AZ18="R",IF(BE18="STB",BC18,0),IF(AZ17="R",IF(BE13="meio1st",0,IF(BG18&gt;BG17,IF(BH18&gt;BH17,0,10),IF(BH18&gt;BH17,10,BC18))),BC18))))</f>
        <v>0</v>
      </c>
      <c r="BK18" s="118"/>
      <c r="BL18" s="50" t="str">
        <f>D16</f>
        <v>JEFFERSON STOPATTO</v>
      </c>
      <c r="BM18" s="119">
        <f>IF(BN18="W",1,IF(BN18="O",0,IF(BN18="R",0,IF(BN17="R",1,IF(BW18+BW17&gt;0,IF(BW18&gt;BW17,1,0),IF(BV18&gt;BV17,1,0))))))</f>
        <v>1</v>
      </c>
      <c r="BN18" s="143" t="s">
        <v>169</v>
      </c>
      <c r="BO18" s="121"/>
      <c r="BP18" s="121"/>
      <c r="BQ18" s="122"/>
      <c r="BS18" s="65" t="str">
        <f>IF(BQ18&lt;&gt;"","STB",IF(BQ17&lt;&gt;"","STB",IF(BP18&lt;&gt;"",IF(BP18&gt;5,IF(BP18&gt;BP17+1,"fim2st",IF(BP17&gt;BP18+1,"fim2st",IF(BP18=BP17,"meio2st",IF(BP18=6,IF(BP17=7,"fim2st","meio2st"),IF(BP18=7,IF(BP17=6,"fim2st","meio2st"),"meio2st"))))),IF(BP17&gt;5,IF(BP17&gt;BP18+1,"fim2st","meio2st"),"meio2st")),IF(BP17&lt;&gt;"",IF(BP18&gt;5,IF(BP18&gt;BP17+1,"fim2st",IF(BP17&gt;BP18+1,"fim2st",IF(BP18=BP17,"meio2st",IF(BP18=6,IF(BP17=7,"fim2st","meio2st"),IF(BP18=7,IF(BP17=6,"fim2st","meio2st"),"meio2st"))))),IF(BP17&gt;5,IF(BP17&gt;BP18+1,"fim2st","meio2st"),"meio2st")),IF(BO18&lt;&gt;"",IF(BO18&gt;5,IF(BO18&gt;BO17+1,"fim1st",IF(BO17&gt;BO18+1,"fim1st",IF(BO18=BO17,"meio1st",IF(BO18=6,IF(BO17=7,"fim1st","meio1st"),IF(BO18=7,IF(BO17=6,"fim1st","meio1st"),"meio1st"))))),IF(BO17&gt;5,IF(BO17&gt;BO18+1,"fim1st","meio1st"),"meio1st")),IF(BO17&lt;&gt;"",IF(BO18&gt;5,IF(BO18&gt;BO17+1,"fim1st",IF(BO17&gt;BO18+1,"fim1st",IF(BO18=BO17,"meio1st",IF(BO18=6,IF(BO17=7,"fim1st","meio1st"),IF(BO18=7,IF(BO17=6,"fim1st","meio1st"),"meio1st"))))),IF(BO17&gt;5,IF(BO17&gt;BO18+1,"fim1st","meio1st"),"meio1st")),"NJG"))))))</f>
        <v>NJG</v>
      </c>
      <c r="BU18" s="123">
        <f>IF(BN18="W",6,IF(BN18="O",0,  IF(BN17="R",IF(BS18="meio1st",IF(BO17&gt;4,IF(BO17=6,7,BO17+2),6),BO18),BO18)))</f>
        <v>6</v>
      </c>
      <c r="BV18" s="124">
        <f>IF(BN18="W",6,IF(BN18="O",0,IF(BN18="R",IF(BS18="meio1st",0,IF(BS18="fim1st",0,BP18) ),IF(BN17="R",IF(BS18="meio1st",6,IF(BS18="fim1st",6,IF(BS18="meio2st",IF(BP17&gt;4,IF(BP17=6,7,BP17+2),6),BP18))),BP18))))</f>
        <v>6</v>
      </c>
      <c r="BW18" s="125">
        <f>IF(BN18="W",0,IF(BN18="O",0,IF(BN18="R",IF(BS18="STB",BQ18,0),IF(BN17="R",IF(BS13="meio1st",0,IF(BU18&gt;BU17,IF(BV18&gt;BV17,0,10),IF(BV18&gt;BV17,10,BQ18))),BQ18))))</f>
        <v>0</v>
      </c>
      <c r="BY18" s="118"/>
      <c r="BZ18" s="50" t="str">
        <f>D18</f>
        <v>GUSTAVO MACHADO</v>
      </c>
      <c r="CA18" s="119">
        <f>IF(CB18="W",1,IF(CB18="O",0,IF(CB18="R",0,IF(CB17="R",1,IF(CK18+CK17&gt;0,IF(CK18&gt;CK17,1,0),IF(CJ18&gt;CJ17,1,0))))))</f>
        <v>0</v>
      </c>
      <c r="CB18" s="144"/>
      <c r="CC18" s="129">
        <v>2</v>
      </c>
      <c r="CD18" s="129">
        <v>6</v>
      </c>
      <c r="CE18" s="130">
        <v>3</v>
      </c>
      <c r="CG18" s="65" t="str">
        <f>IF(CE18&lt;&gt;"","STB",IF(CE17&lt;&gt;"","STB",IF(CD18&lt;&gt;"",IF(CD18&gt;5,IF(CD18&gt;CD17+1,"fim2st",IF(CD17&gt;CD18+1,"fim2st",IF(CD18=CD17,"meio2st",IF(CD18=6,IF(CD17=7,"fim2st","meio2st"),IF(CD18=7,IF(CD17=6,"fim2st","meio2st"),"meio2st"))))),IF(CD17&gt;5,IF(CD17&gt;CD18+1,"fim2st","meio2st"),"meio2st")),IF(CD17&lt;&gt;"",IF(CD18&gt;5,IF(CD18&gt;CD17+1,"fim2st",IF(CD17&gt;CD18+1,"fim2st",IF(CD18=CD17,"meio2st",IF(CD18=6,IF(CD17=7,"fim2st","meio2st"),IF(CD18=7,IF(CD17=6,"fim2st","meio2st"),"meio2st"))))),IF(CD17&gt;5,IF(CD17&gt;CD18+1,"fim2st","meio2st"),"meio2st")),IF(CC18&lt;&gt;"",IF(CC18&gt;5,IF(CC18&gt;CC17+1,"fim1st",IF(CC17&gt;CC18+1,"fim1st",IF(CC18=CC17,"meio1st",IF(CC18=6,IF(CC17=7,"fim1st","meio1st"),IF(CC18=7,IF(CC17=6,"fim1st","meio1st"),"meio1st"))))),IF(CC17&gt;5,IF(CC17&gt;CC18+1,"fim1st","meio1st"),"meio1st")),IF(CC17&lt;&gt;"",IF(CC18&gt;5,IF(CC18&gt;CC17+1,"fim1st",IF(CC17&gt;CC18+1,"fim1st",IF(CC18=CC17,"meio1st",IF(CC18=6,IF(CC17=7,"fim1st","meio1st"),IF(CC18=7,IF(CC17=6,"fim1st","meio1st"),"meio1st"))))),IF(CC17&gt;5,IF(CC17&gt;CC18+1,"fim1st","meio1st"),"meio1st")),"NJG"))))))</f>
        <v>STB</v>
      </c>
      <c r="CI18" s="123">
        <f>IF(CB18="W",6,IF(CB18="O",0,  IF(CB17="R",IF(CG18="meio1st",IF(CC17&gt;4,IF(CC17=6,7,CC17+2),6),CC18),CC18)))</f>
        <v>2</v>
      </c>
      <c r="CJ18" s="124">
        <f>IF(CB18="W",6,IF(CB18="O",0,IF(CB18="R",IF(CG18="meio1st",0,IF(CG18="fim1st",0,CD18) ),IF(CB17="R",IF(CG18="meio1st",6,IF(CG18="fim1st",6,IF(CG18="meio2st",IF(CD17&gt;4,IF(CD17=6,7,CD17+2),6),CD18))),CD18))))</f>
        <v>6</v>
      </c>
      <c r="CK18" s="125">
        <f>IF(CB18="W",0,IF(CB18="O",0,IF(CB18="R",IF(CG18="STB",CE18,0),IF(CB17="R",IF(CG13="meio1st",0,IF(CI18&gt;CI17,IF(CJ18&gt;CJ17,0,10),IF(CJ18&gt;CJ17,10,CE18))),CE18))))</f>
        <v>3</v>
      </c>
      <c r="CM18" s="31" t="str">
        <f t="shared" si="33"/>
        <v>GUSTAVO MACHADO</v>
      </c>
      <c r="CN18" s="65">
        <f>IF(AE14&gt;AE13,1,0)</f>
        <v>0</v>
      </c>
      <c r="CO18" s="65">
        <f>IF(AF14&gt;AF13,1,0)</f>
        <v>0</v>
      </c>
      <c r="CP18" s="65">
        <f>IF(AG14&gt;AG13,1,0)</f>
        <v>0</v>
      </c>
      <c r="CQ18" s="65">
        <f>IF(AS18&gt;AS17,1,0)</f>
        <v>0</v>
      </c>
      <c r="CR18" s="65">
        <f>IF(AT18&gt;AT17,1,0)</f>
        <v>0</v>
      </c>
      <c r="CS18" s="65">
        <f>IF(AU18&gt;AU17,1,0)</f>
        <v>0</v>
      </c>
      <c r="CT18" s="65">
        <f>IF(BG18&gt;BG17,1,0)</f>
        <v>1</v>
      </c>
      <c r="CU18" s="65">
        <f>IF(BH18&gt;BH17,1,0)</f>
        <v>1</v>
      </c>
      <c r="CV18" s="65">
        <f>IF(BI18&gt;BI17,1,0)</f>
        <v>0</v>
      </c>
      <c r="CW18" s="65">
        <f>IF(BU16&gt;BU15,1,0)</f>
        <v>1</v>
      </c>
      <c r="CX18" s="65">
        <f>IF(BV16&gt;BV15,1,0)</f>
        <v>1</v>
      </c>
      <c r="CY18" s="65">
        <f>IF(BW16&gt;BW15,1,0)</f>
        <v>0</v>
      </c>
      <c r="CZ18" s="65">
        <f>IF(CI18&gt;CI17,1,0)</f>
        <v>0</v>
      </c>
      <c r="DA18" s="65">
        <f>IF(CJ18&gt;CJ17,1,0)</f>
        <v>0</v>
      </c>
      <c r="DB18" s="65">
        <f>IF(CK18&gt;CK17,1,0)</f>
        <v>0</v>
      </c>
      <c r="DC18" s="111"/>
      <c r="DD18" s="65">
        <f>IF(AE13&gt;AE14,1,0)</f>
        <v>1</v>
      </c>
      <c r="DE18" s="65">
        <f>IF(AF13&gt;AF14,1,0)</f>
        <v>1</v>
      </c>
      <c r="DF18" s="65">
        <f>IF(AG13&gt;AG14,1,0)</f>
        <v>0</v>
      </c>
      <c r="DG18" s="65">
        <f>IF(AS17&gt;AS18,1,0)</f>
        <v>1</v>
      </c>
      <c r="DH18" s="65">
        <f>IF(AT17&gt;AT18,1,0)</f>
        <v>1</v>
      </c>
      <c r="DI18" s="65">
        <f>IF(AU17&gt;AU18,1,0)</f>
        <v>0</v>
      </c>
      <c r="DJ18" s="65">
        <f>IF(BG17&gt;BG18,1,0)</f>
        <v>0</v>
      </c>
      <c r="DK18" s="65">
        <f>IF(BH17&gt;BH18,1,0)</f>
        <v>0</v>
      </c>
      <c r="DL18" s="65">
        <f>IF(BI17&gt;BI18,1,0)</f>
        <v>0</v>
      </c>
      <c r="DM18" s="65">
        <f>IF(BU15&gt;BU16,1,0)</f>
        <v>0</v>
      </c>
      <c r="DN18" s="65">
        <f>IF(BV15&gt;BV16,1,0)</f>
        <v>0</v>
      </c>
      <c r="DO18" s="65">
        <f>IF(BW15&gt;BW16,1,0)</f>
        <v>0</v>
      </c>
      <c r="DP18" s="65">
        <f>IF(CI17&gt;CI18,1,0)</f>
        <v>1</v>
      </c>
      <c r="DQ18" s="65">
        <f>IF(CJ17&gt;CJ18,1,0)</f>
        <v>0</v>
      </c>
      <c r="DR18" s="65">
        <f>IF(CK17&gt;CK18,1,0)</f>
        <v>1</v>
      </c>
      <c r="DS18" s="111"/>
      <c r="DT18" s="65">
        <f>AE14+AF14+AG14+AS18+AT18+AU18+BG18+BH18+BI18+BU16+BV16+BW16+CI18+CJ18+CK18</f>
        <v>38</v>
      </c>
      <c r="DU18" s="65">
        <f>AE13+AF13+AG13+AS17+AT17+AU17+BG17+BH17+BI17+BU15+BV15+BW15+CI17+CJ17+CK17</f>
        <v>58</v>
      </c>
      <c r="DV18" s="111"/>
      <c r="DW18" s="31">
        <f>IF(X14="O",1,0)</f>
        <v>0</v>
      </c>
      <c r="DX18" s="31">
        <f>IF(AL18="O",1,0)</f>
        <v>0</v>
      </c>
      <c r="DY18" s="31">
        <f>IF(AZ18="O",1,0)</f>
        <v>0</v>
      </c>
      <c r="DZ18" s="31">
        <f>IF(BN16="O",1,0)</f>
        <v>0</v>
      </c>
      <c r="EA18" s="31">
        <f>IF(CB18="O",1,0)</f>
        <v>0</v>
      </c>
      <c r="ED18" s="65">
        <f t="shared" si="34"/>
        <v>1</v>
      </c>
      <c r="EE18" s="65">
        <f t="shared" si="35"/>
        <v>1</v>
      </c>
      <c r="EF18" s="65">
        <f t="shared" si="36"/>
        <v>1</v>
      </c>
      <c r="EG18" s="65">
        <f t="shared" si="37"/>
        <v>1</v>
      </c>
      <c r="EH18" s="65">
        <f t="shared" si="38"/>
        <v>1</v>
      </c>
      <c r="EI18" s="65">
        <v>6</v>
      </c>
      <c r="EJ18" s="43">
        <f t="shared" si="39"/>
        <v>5</v>
      </c>
      <c r="EK18" s="43">
        <f>AY18+BM16+CA18+W14+AK18</f>
        <v>2</v>
      </c>
      <c r="EL18" s="43">
        <f t="shared" si="40"/>
        <v>4</v>
      </c>
      <c r="EM18" s="43">
        <f t="shared" si="41"/>
        <v>6</v>
      </c>
      <c r="EN18" s="43">
        <f t="shared" si="42"/>
        <v>-2</v>
      </c>
      <c r="EO18" s="43">
        <f t="shared" si="43"/>
        <v>38</v>
      </c>
      <c r="EP18" s="43">
        <f t="shared" si="43"/>
        <v>58</v>
      </c>
      <c r="EQ18" s="43">
        <f t="shared" si="44"/>
        <v>-20</v>
      </c>
      <c r="ER18" s="43">
        <f t="shared" si="45"/>
        <v>0</v>
      </c>
      <c r="ES18" s="111"/>
      <c r="ET18" s="71">
        <f>IF(EK18+100&gt;99,EK18+100,concatdxnar("0",EK18+100))</f>
        <v>102</v>
      </c>
      <c r="EU18" s="71" t="str">
        <f t="shared" si="46"/>
        <v>098</v>
      </c>
      <c r="EV18" s="71" t="str">
        <f t="shared" si="47"/>
        <v>080</v>
      </c>
      <c r="EW18" s="71">
        <f t="shared" si="48"/>
        <v>9</v>
      </c>
      <c r="EX18" s="65" t="str">
        <f t="shared" si="49"/>
        <v>10209808096</v>
      </c>
      <c r="EY18" s="65">
        <f t="shared" si="50"/>
        <v>10209808096</v>
      </c>
      <c r="EZ18" s="65">
        <f>LARGE(EY13:EY18,EI18)</f>
        <v>10109406885</v>
      </c>
      <c r="FA18" s="65" t="str">
        <f t="shared" si="51"/>
        <v>101094068</v>
      </c>
      <c r="FB18" s="65" t="str">
        <f>IF(FA18=FA17,"empate-c","ok")</f>
        <v>ok</v>
      </c>
      <c r="FC18" s="65">
        <f t="shared" si="52"/>
        <v>5</v>
      </c>
      <c r="FD18" s="65">
        <f t="shared" si="53"/>
        <v>9</v>
      </c>
      <c r="FE18" s="65" t="str">
        <f>RIGHT(C11,1)</f>
        <v>B</v>
      </c>
      <c r="FF18" s="65">
        <f>IF(FD18=9,9,VLOOKUP(CONCATENATE(FE18,FD18),'Conf-Direto'!$A$12:$B$587,2,0))</f>
        <v>9</v>
      </c>
      <c r="FG18" s="65">
        <f t="shared" si="54"/>
        <v>9</v>
      </c>
      <c r="FH18" s="31" t="str">
        <f t="shared" si="55"/>
        <v>10109406895</v>
      </c>
      <c r="FI18" s="65">
        <v>6</v>
      </c>
      <c r="FJ18" s="70">
        <f>IF(W13=1,1,IF(W14=1,6,0))</f>
        <v>1</v>
      </c>
      <c r="FK18" s="70">
        <f>IF(BM15=1,2,IF(BM16=1,6,0))</f>
        <v>6</v>
      </c>
      <c r="FL18" s="70">
        <f>IF(AK17=1,3,IF(AK18=1,6,0))</f>
        <v>3</v>
      </c>
      <c r="FM18" s="70">
        <f>IF(CA17=1,4,IF(CA18=1,6,0))</f>
        <v>4</v>
      </c>
      <c r="FN18" s="70">
        <f>IF(AY17=1,5,IF(AY18=1,6,0))</f>
        <v>6</v>
      </c>
      <c r="FO18" s="70"/>
      <c r="FP18" s="31">
        <f t="shared" si="56"/>
        <v>10109406895</v>
      </c>
      <c r="FQ18" s="31">
        <f>LARGE(FP13:FP18,6)</f>
        <v>10109406895</v>
      </c>
      <c r="FR18" s="65">
        <f>IF(SUM(EJ13:EJ18)=0,B18,VALUE(RIGHT(FQ18,1)))</f>
        <v>5</v>
      </c>
      <c r="FS18" s="31">
        <f t="shared" si="57"/>
        <v>11</v>
      </c>
      <c r="FT18" s="31" t="str">
        <f>VLOOKUP(FR18,B13:D18,3,0)</f>
        <v>PEDRO SANTOS</v>
      </c>
      <c r="FU18" s="31">
        <f t="shared" si="58"/>
        <v>12</v>
      </c>
      <c r="FV18" s="67" t="str">
        <f t="shared" si="59"/>
        <v>1112</v>
      </c>
      <c r="FW18" s="31">
        <f t="shared" si="60"/>
        <v>1112</v>
      </c>
      <c r="FX18" s="31">
        <f>SMALL(FW13:FW18,FI18)</f>
        <v>1211</v>
      </c>
      <c r="FY18" s="31">
        <f t="shared" si="61"/>
        <v>12</v>
      </c>
      <c r="FZ18" s="31" t="str">
        <f t="shared" si="62"/>
        <v>11</v>
      </c>
      <c r="GB18" s="31">
        <v>6</v>
      </c>
      <c r="GC18" s="31" t="str">
        <f t="shared" si="63"/>
        <v>1020980809</v>
      </c>
    </row>
    <row r="20" spans="1:185" s="23" customFormat="1" ht="22.5" customHeight="1" x14ac:dyDescent="0.45">
      <c r="A20" s="34"/>
      <c r="B20" s="34" t="s">
        <v>144</v>
      </c>
      <c r="C20" s="10" t="s">
        <v>219</v>
      </c>
      <c r="D20" s="10"/>
      <c r="E20" s="34"/>
      <c r="F20" s="10"/>
      <c r="G20" s="10" t="s">
        <v>220</v>
      </c>
      <c r="H20" s="3" t="s">
        <v>146</v>
      </c>
      <c r="I20" s="2" t="s">
        <v>147</v>
      </c>
      <c r="J20" s="1" t="s">
        <v>148</v>
      </c>
      <c r="K20" s="1"/>
      <c r="L20" s="1"/>
      <c r="M20" s="1" t="s">
        <v>150</v>
      </c>
      <c r="N20" s="1"/>
      <c r="O20" s="1"/>
      <c r="P20" s="10" t="s">
        <v>152</v>
      </c>
      <c r="Q20" s="10" t="s">
        <v>152</v>
      </c>
      <c r="R20" s="79"/>
      <c r="S20" s="79"/>
      <c r="U20" s="9" t="str">
        <f>U11</f>
        <v>1o TURNO - 1a RODADA</v>
      </c>
      <c r="V20" s="9"/>
      <c r="W20" s="69"/>
      <c r="X20" s="304" t="s">
        <v>154</v>
      </c>
      <c r="Y20" s="304"/>
      <c r="Z20" s="304"/>
      <c r="AA20" s="304"/>
      <c r="AC20" s="65" t="s">
        <v>155</v>
      </c>
      <c r="AD20" s="34"/>
      <c r="AE20" s="303" t="s">
        <v>156</v>
      </c>
      <c r="AF20" s="303"/>
      <c r="AG20" s="303"/>
      <c r="AI20" s="9" t="str">
        <f>AI11</f>
        <v>1o TURNO - 2a RODADA</v>
      </c>
      <c r="AJ20" s="9"/>
      <c r="AK20" s="69"/>
      <c r="AL20" s="304" t="s">
        <v>154</v>
      </c>
      <c r="AM20" s="304"/>
      <c r="AN20" s="304"/>
      <c r="AO20" s="304"/>
      <c r="AP20" s="34"/>
      <c r="AQ20" s="65" t="s">
        <v>155</v>
      </c>
      <c r="AR20" s="34"/>
      <c r="AS20" s="303" t="s">
        <v>156</v>
      </c>
      <c r="AT20" s="303"/>
      <c r="AU20" s="303"/>
      <c r="AW20" s="9" t="str">
        <f>AW11</f>
        <v>1o TURNO - 3a RODADA</v>
      </c>
      <c r="AX20" s="9"/>
      <c r="AY20" s="69"/>
      <c r="AZ20" s="304" t="s">
        <v>154</v>
      </c>
      <c r="BA20" s="304"/>
      <c r="BB20" s="304"/>
      <c r="BC20" s="304"/>
      <c r="BD20" s="34"/>
      <c r="BE20" s="65" t="s">
        <v>155</v>
      </c>
      <c r="BF20" s="34"/>
      <c r="BG20" s="303" t="s">
        <v>156</v>
      </c>
      <c r="BH20" s="303"/>
      <c r="BI20" s="303"/>
      <c r="BK20" s="9" t="str">
        <f>BK11</f>
        <v>1o TURNO - 4a RODADA</v>
      </c>
      <c r="BL20" s="9"/>
      <c r="BM20" s="69"/>
      <c r="BN20" s="304" t="s">
        <v>154</v>
      </c>
      <c r="BO20" s="304"/>
      <c r="BP20" s="304"/>
      <c r="BQ20" s="304"/>
      <c r="BR20" s="34"/>
      <c r="BS20" s="65" t="s">
        <v>155</v>
      </c>
      <c r="BT20" s="34"/>
      <c r="BU20" s="303" t="s">
        <v>156</v>
      </c>
      <c r="BV20" s="303"/>
      <c r="BW20" s="303"/>
      <c r="BY20" s="9" t="str">
        <f>BY11</f>
        <v>1o TURNO - 5a RODADA</v>
      </c>
      <c r="BZ20" s="9"/>
      <c r="CA20" s="69"/>
      <c r="CB20" s="305" t="s">
        <v>154</v>
      </c>
      <c r="CC20" s="305"/>
      <c r="CD20" s="305"/>
      <c r="CE20" s="305"/>
      <c r="CF20" s="34"/>
      <c r="CG20" s="65" t="s">
        <v>155</v>
      </c>
      <c r="CH20" s="34"/>
      <c r="CI20" s="303" t="s">
        <v>156</v>
      </c>
      <c r="CJ20" s="303"/>
      <c r="CK20" s="303"/>
      <c r="CM20" s="306" t="s">
        <v>157</v>
      </c>
      <c r="CN20" s="307" t="s">
        <v>158</v>
      </c>
      <c r="CO20" s="307"/>
      <c r="CP20" s="307"/>
      <c r="CQ20" s="307" t="s">
        <v>159</v>
      </c>
      <c r="CR20" s="307"/>
      <c r="CS20" s="307"/>
      <c r="CT20" s="307" t="s">
        <v>160</v>
      </c>
      <c r="CU20" s="307"/>
      <c r="CV20" s="307"/>
      <c r="CW20" s="307" t="s">
        <v>161</v>
      </c>
      <c r="CX20" s="307"/>
      <c r="CY20" s="307"/>
      <c r="CZ20" s="307" t="s">
        <v>162</v>
      </c>
      <c r="DA20" s="307"/>
      <c r="DB20" s="307"/>
      <c r="DC20" s="34"/>
      <c r="DD20" s="307" t="s">
        <v>163</v>
      </c>
      <c r="DE20" s="307"/>
      <c r="DF20" s="307"/>
      <c r="DG20" s="307" t="s">
        <v>164</v>
      </c>
      <c r="DH20" s="307"/>
      <c r="DI20" s="307"/>
      <c r="DJ20" s="307" t="s">
        <v>165</v>
      </c>
      <c r="DK20" s="307"/>
      <c r="DL20" s="307"/>
      <c r="DM20" s="307" t="s">
        <v>166</v>
      </c>
      <c r="DN20" s="307"/>
      <c r="DO20" s="307"/>
      <c r="DP20" s="307" t="s">
        <v>167</v>
      </c>
      <c r="DQ20" s="307"/>
      <c r="DR20" s="307"/>
      <c r="DS20" s="34"/>
      <c r="DT20" s="307" t="s">
        <v>150</v>
      </c>
      <c r="DU20" s="307"/>
      <c r="DV20" s="34"/>
      <c r="DW20" s="307" t="s">
        <v>168</v>
      </c>
      <c r="DX20" s="307"/>
      <c r="DY20" s="307"/>
      <c r="DZ20" s="307"/>
      <c r="EA20" s="307"/>
      <c r="EB20" s="65" t="s">
        <v>169</v>
      </c>
      <c r="EC20" s="65"/>
      <c r="ED20" s="307" t="s">
        <v>170</v>
      </c>
      <c r="EE20" s="307"/>
      <c r="EF20" s="307"/>
      <c r="EG20" s="307"/>
      <c r="EH20" s="307"/>
      <c r="EI20" s="308" t="s">
        <v>144</v>
      </c>
      <c r="EJ20" s="308" t="s">
        <v>146</v>
      </c>
      <c r="EK20" s="308" t="s">
        <v>147</v>
      </c>
      <c r="EL20" s="307" t="s">
        <v>148</v>
      </c>
      <c r="EM20" s="307"/>
      <c r="EN20" s="307"/>
      <c r="EO20" s="307" t="s">
        <v>150</v>
      </c>
      <c r="EP20" s="307"/>
      <c r="EQ20" s="307"/>
      <c r="ER20" s="307" t="s">
        <v>171</v>
      </c>
      <c r="ES20" s="34"/>
      <c r="ET20" s="309" t="s">
        <v>172</v>
      </c>
      <c r="EU20" s="309"/>
      <c r="EV20" s="309"/>
      <c r="EW20" s="309"/>
      <c r="EX20" s="309"/>
      <c r="EY20" s="309"/>
      <c r="EZ20" s="309"/>
      <c r="FA20" s="309"/>
      <c r="FB20" s="309"/>
      <c r="FC20" s="309"/>
      <c r="FD20" s="307" t="s">
        <v>173</v>
      </c>
      <c r="FE20" s="307"/>
      <c r="FF20" s="307"/>
      <c r="FG20" s="307"/>
      <c r="FH20" s="307"/>
      <c r="FI20" s="307"/>
      <c r="FJ20" s="307"/>
      <c r="FK20" s="307"/>
      <c r="FL20" s="307"/>
      <c r="FM20" s="307"/>
      <c r="FN20" s="307"/>
      <c r="FO20" s="307"/>
      <c r="FP20" s="307"/>
      <c r="FQ20" s="307"/>
      <c r="FR20" s="307"/>
      <c r="FS20" s="34"/>
      <c r="FT20" s="34"/>
      <c r="FU20" s="34"/>
      <c r="FV20" s="72"/>
      <c r="FW20" s="34"/>
      <c r="FX20" s="34"/>
      <c r="FY20" s="34"/>
      <c r="FZ20" s="34"/>
      <c r="GA20" s="34"/>
      <c r="GB20" s="34"/>
      <c r="GC20" s="34"/>
    </row>
    <row r="21" spans="1:185" s="23" customFormat="1" ht="24.75" customHeight="1" x14ac:dyDescent="0.45">
      <c r="A21" s="34"/>
      <c r="B21" s="34"/>
      <c r="C21" s="8" t="str">
        <f>C3</f>
        <v>TENISTAS</v>
      </c>
      <c r="D21" s="8"/>
      <c r="E21" s="34"/>
      <c r="F21" s="73"/>
      <c r="G21" s="74" t="s">
        <v>174</v>
      </c>
      <c r="H21" s="3"/>
      <c r="I21" s="2"/>
      <c r="J21" s="75" t="s">
        <v>175</v>
      </c>
      <c r="K21" s="75" t="s">
        <v>176</v>
      </c>
      <c r="L21" s="76" t="s">
        <v>177</v>
      </c>
      <c r="M21" s="77" t="s">
        <v>175</v>
      </c>
      <c r="N21" s="77" t="s">
        <v>176</v>
      </c>
      <c r="O21" s="78" t="s">
        <v>177</v>
      </c>
      <c r="P21" s="10"/>
      <c r="Q21" s="10"/>
      <c r="R21" s="79"/>
      <c r="S21" s="79"/>
      <c r="U21" s="83"/>
      <c r="V21" s="84" t="str">
        <f>U3</f>
        <v>19 a 25 Fev</v>
      </c>
      <c r="W21" s="80"/>
      <c r="X21" s="81" t="s">
        <v>178</v>
      </c>
      <c r="Y21" s="82" t="s">
        <v>179</v>
      </c>
      <c r="Z21" s="82" t="s">
        <v>180</v>
      </c>
      <c r="AA21" s="77" t="s">
        <v>181</v>
      </c>
      <c r="AC21" s="65" t="s">
        <v>182</v>
      </c>
      <c r="AD21" s="34"/>
      <c r="AE21" s="82" t="s">
        <v>179</v>
      </c>
      <c r="AF21" s="82" t="s">
        <v>180</v>
      </c>
      <c r="AG21" s="77" t="s">
        <v>181</v>
      </c>
      <c r="AI21" s="83"/>
      <c r="AJ21" s="84" t="str">
        <f>AJ12</f>
        <v>26 Fev a 03 Mar</v>
      </c>
      <c r="AK21" s="80"/>
      <c r="AL21" s="81" t="s">
        <v>178</v>
      </c>
      <c r="AM21" s="82" t="s">
        <v>179</v>
      </c>
      <c r="AN21" s="82" t="s">
        <v>180</v>
      </c>
      <c r="AO21" s="77" t="s">
        <v>181</v>
      </c>
      <c r="AP21" s="34"/>
      <c r="AQ21" s="65" t="s">
        <v>182</v>
      </c>
      <c r="AR21" s="34"/>
      <c r="AS21" s="82" t="s">
        <v>179</v>
      </c>
      <c r="AT21" s="82" t="s">
        <v>180</v>
      </c>
      <c r="AU21" s="77" t="s">
        <v>181</v>
      </c>
      <c r="AW21" s="83"/>
      <c r="AX21" s="84" t="str">
        <f>AX12</f>
        <v>04 a 10 Mar</v>
      </c>
      <c r="AY21" s="80"/>
      <c r="AZ21" s="81" t="s">
        <v>178</v>
      </c>
      <c r="BA21" s="82" t="s">
        <v>179</v>
      </c>
      <c r="BB21" s="82" t="s">
        <v>180</v>
      </c>
      <c r="BC21" s="77" t="s">
        <v>181</v>
      </c>
      <c r="BD21" s="34"/>
      <c r="BE21" s="65" t="s">
        <v>182</v>
      </c>
      <c r="BF21" s="34"/>
      <c r="BG21" s="82" t="s">
        <v>179</v>
      </c>
      <c r="BH21" s="82" t="s">
        <v>180</v>
      </c>
      <c r="BI21" s="77" t="s">
        <v>181</v>
      </c>
      <c r="BK21" s="83"/>
      <c r="BL21" s="84" t="str">
        <f>BL12</f>
        <v>11 a 17 Mar</v>
      </c>
      <c r="BM21" s="80"/>
      <c r="BN21" s="81" t="s">
        <v>178</v>
      </c>
      <c r="BO21" s="82" t="s">
        <v>179</v>
      </c>
      <c r="BP21" s="82" t="s">
        <v>180</v>
      </c>
      <c r="BQ21" s="77" t="s">
        <v>181</v>
      </c>
      <c r="BR21" s="34"/>
      <c r="BS21" s="65" t="s">
        <v>182</v>
      </c>
      <c r="BT21" s="34"/>
      <c r="BU21" s="82" t="s">
        <v>179</v>
      </c>
      <c r="BV21" s="82" t="s">
        <v>180</v>
      </c>
      <c r="BW21" s="77" t="s">
        <v>181</v>
      </c>
      <c r="BY21" s="83"/>
      <c r="BZ21" s="84" t="str">
        <f>BZ12</f>
        <v>18 a 24 Mar</v>
      </c>
      <c r="CA21" s="80"/>
      <c r="CB21" s="150" t="s">
        <v>178</v>
      </c>
      <c r="CC21" s="87" t="s">
        <v>183</v>
      </c>
      <c r="CD21" s="87" t="s">
        <v>184</v>
      </c>
      <c r="CE21" s="88" t="s">
        <v>181</v>
      </c>
      <c r="CF21" s="34"/>
      <c r="CG21" s="65" t="s">
        <v>182</v>
      </c>
      <c r="CH21" s="34"/>
      <c r="CI21" s="82" t="s">
        <v>179</v>
      </c>
      <c r="CJ21" s="82" t="s">
        <v>180</v>
      </c>
      <c r="CK21" s="77" t="s">
        <v>181</v>
      </c>
      <c r="CM21" s="306"/>
      <c r="CN21" s="34" t="s">
        <v>185</v>
      </c>
      <c r="CO21" s="34" t="s">
        <v>186</v>
      </c>
      <c r="CP21" s="34" t="s">
        <v>187</v>
      </c>
      <c r="CQ21" s="34" t="s">
        <v>185</v>
      </c>
      <c r="CR21" s="34" t="s">
        <v>186</v>
      </c>
      <c r="CS21" s="34" t="s">
        <v>187</v>
      </c>
      <c r="CT21" s="34" t="s">
        <v>185</v>
      </c>
      <c r="CU21" s="34" t="s">
        <v>186</v>
      </c>
      <c r="CV21" s="34" t="s">
        <v>187</v>
      </c>
      <c r="CW21" s="34" t="s">
        <v>185</v>
      </c>
      <c r="CX21" s="34" t="s">
        <v>186</v>
      </c>
      <c r="CY21" s="34" t="s">
        <v>187</v>
      </c>
      <c r="CZ21" s="34" t="s">
        <v>185</v>
      </c>
      <c r="DA21" s="34" t="s">
        <v>186</v>
      </c>
      <c r="DB21" s="34" t="s">
        <v>187</v>
      </c>
      <c r="DC21" s="34"/>
      <c r="DD21" s="34" t="s">
        <v>185</v>
      </c>
      <c r="DE21" s="34" t="s">
        <v>186</v>
      </c>
      <c r="DF21" s="34" t="s">
        <v>187</v>
      </c>
      <c r="DG21" s="34" t="s">
        <v>185</v>
      </c>
      <c r="DH21" s="34" t="s">
        <v>186</v>
      </c>
      <c r="DI21" s="34" t="s">
        <v>187</v>
      </c>
      <c r="DJ21" s="34" t="s">
        <v>185</v>
      </c>
      <c r="DK21" s="34" t="s">
        <v>186</v>
      </c>
      <c r="DL21" s="34" t="s">
        <v>187</v>
      </c>
      <c r="DM21" s="34" t="s">
        <v>185</v>
      </c>
      <c r="DN21" s="34" t="s">
        <v>186</v>
      </c>
      <c r="DO21" s="34" t="s">
        <v>187</v>
      </c>
      <c r="DP21" s="34" t="s">
        <v>185</v>
      </c>
      <c r="DQ21" s="34" t="s">
        <v>186</v>
      </c>
      <c r="DR21" s="34" t="s">
        <v>187</v>
      </c>
      <c r="DS21" s="34"/>
      <c r="DT21" s="65" t="s">
        <v>175</v>
      </c>
      <c r="DU21" s="65" t="s">
        <v>176</v>
      </c>
      <c r="DV21" s="34"/>
      <c r="DW21" s="34" t="s">
        <v>188</v>
      </c>
      <c r="DX21" s="34" t="s">
        <v>189</v>
      </c>
      <c r="DY21" s="34" t="s">
        <v>188</v>
      </c>
      <c r="DZ21" s="34" t="s">
        <v>189</v>
      </c>
      <c r="EA21" s="34" t="s">
        <v>188</v>
      </c>
      <c r="EB21" s="65" t="s">
        <v>110</v>
      </c>
      <c r="EC21" s="65"/>
      <c r="ED21" s="65" t="s">
        <v>190</v>
      </c>
      <c r="EE21" s="65" t="s">
        <v>191</v>
      </c>
      <c r="EF21" s="65" t="s">
        <v>192</v>
      </c>
      <c r="EG21" s="65" t="s">
        <v>193</v>
      </c>
      <c r="EH21" s="65" t="s">
        <v>194</v>
      </c>
      <c r="EI21" s="308"/>
      <c r="EJ21" s="308"/>
      <c r="EK21" s="308"/>
      <c r="EL21" s="65" t="s">
        <v>175</v>
      </c>
      <c r="EM21" s="65" t="s">
        <v>176</v>
      </c>
      <c r="EN21" s="65" t="s">
        <v>177</v>
      </c>
      <c r="EO21" s="65" t="s">
        <v>175</v>
      </c>
      <c r="EP21" s="65" t="s">
        <v>176</v>
      </c>
      <c r="EQ21" s="65" t="s">
        <v>177</v>
      </c>
      <c r="ER21" s="307"/>
      <c r="ES21" s="34"/>
      <c r="ET21" s="34" t="str">
        <f>I20</f>
        <v>Vitorias</v>
      </c>
      <c r="EU21" s="34" t="s">
        <v>195</v>
      </c>
      <c r="EV21" s="34" t="s">
        <v>196</v>
      </c>
      <c r="EW21" s="34" t="s">
        <v>168</v>
      </c>
      <c r="EX21" s="34" t="s">
        <v>197</v>
      </c>
      <c r="EY21" s="34" t="s">
        <v>198</v>
      </c>
      <c r="EZ21" s="34" t="s">
        <v>199</v>
      </c>
      <c r="FA21" s="34" t="s">
        <v>200</v>
      </c>
      <c r="FB21" s="34" t="s">
        <v>201</v>
      </c>
      <c r="FC21" s="34" t="s">
        <v>202</v>
      </c>
      <c r="FD21" s="34" t="s">
        <v>203</v>
      </c>
      <c r="FE21" s="34" t="s">
        <v>204</v>
      </c>
      <c r="FF21" s="34" t="s">
        <v>175</v>
      </c>
      <c r="FG21" s="34" t="s">
        <v>205</v>
      </c>
      <c r="FH21" s="34" t="s">
        <v>206</v>
      </c>
      <c r="FI21" s="65" t="s">
        <v>144</v>
      </c>
      <c r="FJ21" s="65">
        <v>1</v>
      </c>
      <c r="FK21" s="65">
        <v>2</v>
      </c>
      <c r="FL21" s="65">
        <v>3</v>
      </c>
      <c r="FM21" s="65">
        <v>4</v>
      </c>
      <c r="FN21" s="65">
        <v>5</v>
      </c>
      <c r="FO21" s="65">
        <v>6</v>
      </c>
      <c r="FP21" s="34" t="s">
        <v>207</v>
      </c>
      <c r="FQ21" s="34" t="s">
        <v>208</v>
      </c>
      <c r="FR21" s="34" t="s">
        <v>209</v>
      </c>
      <c r="FS21" s="72" t="s">
        <v>210</v>
      </c>
      <c r="FT21" s="34" t="s">
        <v>211</v>
      </c>
      <c r="FU21" s="34" t="s">
        <v>212</v>
      </c>
      <c r="FV21" s="72" t="s">
        <v>213</v>
      </c>
      <c r="FW21" s="34"/>
      <c r="FX21" s="34" t="s">
        <v>215</v>
      </c>
      <c r="FY21" s="34"/>
      <c r="FZ21" s="34"/>
      <c r="GA21" s="34"/>
      <c r="GB21" s="34"/>
      <c r="GC21" s="34"/>
    </row>
    <row r="22" spans="1:185" x14ac:dyDescent="0.45">
      <c r="B22" s="43">
        <v>1</v>
      </c>
      <c r="C22" s="38">
        <v>13</v>
      </c>
      <c r="D22" s="39" t="str">
        <f>Classificação!D17</f>
        <v>LOURIVALDO RABELO</v>
      </c>
      <c r="F22" s="38">
        <f>F18+1</f>
        <v>13</v>
      </c>
      <c r="G22" s="89" t="str">
        <f t="shared" ref="G22:G27" si="64">VLOOKUP(FR22,$B$22:$D$27,3,0)</f>
        <v>MÁRCIO CASTRO</v>
      </c>
      <c r="H22" s="145">
        <f>VLOOKUP(FR22,EI22:EJ27,2,0)</f>
        <v>5</v>
      </c>
      <c r="I22" s="91">
        <f>VLOOKUP(FR22,EI22:EK27,3,0)</f>
        <v>4</v>
      </c>
      <c r="J22" s="95">
        <f>VLOOKUP(FR22,EI22:EQ27,4,0)</f>
        <v>8</v>
      </c>
      <c r="K22" s="93">
        <f>VLOOKUP(FR22,EI22:EQ27,5,0)</f>
        <v>2</v>
      </c>
      <c r="L22" s="94">
        <f>VLOOKUP(FR22,EI22:EQ27,6,0)</f>
        <v>6</v>
      </c>
      <c r="M22" s="95">
        <f>VLOOKUP(FR22,EI22:EQ27,7,0)</f>
        <v>48</v>
      </c>
      <c r="N22" s="93">
        <f>VLOOKUP(FR22,EI22:EQ27,8,0)</f>
        <v>13</v>
      </c>
      <c r="O22" s="146">
        <f>VLOOKUP(FR22,EI22:EQ27,9,0)</f>
        <v>35</v>
      </c>
      <c r="P22" s="96">
        <f>VLOOKUP(FR22,EI22:ER27,10,0)</f>
        <v>1</v>
      </c>
      <c r="Q22" s="96" t="e">
        <f>VLOOKUP(FS22,EJ22:ES27,10,0)</f>
        <v>#N/A</v>
      </c>
      <c r="R22" s="97"/>
      <c r="S22" s="97"/>
      <c r="U22" s="98"/>
      <c r="V22" s="41" t="str">
        <f>D22</f>
        <v>LOURIVALDO RABELO</v>
      </c>
      <c r="W22" s="99">
        <f>IF(X22="W",1,IF(X22="O",0,IF(X22="R",0,IF(X23="R",1,IF(AG22+AG23&gt;0,IF(AG22&gt;AG23,1,0),IF(AF22&gt;AF23,1,0))))))</f>
        <v>0</v>
      </c>
      <c r="X22" s="100" t="s">
        <v>110</v>
      </c>
      <c r="Y22" s="101"/>
      <c r="Z22" s="101"/>
      <c r="AA22" s="102"/>
      <c r="AC22" s="65" t="str">
        <f>IF(AA22&lt;&gt;"","STB",IF(AA23&lt;&gt;"","STB",IF(Z22&lt;&gt;"",IF(Z22&gt;5,IF(Z22&gt;Z23+1,"fim2st",IF(Z23&gt;Z22+1,"fim2st",IF(Z22=Z23,"meio2st",IF(Z22=6,IF(Z23=7,"fim2st","meio2st"),IF(Z22=7,IF(Z23=6,"fim2st","meio2st"),"meio2st"))))),IF(Z23&gt;5,IF(Z23&gt;Z22+1,"fim2st","meio2st"),"meio2st")),IF(Z23&lt;&gt;"",IF(Z22&gt;5,IF(Z22&gt;Z23+1,"fim2st",IF(Z23&gt;Z22+1,"fim2st",IF(Z22=Z23,"meio2st",IF(Z22=6,IF(Z23=7,"fim2st","meio2st"),IF(Z22=7,IF(Z23=6,"fim2st","meio2st"),"meio2st"))))),IF(Z23&gt;5,IF(Z23&gt;Z22+1,"fim2st","meio2st"),"meio2st")),IF(Y22&lt;&gt;"",IF(Y22&gt;5,IF(Y22&gt;Y23+1,"fim1st",IF(Y23&gt;Y22+1,"fim1st",IF(Y22=Y23,"meio1st",IF(Y22=6,IF(Y23=7,"fim1st","meio1st"),IF(Y22=7,IF(Y23=6,"fim1st","meio1st"),"meio1st"))))),IF(Y23&gt;5,IF(Y23&gt;Y22+1,"fim1st","meio1st"),"meio1st")),IF(Y23&lt;&gt;"",IF(Y22&gt;5,IF(Y22&gt;Y23+1,"fim1st",IF(Y23&gt;Y22+1,"fim1st",IF(Y22=Y23,"meio1st",IF(Y22=6,IF(Y23=7,"fim1st","meio1st"),IF(Y22=7,IF(Y23=6,"fim1st","meio1st"),"meio1st"))))),IF(Y23&gt;5,IF(Y23&gt;Y22+1,"fim1st","meio1st"),"meio1st")),"NJG"))))))</f>
        <v>NJG</v>
      </c>
      <c r="AE22" s="103">
        <f>IF(X22="W",6,IF(X22="O",0,  IF(X23="R",IF(AC22="meio1st",IF(Y23&gt;4,IF(Y23=6,7,Y23+2),6),Y22),Y22)))</f>
        <v>0</v>
      </c>
      <c r="AF22" s="104">
        <f>IF(X22="W",6,IF(X22="O",0,IF(X22="R",IF(AC22="meio1st",0,IF(AC22="fim1st",0,Z22) ),IF(X23="R",IF(AC22="meio1st",6,IF(AC22="fim1st",6,IF(AC22="meio2st",IF(Z23&gt;4,IF(Z23=6,7,Z23+2),6),Z22))),Z22))))</f>
        <v>0</v>
      </c>
      <c r="AG22" s="105">
        <f>IF(X22="W",0,IF(X22="O",0,IF(X22="R",IF(AC22="STB",AA22,0),IF(X23="R",IF(AC22="meio1st",0,IF(AE22&gt;AE23,IF(AF22&gt;AF23,0,10),IF(AF22&gt;AF23,10,AA22))),AA22))))</f>
        <v>0</v>
      </c>
      <c r="AH22" s="106"/>
      <c r="AI22" s="98" t="s">
        <v>140</v>
      </c>
      <c r="AJ22" s="41" t="str">
        <f>D22</f>
        <v>LOURIVALDO RABELO</v>
      </c>
      <c r="AK22" s="99">
        <f>IF(AL22="W",1,IF(AL22="O",0,IF(AL22="R",0,IF(AL23="R",1,IF(AU22+AU23&gt;0,IF(AU22&gt;AU23,1,0),IF(AT22&gt;AT23,1,0))))))</f>
        <v>1</v>
      </c>
      <c r="AL22" s="100"/>
      <c r="AM22" s="101">
        <v>6</v>
      </c>
      <c r="AN22" s="101">
        <v>6</v>
      </c>
      <c r="AO22" s="102"/>
      <c r="AQ22" s="65" t="str">
        <f>IF(AO22&lt;&gt;"","STB",IF(AO23&lt;&gt;"","STB",IF(AN22&lt;&gt;"",IF(AN22&gt;5,IF(AN22&gt;AN23+1,"fim2st",IF(AN23&gt;AN22+1,"fim2st",IF(AN22=AN23,"meio2st",IF(AN22=6,IF(AN23=7,"fim2st","meio2st"),IF(AN22=7,IF(AN23=6,"fim2st","meio2st"),"meio2st"))))),IF(AN23&gt;5,IF(AN23&gt;AN22+1,"fim2st","meio2st"),"meio2st")),IF(AN23&lt;&gt;"",IF(AN22&gt;5,IF(AN22&gt;AN23+1,"fim2st",IF(AN23&gt;AN22+1,"fim2st",IF(AN22=AN23,"meio2st",IF(AN22=6,IF(AN23=7,"fim2st","meio2st"),IF(AN22=7,IF(AN23=6,"fim2st","meio2st"),"meio2st"))))),IF(AN23&gt;5,IF(AN23&gt;AN22+1,"fim2st","meio2st"),"meio2st")),IF(AM22&lt;&gt;"",IF(AM22&gt;5,IF(AM22&gt;AM23+1,"fim1st",IF(AM23&gt;AM22+1,"fim1st",IF(AM22=AM23,"meio1st",IF(AM22=6,IF(AM23=7,"fim1st","meio1st"),IF(AM22=7,IF(AM23=6,"fim1st","meio1st"),"meio1st"))))),IF(AM23&gt;5,IF(AM23&gt;AM22+1,"fim1st","meio1st"),"meio1st")),IF(AM23&lt;&gt;"",IF(AM22&gt;5,IF(AM22&gt;AM23+1,"fim1st",IF(AM23&gt;AM22+1,"fim1st",IF(AM22=AM23,"meio1st",IF(AM22=6,IF(AM23=7,"fim1st","meio1st"),IF(AM22=7,IF(AM23=6,"fim1st","meio1st"),"meio1st"))))),IF(AM23&gt;5,IF(AM23&gt;AM22+1,"fim1st","meio1st"),"meio1st")),"NJG"))))))</f>
        <v>fim2st</v>
      </c>
      <c r="AS22" s="103">
        <f>IF(AL22="W",6,IF(AL22="O",0,  IF(AL23="R",IF(AQ22="meio1st",IF(AM23&gt;4,IF(AM23=6,7,AM23+2),6),AM22),AM22)))</f>
        <v>6</v>
      </c>
      <c r="AT22" s="104">
        <f>IF(AL22="W",6,IF(AL22="O",0,IF(AL22="R",IF(AQ22="meio1st",0,IF(AQ22="fim1st",0,AN22) ),IF(AL23="R",IF(AQ22="meio1st",6,IF(AQ22="fim1st",6,IF(AQ22="meio2st",IF(AN23&gt;4,IF(AN23=6,7,AN23+2),6),AN22))),AN22))))</f>
        <v>6</v>
      </c>
      <c r="AU22" s="105">
        <f>IF(AL22="W",0,IF(AL22="O",0,IF(AL22="R",IF(AQ22="STB",AO22,0),IF(AL23="R",IF(AQ22="meio1st",0,IF(AS22&gt;AS23,IF(AT22&gt;AT23,0,10),IF(AT22&gt;AT23,10,AO22))),AO22))))</f>
        <v>0</v>
      </c>
      <c r="AW22" s="98"/>
      <c r="AX22" s="41" t="str">
        <f>D22</f>
        <v>LOURIVALDO RABELO</v>
      </c>
      <c r="AY22" s="99">
        <f>IF(AZ22="W",1,IF(AZ22="O",0,IF(AZ22="R",0,IF(AZ23="R",1,IF(BI22+BI23&gt;0,IF(BI22&gt;BI23,1,0),IF(BH22&gt;BH23,1,0))))))</f>
        <v>0</v>
      </c>
      <c r="AZ22" s="100"/>
      <c r="BA22" s="101">
        <v>3</v>
      </c>
      <c r="BB22" s="101">
        <v>2</v>
      </c>
      <c r="BC22" s="102"/>
      <c r="BE22" s="65" t="str">
        <f>IF(BC22&lt;&gt;"","STB",IF(BC23&lt;&gt;"","STB",IF(BB22&lt;&gt;"",IF(BB22&gt;5,IF(BB22&gt;BB23+1,"fim2st",IF(BB23&gt;BB22+1,"fim2st",IF(BB22=BB23,"meio2st",IF(BB22=6,IF(BB23=7,"fim2st","meio2st"),IF(BB22=7,IF(BB23=6,"fim2st","meio2st"),"meio2st"))))),IF(BB23&gt;5,IF(BB23&gt;BB22+1,"fim2st","meio2st"),"meio2st")),IF(BB23&lt;&gt;"",IF(BB22&gt;5,IF(BB22&gt;BB23+1,"fim2st",IF(BB23&gt;BB22+1,"fim2st",IF(BB22=BB23,"meio2st",IF(BB22=6,IF(BB23=7,"fim2st","meio2st"),IF(BB22=7,IF(BB23=6,"fim2st","meio2st"),"meio2st"))))),IF(BB23&gt;5,IF(BB23&gt;BB22+1,"fim2st","meio2st"),"meio2st")),IF(BA22&lt;&gt;"",IF(BA22&gt;5,IF(BA22&gt;BA23+1,"fim1st",IF(BA23&gt;BA22+1,"fim1st",IF(BA22=BA23,"meio1st",IF(BA22=6,IF(BA23=7,"fim1st","meio1st"),IF(BA22=7,IF(BA23=6,"fim1st","meio1st"),"meio1st"))))),IF(BA23&gt;5,IF(BA23&gt;BA22+1,"fim1st","meio1st"),"meio1st")),IF(BA23&lt;&gt;"",IF(BA22&gt;5,IF(BA22&gt;BA23+1,"fim1st",IF(BA23&gt;BA22+1,"fim1st",IF(BA22=BA23,"meio1st",IF(BA22=6,IF(BA23=7,"fim1st","meio1st"),IF(BA22=7,IF(BA23=6,"fim1st","meio1st"),"meio1st"))))),IF(BA23&gt;5,IF(BA23&gt;BA22+1,"fim1st","meio1st"),"meio1st")),"NJG"))))))</f>
        <v>fim2st</v>
      </c>
      <c r="BG22" s="103">
        <f>IF(AZ22="W",6,IF(AZ22="O",0,  IF(AZ23="R",IF(BE22="meio1st",IF(BA23&gt;4,IF(BA23=6,7,BA23+2),6),BA22),BA22)))</f>
        <v>3</v>
      </c>
      <c r="BH22" s="104">
        <f>IF(AZ22="W",6,IF(AZ22="O",0,IF(AZ22="R",IF(BE22="meio1st",0,IF(BE22="fim1st",0,BB22) ),IF(AZ23="R",IF(BE22="meio1st",6,IF(BE22="fim1st",6,IF(BE22="meio2st",IF(BB23&gt;4,IF(BB23=6,7,BB23+2),6),BB22))),BB22))))</f>
        <v>2</v>
      </c>
      <c r="BI22" s="105">
        <f>IF(AZ22="W",0,IF(AZ22="O",0,IF(AZ22="R",IF(BE22="STB",BC22,0),IF(AZ23="R",IF(BE22="meio1st",0,IF(BG22&gt;BG23,IF(BH22&gt;BH23,0,10),IF(BH22&gt;BH23,10,BC22))),BC22))))</f>
        <v>0</v>
      </c>
      <c r="BK22" s="98" t="s">
        <v>140</v>
      </c>
      <c r="BL22" s="41" t="str">
        <f>D22</f>
        <v>LOURIVALDO RABELO</v>
      </c>
      <c r="BM22" s="99">
        <f>IF(BN22="W",1,IF(BN22="O",0,IF(BN22="R",0,IF(BN23="R",1,IF(BW22+BW23&gt;0,IF(BW22&gt;BW23,1,0),IF(BV22&gt;BV23,1,0))))))</f>
        <v>0</v>
      </c>
      <c r="BN22" s="100"/>
      <c r="BO22" s="101">
        <v>1</v>
      </c>
      <c r="BP22" s="101">
        <v>2</v>
      </c>
      <c r="BQ22" s="102"/>
      <c r="BS22" s="65" t="str">
        <f>IF(BQ22&lt;&gt;"","STB",IF(BQ23&lt;&gt;"","STB",IF(BP22&lt;&gt;"",IF(BP22&gt;5,IF(BP22&gt;BP23+1,"fim2st",IF(BP23&gt;BP22+1,"fim2st",IF(BP22=BP23,"meio2st",IF(BP22=6,IF(BP23=7,"fim2st","meio2st"),IF(BP22=7,IF(BP23=6,"fim2st","meio2st"),"meio2st"))))),IF(BP23&gt;5,IF(BP23&gt;BP22+1,"fim2st","meio2st"),"meio2st")),IF(BP23&lt;&gt;"",IF(BP22&gt;5,IF(BP22&gt;BP23+1,"fim2st",IF(BP23&gt;BP22+1,"fim2st",IF(BP22=BP23,"meio2st",IF(BP22=6,IF(BP23=7,"fim2st","meio2st"),IF(BP22=7,IF(BP23=6,"fim2st","meio2st"),"meio2st"))))),IF(BP23&gt;5,IF(BP23&gt;BP22+1,"fim2st","meio2st"),"meio2st")),IF(BO22&lt;&gt;"",IF(BO22&gt;5,IF(BO22&gt;BO23+1,"fim1st",IF(BO23&gt;BO22+1,"fim1st",IF(BO22=BO23,"meio1st",IF(BO22=6,IF(BO23=7,"fim1st","meio1st"),IF(BO22=7,IF(BO23=6,"fim1st","meio1st"),"meio1st"))))),IF(BO23&gt;5,IF(BO23&gt;BO22+1,"fim1st","meio1st"),"meio1st")),IF(BO23&lt;&gt;"",IF(BO22&gt;5,IF(BO22&gt;BO23+1,"fim1st",IF(BO23&gt;BO22+1,"fim1st",IF(BO22=BO23,"meio1st",IF(BO22=6,IF(BO23=7,"fim1st","meio1st"),IF(BO22=7,IF(BO23=6,"fim1st","meio1st"),"meio1st"))))),IF(BO23&gt;5,IF(BO23&gt;BO22+1,"fim1st","meio1st"),"meio1st")),"NJG"))))))</f>
        <v>fim2st</v>
      </c>
      <c r="BU22" s="103">
        <f>IF(BN22="W",6,IF(BN22="O",0,  IF(BN23="R",IF(BS22="meio1st",IF(BO23&gt;4,IF(BO23=6,7,BO23+2),6),BO22),BO22)))</f>
        <v>1</v>
      </c>
      <c r="BV22" s="104">
        <f>IF(BN22="W",6,IF(BN22="O",0,IF(BN22="R",IF(BS22="meio1st",0,IF(BS22="fim1st",0,BP22) ),IF(BN23="R",IF(BS22="meio1st",6,IF(BS22="fim1st",6,IF(BS22="meio2st",IF(BP23&gt;4,IF(BP23=6,7,BP23+2),6),BP22))),BP22))))</f>
        <v>2</v>
      </c>
      <c r="BW22" s="105">
        <f>IF(BN22="W",0,IF(BN22="O",0,IF(BN22="R",IF(BS22="STB",BQ22,0),IF(BN23="R",IF(BS22="meio1st",0,IF(BU22&gt;BU23,IF(BV22&gt;BV23,0,10),IF(BV22&gt;BV23,10,BQ22))),BQ22))))</f>
        <v>0</v>
      </c>
      <c r="BY22" s="98"/>
      <c r="BZ22" s="41" t="str">
        <f>D22</f>
        <v>LOURIVALDO RABELO</v>
      </c>
      <c r="CA22" s="99">
        <f>IF(CB22="W",1,IF(CB22="O",0,IF(CB22="R",0,IF(CB23="R",1,IF(CK22+CK23&gt;0,IF(CK22&gt;CK23,1,0),IF(CJ22&gt;CJ23,1,0))))))</f>
        <v>1</v>
      </c>
      <c r="CB22" s="108" t="s">
        <v>169</v>
      </c>
      <c r="CC22" s="109"/>
      <c r="CD22" s="109"/>
      <c r="CE22" s="110"/>
      <c r="CG22" s="65" t="str">
        <f>IF(CE22&lt;&gt;"","STB",IF(CE23&lt;&gt;"","STB",IF(CD22&lt;&gt;"",IF(CD22&gt;5,IF(CD22&gt;CD23+1,"fim2st",IF(CD23&gt;CD22+1,"fim2st",IF(CD22=CD23,"meio2st",IF(CD22=6,IF(CD23=7,"fim2st","meio2st"),IF(CD22=7,IF(CD23=6,"fim2st","meio2st"),"meio2st"))))),IF(CD23&gt;5,IF(CD23&gt;CD22+1,"fim2st","meio2st"),"meio2st")),IF(CD23&lt;&gt;"",IF(CD22&gt;5,IF(CD22&gt;CD23+1,"fim2st",IF(CD23&gt;CD22+1,"fim2st",IF(CD22=CD23,"meio2st",IF(CD22=6,IF(CD23=7,"fim2st","meio2st"),IF(CD22=7,IF(CD23=6,"fim2st","meio2st"),"meio2st"))))),IF(CD23&gt;5,IF(CD23&gt;CD22+1,"fim2st","meio2st"),"meio2st")),IF(CC22&lt;&gt;"",IF(CC22&gt;5,IF(CC22&gt;CC23+1,"fim1st",IF(CC23&gt;CC22+1,"fim1st",IF(CC22=CC23,"meio1st",IF(CC22=6,IF(CC23=7,"fim1st","meio1st"),IF(CC22=7,IF(CC23=6,"fim1st","meio1st"),"meio1st"))))),IF(CC23&gt;5,IF(CC23&gt;CC22+1,"fim1st","meio1st"),"meio1st")),IF(CC23&lt;&gt;"",IF(CC22&gt;5,IF(CC22&gt;CC23+1,"fim1st",IF(CC23&gt;CC22+1,"fim1st",IF(CC22=CC23,"meio1st",IF(CC22=6,IF(CC23=7,"fim1st","meio1st"),IF(CC22=7,IF(CC23=6,"fim1st","meio1st"),"meio1st"))))),IF(CC23&gt;5,IF(CC23&gt;CC22+1,"fim1st","meio1st"),"meio1st")),"NJG"))))))</f>
        <v>NJG</v>
      </c>
      <c r="CI22" s="103">
        <f>IF(CB22="W",6,IF(CB22="O",0,  IF(CB23="R",IF(CG22="meio1st",IF(CC23&gt;4,IF(CC23=6,7,CC23+2),6),CC22),CC22)))</f>
        <v>6</v>
      </c>
      <c r="CJ22" s="104">
        <f>IF(CB22="W",6,IF(CB22="O",0,IF(CB22="R",IF(CG22="meio1st",0,IF(CG22="fim1st",0,CD22) ),IF(CB23="R",IF(CG22="meio1st",6,IF(CG22="fim1st",6,IF(CG22="meio2st",IF(CD23&gt;4,IF(CD23=6,7,CD23+2),6),CD22))),CD22))))</f>
        <v>6</v>
      </c>
      <c r="CK22" s="105">
        <f>IF(CB22="W",0,IF(CB22="O",0,IF(CB22="R",IF(CG22="STB",CE22,0),IF(CB23="R",IF(CG22="meio1st",0,IF(CI22&gt;CI23,IF(CJ22&gt;CJ23,0,10),IF(CJ22&gt;CJ23,10,CE22))),CE22))))</f>
        <v>0</v>
      </c>
      <c r="CM22" s="31" t="str">
        <f t="shared" ref="CM22:CM27" si="65">D22</f>
        <v>LOURIVALDO RABELO</v>
      </c>
      <c r="CN22" s="65">
        <f>IF(AE22&gt;AE23,1,0)</f>
        <v>0</v>
      </c>
      <c r="CO22" s="65">
        <f>IF(AF22&gt;AF23,1,0)</f>
        <v>0</v>
      </c>
      <c r="CP22" s="65">
        <f>IF(AG22&gt;AG23,1,0)</f>
        <v>0</v>
      </c>
      <c r="CQ22" s="65">
        <f>IF(AS22&gt;AS23,1,0)</f>
        <v>1</v>
      </c>
      <c r="CR22" s="65">
        <f>IF(AT22&gt;AT23,1,0)</f>
        <v>1</v>
      </c>
      <c r="CS22" s="65">
        <f>IF(AU22&gt;AU23,1,0)</f>
        <v>0</v>
      </c>
      <c r="CT22" s="65">
        <f>IF(BG22&gt;BG23,1,0)</f>
        <v>0</v>
      </c>
      <c r="CU22" s="65">
        <f>IF(BH22&gt;BH23,1,0)</f>
        <v>0</v>
      </c>
      <c r="CV22" s="65">
        <f>IF(BI22&gt;BI23,1,0)</f>
        <v>0</v>
      </c>
      <c r="CW22" s="65">
        <f>IF(BU22&gt;BU23,1,0)</f>
        <v>0</v>
      </c>
      <c r="CX22" s="65">
        <f>IF(BV22&gt;BV23,1,0)</f>
        <v>0</v>
      </c>
      <c r="CY22" s="65">
        <f>IF(BW22&gt;BW23,1,0)</f>
        <v>0</v>
      </c>
      <c r="CZ22" s="65">
        <f>IF(CI22&gt;CI23,1,0)</f>
        <v>1</v>
      </c>
      <c r="DA22" s="65">
        <f>IF(CJ22&gt;CJ23,1,0)</f>
        <v>1</v>
      </c>
      <c r="DB22" s="65">
        <f>IF(CK22&gt;CK23,1,0)</f>
        <v>0</v>
      </c>
      <c r="DC22" s="111"/>
      <c r="DD22" s="65">
        <f>IF(AE23&gt;AE22,1,0)</f>
        <v>1</v>
      </c>
      <c r="DE22" s="65">
        <f>IF(AF23&gt;AF22,1,0)</f>
        <v>1</v>
      </c>
      <c r="DF22" s="65">
        <f>IF(AG23&gt;AG22,1,0)</f>
        <v>0</v>
      </c>
      <c r="DG22" s="65">
        <f>IF(AS23&gt;AS22,1,0)</f>
        <v>0</v>
      </c>
      <c r="DH22" s="65">
        <f>IF(AT23&gt;AT22,1,0)</f>
        <v>0</v>
      </c>
      <c r="DI22" s="65">
        <f>IF(AU23&gt;AU22,1,0)</f>
        <v>0</v>
      </c>
      <c r="DJ22" s="65">
        <f>IF(BG23&gt;BG22,1,0)</f>
        <v>1</v>
      </c>
      <c r="DK22" s="65">
        <f>IF(BH23&gt;BH22,1,0)</f>
        <v>1</v>
      </c>
      <c r="DL22" s="65">
        <f>IF(BI23&gt;BI22,1,0)</f>
        <v>0</v>
      </c>
      <c r="DM22" s="65">
        <f>IF(BU23&gt;BU22,1,0)</f>
        <v>1</v>
      </c>
      <c r="DN22" s="65">
        <f>IF(BV23&gt;BV22,1,0)</f>
        <v>1</v>
      </c>
      <c r="DO22" s="65">
        <f>IF(BW23&gt;BW22,1,0)</f>
        <v>0</v>
      </c>
      <c r="DP22" s="65">
        <f>IF(CI23&gt;CI22,1,0)</f>
        <v>0</v>
      </c>
      <c r="DQ22" s="65">
        <f>IF(CJ23&gt;CJ22,1,0)</f>
        <v>0</v>
      </c>
      <c r="DR22" s="65">
        <f>IF(CK23&gt;CK22,1,0)</f>
        <v>0</v>
      </c>
      <c r="DS22" s="111"/>
      <c r="DT22" s="65">
        <f>AE22+AF22+AG22+AS22+AT22+AU22+BG22+BH22+BI22+BU22+BV22+BW22+CI22+CJ22+CK22</f>
        <v>32</v>
      </c>
      <c r="DU22" s="65">
        <f>AE23+AF23+AG23+AS23+AT23+AU23+BG23+BH23+BI23+BU23+BV23+BW23+CI23+CJ23+CK23</f>
        <v>42</v>
      </c>
      <c r="DV22" s="111"/>
      <c r="DW22" s="31">
        <f>IF(X22="O",1,0)</f>
        <v>1</v>
      </c>
      <c r="DX22" s="31">
        <f>IF(AL22="O",1,0)</f>
        <v>0</v>
      </c>
      <c r="DY22" s="31">
        <f>IF(AZ22="O",1,0)</f>
        <v>0</v>
      </c>
      <c r="DZ22" s="31">
        <f>IF(BN22="O",1,0)</f>
        <v>0</v>
      </c>
      <c r="EA22" s="31">
        <f>IF(CB22="O",1,0)</f>
        <v>0</v>
      </c>
      <c r="EB22" s="65" t="s">
        <v>113</v>
      </c>
      <c r="ED22" s="65">
        <f t="shared" ref="ED22:ED27" si="66">IF(CN22+CO22+CP22+DD22+DE22+DF22&gt;0,1,0)</f>
        <v>1</v>
      </c>
      <c r="EE22" s="65">
        <f t="shared" ref="EE22:EE27" si="67">IF(CQ22+CR22+CS22+DG22+DH22+DI22&gt;0,1,0)</f>
        <v>1</v>
      </c>
      <c r="EF22" s="65">
        <f t="shared" ref="EF22:EF27" si="68">IF(CT22+CU22+CV22+DJ22+DK22+DL22&gt;0,1,0)</f>
        <v>1</v>
      </c>
      <c r="EG22" s="65">
        <f t="shared" ref="EG22:EG27" si="69">IF(CW22+CX22+CY22+DM22+DN22+DO22&gt;0,1,0)</f>
        <v>1</v>
      </c>
      <c r="EH22" s="65">
        <f t="shared" ref="EH22:EH27" si="70">IF(CZ22+DA22+DB22+DP22+DQ22+DR22&gt;0,1,0)</f>
        <v>1</v>
      </c>
      <c r="EI22" s="65">
        <v>1</v>
      </c>
      <c r="EJ22" s="43">
        <f t="shared" ref="EJ22:EJ27" si="71">SUM(ED22:EH22)</f>
        <v>5</v>
      </c>
      <c r="EK22" s="43">
        <f>AY22+BM22+CA22+W22+AK22</f>
        <v>2</v>
      </c>
      <c r="EL22" s="43">
        <f t="shared" ref="EL22:EL27" si="72">SUM(CN22:DB22)</f>
        <v>4</v>
      </c>
      <c r="EM22" s="43">
        <f t="shared" ref="EM22:EM27" si="73">SUM(DD22:DR22)</f>
        <v>6</v>
      </c>
      <c r="EN22" s="43">
        <f t="shared" ref="EN22:EN27" si="74">EL22-EM22</f>
        <v>-2</v>
      </c>
      <c r="EO22" s="43">
        <f t="shared" ref="EO22:EP27" si="75">DT22</f>
        <v>32</v>
      </c>
      <c r="EP22" s="43">
        <f t="shared" si="75"/>
        <v>42</v>
      </c>
      <c r="EQ22" s="43">
        <f t="shared" ref="EQ22:EQ27" si="76">EO22-EP22</f>
        <v>-10</v>
      </c>
      <c r="ER22" s="43">
        <f t="shared" ref="ER22:ER27" si="77">SUM(DW22:EA22)</f>
        <v>1</v>
      </c>
      <c r="ES22" s="111"/>
      <c r="ET22" s="71">
        <f>IF(EK22+100&gt;99,EK22+100,concatdxnar("0",EK22+100))</f>
        <v>102</v>
      </c>
      <c r="EU22" s="71" t="str">
        <f t="shared" ref="EU22:EU27" si="78">IF(EN22+100&gt;99,EN22+100,CONCATENATE("0",EN22+100))</f>
        <v>098</v>
      </c>
      <c r="EV22" s="71" t="str">
        <f t="shared" ref="EV22:EV27" si="79">IF(EQ22+100&gt;99,EQ22+100,CONCATENATE("0",EQ22+100))</f>
        <v>090</v>
      </c>
      <c r="EW22" s="71">
        <f t="shared" ref="EW22:EW27" si="80">9-ER22</f>
        <v>8</v>
      </c>
      <c r="EX22" s="65" t="str">
        <f t="shared" ref="EX22:EX27" si="81">CONCATENATE(ET22,EU22,EV22,EW22,EI22)</f>
        <v>10209809081</v>
      </c>
      <c r="EY22" s="65">
        <f t="shared" ref="EY22:EY27" si="82">VALUE(EX22)</f>
        <v>10209809081</v>
      </c>
      <c r="EZ22" s="65">
        <f>LARGE(EY22:EY27,EI22)</f>
        <v>10410613582</v>
      </c>
      <c r="FA22" s="65" t="str">
        <f t="shared" ref="FA22:FA27" si="83">LEFT(EZ22,9)</f>
        <v>104106135</v>
      </c>
      <c r="FB22" s="65" t="str">
        <f>IF(FA22=FA23,"empate-b","ok")</f>
        <v>ok</v>
      </c>
      <c r="FC22" s="65">
        <f t="shared" ref="FC22:FC27" si="84">VALUE(RIGHT(EZ22,1))</f>
        <v>2</v>
      </c>
      <c r="FD22" s="65">
        <f t="shared" ref="FD22:FD27" si="85">IF(FB22="ok",9,IF(FB22="empate-c",CONCATENATE(FC22,FC21),IF(FB22="empate-b",CONCATENATE(FC22,FC23),1)))</f>
        <v>9</v>
      </c>
      <c r="FE22" s="65" t="str">
        <f>RIGHT(C20,1)</f>
        <v>C</v>
      </c>
      <c r="FF22" s="65">
        <f>IF(FD22=9,9,VLOOKUP(CONCATENATE(FE22,FD22),'Conf-Direto'!$A$12:$B$587,2,0))</f>
        <v>9</v>
      </c>
      <c r="FG22" s="65">
        <f t="shared" ref="FG22:FG27" si="86">IF(FF22=9,9,IF(FF22=FC22,8,7))</f>
        <v>9</v>
      </c>
      <c r="FH22" s="31" t="str">
        <f t="shared" ref="FH22:FH27" si="87">CONCATENATE(FA22,FG22,FC22)</f>
        <v>10410613592</v>
      </c>
      <c r="FI22" s="65">
        <v>1</v>
      </c>
      <c r="FJ22" s="70"/>
      <c r="FK22" s="70">
        <f>FJ23</f>
        <v>1</v>
      </c>
      <c r="FL22" s="70">
        <f>FJ24</f>
        <v>3</v>
      </c>
      <c r="FM22" s="70">
        <f>FJ25</f>
        <v>4</v>
      </c>
      <c r="FN22" s="70">
        <f>FJ26</f>
        <v>1</v>
      </c>
      <c r="FO22" s="70">
        <f>FJ27</f>
        <v>6</v>
      </c>
      <c r="FP22" s="31">
        <f t="shared" ref="FP22:FP27" si="88">VALUE(FH22)</f>
        <v>10410613592</v>
      </c>
      <c r="FQ22" s="31">
        <f>LARGE(FP22:FP27,1)</f>
        <v>10410613592</v>
      </c>
      <c r="FR22" s="65">
        <f>IF(SUM(EJ22:EJ27)=0,B22,VALUE(RIGHT(FQ22,1)))</f>
        <v>2</v>
      </c>
      <c r="FS22" s="31">
        <f t="shared" ref="FS22:FS27" si="89">FR22+12</f>
        <v>14</v>
      </c>
      <c r="FT22" s="31" t="str">
        <f>VLOOKUP(FR22,B22:D27,3,0)</f>
        <v>MÁRCIO CASTRO</v>
      </c>
      <c r="FU22" s="31">
        <f t="shared" ref="FU22:FU27" si="90">F22</f>
        <v>13</v>
      </c>
      <c r="FV22" s="67" t="str">
        <f t="shared" ref="FV22:FV27" si="91">IF(FS22&lt;10,CONCATENATE("0",FS22,IF(FU22&lt;10,CONCATENATE("0",FU22),FU22)),CONCATENATE(FS22,IF(FU22&lt;10,CONCATENATE("0",FU22),FU22)))</f>
        <v>1413</v>
      </c>
      <c r="FW22" s="31">
        <f t="shared" ref="FW22:FW27" si="92">VALUE(FV22)</f>
        <v>1413</v>
      </c>
      <c r="FX22" s="31">
        <f>SMALL(FW22:FW27,FI22)</f>
        <v>1316</v>
      </c>
      <c r="FY22" s="31">
        <f t="shared" ref="FY22:FY27" si="93">IF(LEN(FX22)=3,VALUE(LEFT(FX22,1)),VALUE(LEFT(FX22,2)))</f>
        <v>13</v>
      </c>
      <c r="FZ22" s="31" t="str">
        <f t="shared" ref="FZ22:FZ27" si="94">RIGHT(FX22,2)</f>
        <v>16</v>
      </c>
    </row>
    <row r="23" spans="1:185" x14ac:dyDescent="0.45">
      <c r="B23" s="43">
        <v>2</v>
      </c>
      <c r="C23" s="38">
        <v>14</v>
      </c>
      <c r="D23" s="39" t="str">
        <f>Classificação!D18</f>
        <v>MÁRCIO CASTRO</v>
      </c>
      <c r="F23" s="38">
        <f>F22+1</f>
        <v>14</v>
      </c>
      <c r="G23" s="89" t="str">
        <f t="shared" si="64"/>
        <v>ANA CLÁUDIA</v>
      </c>
      <c r="H23" s="131">
        <f>VLOOKUP(FR23,EI22:EJ27,2,0)</f>
        <v>5</v>
      </c>
      <c r="I23" s="112">
        <f>VLOOKUP(FR23,EI22:EK27,3,0)</f>
        <v>4</v>
      </c>
      <c r="J23" s="116">
        <f>VLOOKUP(FR23,EI22:EQ27,4,0)</f>
        <v>8</v>
      </c>
      <c r="K23" s="114">
        <f>VLOOKUP(FR23,EI22:EQ27,5,0)</f>
        <v>2</v>
      </c>
      <c r="L23" s="115">
        <f>VLOOKUP(FR23,EI22:EQ27,6,0)</f>
        <v>6</v>
      </c>
      <c r="M23" s="116">
        <f>VLOOKUP(FR23,EI22:EQ27,7,0)</f>
        <v>48</v>
      </c>
      <c r="N23" s="114">
        <f>VLOOKUP(FR23,EI22:EQ27,8,0)</f>
        <v>31</v>
      </c>
      <c r="O23" s="147">
        <f>VLOOKUP(FR23,EI22:EQ27,9,0)</f>
        <v>17</v>
      </c>
      <c r="P23" s="117">
        <f>VLOOKUP(FR23,EI22:ER27,10,0)</f>
        <v>0</v>
      </c>
      <c r="Q23" s="117" t="e">
        <f>VLOOKUP(FS23,EJ22:ES27,10,0)</f>
        <v>#N/A</v>
      </c>
      <c r="R23" s="97"/>
      <c r="S23" s="97"/>
      <c r="U23" s="118" t="s">
        <v>140</v>
      </c>
      <c r="V23" s="50" t="str">
        <f>D27</f>
        <v>MARCELO MORAES</v>
      </c>
      <c r="W23" s="119">
        <f>IF(X23="W",1,IF(X23="O",0,IF(X23="R",0,IF(X22="R",1,IF(AG23+AG22&gt;0,IF(AG23&gt;AG22,1,0),IF(AF23&gt;AF22,1,0))))))</f>
        <v>1</v>
      </c>
      <c r="X23" s="120" t="s">
        <v>169</v>
      </c>
      <c r="Y23" s="121"/>
      <c r="Z23" s="121"/>
      <c r="AA23" s="122"/>
      <c r="AC23" s="65" t="str">
        <f>IF(AA23&lt;&gt;"","STB",IF(AA22&lt;&gt;"","STB",IF(Z23&lt;&gt;"",IF(Z23&gt;5,IF(Z23&gt;Z22+1,"fim2st",IF(Z22&gt;Z23+1,"fim2st",IF(Z23=Z22,"meio2st",IF(Z23=6,IF(Z22=7,"fim2st","meio2st"),IF(Z23=7,IF(Z22=6,"fim2st","meio2st"),"meio2st"))))),IF(Z22&gt;5,IF(Z22&gt;Z23+1,"fim2st","meio2st"),"meio2st")),IF(Z22&lt;&gt;"",IF(Z23&gt;5,IF(Z23&gt;Z22+1,"fim2st",IF(Z22&gt;Z23+1,"fim2st",IF(Z23=Z22,"meio2st",IF(Z23=6,IF(Z22=7,"fim2st","meio2st"),IF(Z23=7,IF(Z22=6,"fim2st","meio2st"),"meio2st"))))),IF(Z22&gt;5,IF(Z22&gt;Z23+1,"fim2st","meio2st"),"meio2st")),IF(Y23&lt;&gt;"",IF(Y23&gt;5,IF(Y23&gt;Y22+1,"fim1st",IF(Y22&gt;Y23+1,"fim1st",IF(Y23=Y22,"meio1st",IF(Y23=6,IF(Y22=7,"fim1st","meio1st"),IF(Y23=7,IF(Y22=6,"fim1st","meio1st"),"meio1st"))))),IF(Y22&gt;5,IF(Y22&gt;Y23+1,"fim1st","meio1st"),"meio1st")),IF(Y22&lt;&gt;"",IF(Y23&gt;5,IF(Y23&gt;Y22+1,"fim1st",IF(Y22&gt;Y23+1,"fim1st",IF(Y23=Y22,"meio1st",IF(Y23=6,IF(Y22=7,"fim1st","meio1st"),IF(Y23=7,IF(Y22=6,"fim1st","meio1st"),"meio1st"))))),IF(Y22&gt;5,IF(Y22&gt;Y23+1,"fim1st","meio1st"),"meio1st")),"NJG"))))))</f>
        <v>NJG</v>
      </c>
      <c r="AE23" s="123">
        <f>IF(X23="W",6,IF(X23="O",0,  IF(X22="R",IF(AC23="meio1st",IF(Y22&gt;4,IF(Y22=6,7,Y22+2),6),Y23),Y23)))</f>
        <v>6</v>
      </c>
      <c r="AF23" s="124">
        <f>IF(X23="W",6,IF(X23="O",0,IF(X23="R",IF(AC23="meio1st",0,IF(AC23="fim1st",0,Z23) ),IF(X22="R",IF(AC23="meio1st",6,IF(AC23="fim1st",6,IF(AC23="meio2st",IF(Z22&gt;4,IF(Z22=6,7,Z22+2),6),Z23))),Z23))))</f>
        <v>6</v>
      </c>
      <c r="AG23" s="125">
        <f>IF(X23="W",0,IF(X23="O",0,IF(X23="R",IF(AC23="STB",AA23,0),IF(X22="R",IF(AC22="meio1st",0,IF(AE23&gt;AE22,IF(AF23&gt;AF22,0,10),IF(AF23&gt;AF22,10,AA23))),AA23))))</f>
        <v>0</v>
      </c>
      <c r="AH23" s="106"/>
      <c r="AI23" s="118"/>
      <c r="AJ23" s="50" t="str">
        <f>D26</f>
        <v>MARCUS MAMEDE</v>
      </c>
      <c r="AK23" s="119">
        <f>IF(AL23="W",1,IF(AL23="O",0,IF(AL23="R",0,IF(AL22="R",1,IF(AU23+AU22&gt;0,IF(AU23&gt;AU22,1,0),IF(AT23&gt;AT22,1,0))))))</f>
        <v>0</v>
      </c>
      <c r="AL23" s="120"/>
      <c r="AM23" s="121">
        <v>3</v>
      </c>
      <c r="AN23" s="121">
        <v>3</v>
      </c>
      <c r="AO23" s="122"/>
      <c r="AQ23" s="65" t="str">
        <f>IF(AO23&lt;&gt;"","STB",IF(AO22&lt;&gt;"","STB",IF(AN23&lt;&gt;"",IF(AN23&gt;5,IF(AN23&gt;AN22+1,"fim2st",IF(AN22&gt;AN23+1,"fim2st",IF(AN23=AN22,"meio2st",IF(AN23=6,IF(AN22=7,"fim2st","meio2st"),IF(AN23=7,IF(AN22=6,"fim2st","meio2st"),"meio2st"))))),IF(AN22&gt;5,IF(AN22&gt;AN23+1,"fim2st","meio2st"),"meio2st")),IF(AN22&lt;&gt;"",IF(AN23&gt;5,IF(AN23&gt;AN22+1,"fim2st",IF(AN22&gt;AN23+1,"fim2st",IF(AN23=AN22,"meio2st",IF(AN23=6,IF(AN22=7,"fim2st","meio2st"),IF(AN23=7,IF(AN22=6,"fim2st","meio2st"),"meio2st"))))),IF(AN22&gt;5,IF(AN22&gt;AN23+1,"fim2st","meio2st"),"meio2st")),IF(AM23&lt;&gt;"",IF(AM23&gt;5,IF(AM23&gt;AM22+1,"fim1st",IF(AM22&gt;AM23+1,"fim1st",IF(AM23=AM22,"meio1st",IF(AM23=6,IF(AM22=7,"fim1st","meio1st"),IF(AM23=7,IF(AM22=6,"fim1st","meio1st"),"meio1st"))))),IF(AM22&gt;5,IF(AM22&gt;AM23+1,"fim1st","meio1st"),"meio1st")),IF(AM22&lt;&gt;"",IF(AM23&gt;5,IF(AM23&gt;AM22+1,"fim1st",IF(AM22&gt;AM23+1,"fim1st",IF(AM23=AM22,"meio1st",IF(AM23=6,IF(AM22=7,"fim1st","meio1st"),IF(AM23=7,IF(AM22=6,"fim1st","meio1st"),"meio1st"))))),IF(AM22&gt;5,IF(AM22&gt;AM23+1,"fim1st","meio1st"),"meio1st")),"NJG"))))))</f>
        <v>fim2st</v>
      </c>
      <c r="AS23" s="123">
        <f>IF(AL23="W",6,IF(AL23="O",0,  IF(AL22="R",IF(AQ23="meio1st",IF(AM22&gt;4,IF(AM22=6,7,AM22+2),6),AM23),AM23)))</f>
        <v>3</v>
      </c>
      <c r="AT23" s="124">
        <f>IF(AL23="W",6,IF(AL23="O",0,IF(AL23="R",IF(AQ23="meio1st",0,IF(AQ23="fim1st",0,AN23) ),IF(AL22="R",IF(AQ23="meio1st",6,IF(AQ23="fim1st",6,IF(AQ23="meio2st",IF(AN22&gt;4,IF(AN22=6,7,AN22+2),6),AN23))),AN23))))</f>
        <v>3</v>
      </c>
      <c r="AU23" s="125">
        <f>IF(AL23="W",0,IF(AL23="O",0,IF(AL23="R",IF(AQ23="STB",AO23,0),IF(AL22="R",IF(AQ22="meio1st",0,IF(AS23&gt;AS22,IF(AT23&gt;AT22,0,10),IF(AT23&gt;AT22,10,AO23))),AO23))))</f>
        <v>0</v>
      </c>
      <c r="AW23" s="118" t="s">
        <v>140</v>
      </c>
      <c r="AX23" s="50" t="str">
        <f>D25</f>
        <v>ANA CLÁUDIA</v>
      </c>
      <c r="AY23" s="119">
        <f>IF(AZ23="W",1,IF(AZ23="O",0,IF(AZ23="R",0,IF(AZ22="R",1,IF(BI23+BI22&gt;0,IF(BI23&gt;BI22,1,0),IF(BH23&gt;BH22,1,0))))))</f>
        <v>1</v>
      </c>
      <c r="AZ23" s="120"/>
      <c r="BA23" s="121">
        <v>6</v>
      </c>
      <c r="BB23" s="121">
        <v>6</v>
      </c>
      <c r="BC23" s="122"/>
      <c r="BE23" s="65" t="str">
        <f>IF(BC23&lt;&gt;"","STB",IF(BC22&lt;&gt;"","STB",IF(BB23&lt;&gt;"",IF(BB23&gt;5,IF(BB23&gt;BB22+1,"fim2st",IF(BB22&gt;BB23+1,"fim2st",IF(BB23=BB22,"meio2st",IF(BB23=6,IF(BB22=7,"fim2st","meio2st"),IF(BB23=7,IF(BB22=6,"fim2st","meio2st"),"meio2st"))))),IF(BB22&gt;5,IF(BB22&gt;BB23+1,"fim2st","meio2st"),"meio2st")),IF(BB22&lt;&gt;"",IF(BB23&gt;5,IF(BB23&gt;BB22+1,"fim2st",IF(BB22&gt;BB23+1,"fim2st",IF(BB23=BB22,"meio2st",IF(BB23=6,IF(BB22=7,"fim2st","meio2st"),IF(BB23=7,IF(BB22=6,"fim2st","meio2st"),"meio2st"))))),IF(BB22&gt;5,IF(BB22&gt;BB23+1,"fim2st","meio2st"),"meio2st")),IF(BA23&lt;&gt;"",IF(BA23&gt;5,IF(BA23&gt;BA22+1,"fim1st",IF(BA22&gt;BA23+1,"fim1st",IF(BA23=BA22,"meio1st",IF(BA23=6,IF(BA22=7,"fim1st","meio1st"),IF(BA23=7,IF(BA22=6,"fim1st","meio1st"),"meio1st"))))),IF(BA22&gt;5,IF(BA22&gt;BA23+1,"fim1st","meio1st"),"meio1st")),IF(BA22&lt;&gt;"",IF(BA23&gt;5,IF(BA23&gt;BA22+1,"fim1st",IF(BA22&gt;BA23+1,"fim1st",IF(BA23=BA22,"meio1st",IF(BA23=6,IF(BA22=7,"fim1st","meio1st"),IF(BA23=7,IF(BA22=6,"fim1st","meio1st"),"meio1st"))))),IF(BA22&gt;5,IF(BA22&gt;BA23+1,"fim1st","meio1st"),"meio1st")),"NJG"))))))</f>
        <v>fim2st</v>
      </c>
      <c r="BG23" s="123">
        <f>IF(AZ23="W",6,IF(AZ23="O",0,  IF(AZ22="R",IF(BE23="meio1st",IF(BA22&gt;4,IF(BA22=6,7,BA22+2),6),BA23),BA23)))</f>
        <v>6</v>
      </c>
      <c r="BH23" s="124">
        <f>IF(AZ23="W",6,IF(AZ23="O",0,IF(AZ23="R",IF(BE23="meio1st",0,IF(BE23="fim1st",0,BB23) ),IF(AZ22="R",IF(BE23="meio1st",6,IF(BE23="fim1st",6,IF(BE23="meio2st",IF(BB22&gt;4,IF(BB22=6,7,BB22+2),6),BB23))),BB23))))</f>
        <v>6</v>
      </c>
      <c r="BI23" s="125">
        <f>IF(AZ23="W",0,IF(AZ23="O",0,IF(AZ23="R",IF(BE23="STB",BC23,0),IF(AZ22="R",IF(BE22="meio1st",0,IF(BG23&gt;BG22,IF(BH23&gt;BH22,0,10),IF(BH23&gt;BH22,10,BC23))),BC23))))</f>
        <v>0</v>
      </c>
      <c r="BK23" s="118"/>
      <c r="BL23" s="50" t="str">
        <f>D24</f>
        <v>RENATO OLIVEIRA</v>
      </c>
      <c r="BM23" s="119">
        <f>IF(BN23="W",1,IF(BN23="O",0,IF(BN23="R",0,IF(BN22="R",1,IF(BW23+BW22&gt;0,IF(BW23&gt;BW22,1,0),IF(BV23&gt;BV22,1,0))))))</f>
        <v>1</v>
      </c>
      <c r="BN23" s="120"/>
      <c r="BO23" s="121">
        <v>6</v>
      </c>
      <c r="BP23" s="121">
        <v>6</v>
      </c>
      <c r="BQ23" s="122"/>
      <c r="BS23" s="65" t="str">
        <f>IF(BQ23&lt;&gt;"","STB",IF(BQ22&lt;&gt;"","STB",IF(BP23&lt;&gt;"",IF(BP23&gt;5,IF(BP23&gt;BP22+1,"fim2st",IF(BP22&gt;BP23+1,"fim2st",IF(BP23=BP22,"meio2st",IF(BP23=6,IF(BP22=7,"fim2st","meio2st"),IF(BP23=7,IF(BP22=6,"fim2st","meio2st"),"meio2st"))))),IF(BP22&gt;5,IF(BP22&gt;BP23+1,"fim2st","meio2st"),"meio2st")),IF(BP22&lt;&gt;"",IF(BP23&gt;5,IF(BP23&gt;BP22+1,"fim2st",IF(BP22&gt;BP23+1,"fim2st",IF(BP23=BP22,"meio2st",IF(BP23=6,IF(BP22=7,"fim2st","meio2st"),IF(BP23=7,IF(BP22=6,"fim2st","meio2st"),"meio2st"))))),IF(BP22&gt;5,IF(BP22&gt;BP23+1,"fim2st","meio2st"),"meio2st")),IF(BO23&lt;&gt;"",IF(BO23&gt;5,IF(BO23&gt;BO22+1,"fim1st",IF(BO22&gt;BO23+1,"fim1st",IF(BO23=BO22,"meio1st",IF(BO23=6,IF(BO22=7,"fim1st","meio1st"),IF(BO23=7,IF(BO22=6,"fim1st","meio1st"),"meio1st"))))),IF(BO22&gt;5,IF(BO22&gt;BO23+1,"fim1st","meio1st"),"meio1st")),IF(BO22&lt;&gt;"",IF(BO23&gt;5,IF(BO23&gt;BO22+1,"fim1st",IF(BO22&gt;BO23+1,"fim1st",IF(BO23=BO22,"meio1st",IF(BO23=6,IF(BO22=7,"fim1st","meio1st"),IF(BO23=7,IF(BO22=6,"fim1st","meio1st"),"meio1st"))))),IF(BO22&gt;5,IF(BO22&gt;BO23+1,"fim1st","meio1st"),"meio1st")),"NJG"))))))</f>
        <v>fim2st</v>
      </c>
      <c r="BU23" s="123">
        <f>IF(BN23="W",6,IF(BN23="O",0,  IF(BN22="R",IF(BS23="meio1st",IF(BO22&gt;4,IF(BO22=6,7,BO22+2),6),BO23),BO23)))</f>
        <v>6</v>
      </c>
      <c r="BV23" s="124">
        <f>IF(BN23="W",6,IF(BN23="O",0,IF(BN23="R",IF(BS23="meio1st",0,IF(BS23="fim1st",0,BP23) ),IF(BN22="R",IF(BS23="meio1st",6,IF(BS23="fim1st",6,IF(BS23="meio2st",IF(BP22&gt;4,IF(BP22=6,7,BP22+2),6),BP23))),BP23))))</f>
        <v>6</v>
      </c>
      <c r="BW23" s="125">
        <f>IF(BN23="W",0,IF(BN23="O",0,IF(BN23="R",IF(BS23="STB",BQ23,0),IF(BN22="R",IF(BS22="meio1st",0,IF(BU23&gt;BU22,IF(BV23&gt;BV22,0,10),IF(BV23&gt;BV22,10,BQ23))),BQ23))))</f>
        <v>0</v>
      </c>
      <c r="BY23" s="118" t="s">
        <v>140</v>
      </c>
      <c r="BZ23" s="50" t="str">
        <f>D23</f>
        <v>MÁRCIO CASTRO</v>
      </c>
      <c r="CA23" s="119">
        <f>IF(CB23="W",1,IF(CB23="O",0,IF(CB23="R",0,IF(CB22="R",1,IF(CK23+CK22&gt;0,IF(CK23&gt;CK22,1,0),IF(CJ23&gt;CJ22,1,0))))))</f>
        <v>0</v>
      </c>
      <c r="CB23" s="151" t="s">
        <v>110</v>
      </c>
      <c r="CC23" s="129"/>
      <c r="CD23" s="129"/>
      <c r="CE23" s="130"/>
      <c r="CG23" s="65" t="str">
        <f>IF(CE23&lt;&gt;"","STB",IF(CE22&lt;&gt;"","STB",IF(CD23&lt;&gt;"",IF(CD23&gt;5,IF(CD23&gt;CD22+1,"fim2st",IF(CD22&gt;CD23+1,"fim2st",IF(CD23=CD22,"meio2st",IF(CD23=6,IF(CD22=7,"fim2st","meio2st"),IF(CD23=7,IF(CD22=6,"fim2st","meio2st"),"meio2st"))))),IF(CD22&gt;5,IF(CD22&gt;CD23+1,"fim2st","meio2st"),"meio2st")),IF(CD22&lt;&gt;"",IF(CD23&gt;5,IF(CD23&gt;CD22+1,"fim2st",IF(CD22&gt;CD23+1,"fim2st",IF(CD23=CD22,"meio2st",IF(CD23=6,IF(CD22=7,"fim2st","meio2st"),IF(CD23=7,IF(CD22=6,"fim2st","meio2st"),"meio2st"))))),IF(CD22&gt;5,IF(CD22&gt;CD23+1,"fim2st","meio2st"),"meio2st")),IF(CC23&lt;&gt;"",IF(CC23&gt;5,IF(CC23&gt;CC22+1,"fim1st",IF(CC22&gt;CC23+1,"fim1st",IF(CC23=CC22,"meio1st",IF(CC23=6,IF(CC22=7,"fim1st","meio1st"),IF(CC23=7,IF(CC22=6,"fim1st","meio1st"),"meio1st"))))),IF(CC22&gt;5,IF(CC22&gt;CC23+1,"fim1st","meio1st"),"meio1st")),IF(CC22&lt;&gt;"",IF(CC23&gt;5,IF(CC23&gt;CC22+1,"fim1st",IF(CC22&gt;CC23+1,"fim1st",IF(CC23=CC22,"meio1st",IF(CC23=6,IF(CC22=7,"fim1st","meio1st"),IF(CC23=7,IF(CC22=6,"fim1st","meio1st"),"meio1st"))))),IF(CC22&gt;5,IF(CC22&gt;CC23+1,"fim1st","meio1st"),"meio1st")),"NJG"))))))</f>
        <v>NJG</v>
      </c>
      <c r="CI23" s="123">
        <f>IF(CB23="W",6,IF(CB23="O",0,  IF(CB22="R",IF(CG23="meio1st",IF(CC22&gt;4,IF(CC22=6,7,CC22+2),6),CC23),CC23)))</f>
        <v>0</v>
      </c>
      <c r="CJ23" s="124">
        <f>IF(CB23="W",6,IF(CB23="O",0,IF(CB23="R",IF(CG23="meio1st",0,IF(CG23="fim1st",0,CD23) ),IF(CB22="R",IF(CG23="meio1st",6,IF(CG23="fim1st",6,IF(CG23="meio2st",IF(CD22&gt;4,IF(CD22=6,7,CD22+2),6),CD23))),CD23))))</f>
        <v>0</v>
      </c>
      <c r="CK23" s="125">
        <f>IF(CB23="W",0,IF(CB23="O",0,IF(CB23="R",IF(CG23="STB",CE23,0),IF(CB22="R",IF(CG22="meio1st",0,IF(CI23&gt;CI22,IF(CJ23&gt;CJ22,0,10),IF(CJ23&gt;CJ22,10,CE23))),CE23))))</f>
        <v>0</v>
      </c>
      <c r="CM23" s="31" t="str">
        <f t="shared" si="65"/>
        <v>MÁRCIO CASTRO</v>
      </c>
      <c r="CN23" s="65">
        <f>IF(AE24&gt;AE25,1,0)</f>
        <v>1</v>
      </c>
      <c r="CO23" s="65">
        <f>IF(AF24&gt;AF25,1,0)</f>
        <v>1</v>
      </c>
      <c r="CP23" s="65">
        <f>IF(AG24&gt;AG25,1,0)</f>
        <v>0</v>
      </c>
      <c r="CQ23" s="65">
        <f>IF(AS24&gt;AS25,1,0)</f>
        <v>1</v>
      </c>
      <c r="CR23" s="65">
        <f>IF(AT24&gt;AT25,1,0)</f>
        <v>1</v>
      </c>
      <c r="CS23" s="65">
        <f>IF(AU24&gt;AU25,1,0)</f>
        <v>0</v>
      </c>
      <c r="CT23" s="65">
        <f>IF(BG24&gt;BG25,1,0)</f>
        <v>1</v>
      </c>
      <c r="CU23" s="65">
        <f>IF(BH24&gt;BH25,1,0)</f>
        <v>1</v>
      </c>
      <c r="CV23" s="65">
        <f>IF(BI24&gt;BI25,1,0)</f>
        <v>0</v>
      </c>
      <c r="CW23" s="65">
        <f>IF(BU24&gt;BU25,1,0)</f>
        <v>1</v>
      </c>
      <c r="CX23" s="65">
        <f>IF(BV24&gt;BV25,1,0)</f>
        <v>1</v>
      </c>
      <c r="CY23" s="65">
        <f>IF(BW24&gt;BW25,1,0)</f>
        <v>0</v>
      </c>
      <c r="CZ23" s="65">
        <f>IF(CI23&gt;CI22,1,0)</f>
        <v>0</v>
      </c>
      <c r="DA23" s="65">
        <f>IF(CJ23&gt;CJ22,1,0)</f>
        <v>0</v>
      </c>
      <c r="DB23" s="65">
        <f>IF(CK23&gt;CK22,1,0)</f>
        <v>0</v>
      </c>
      <c r="DC23" s="111"/>
      <c r="DD23" s="65">
        <f>IF(AE25&gt;AE24,1,0)</f>
        <v>0</v>
      </c>
      <c r="DE23" s="65">
        <f>IF(AF25&gt;AF24,1,0)</f>
        <v>0</v>
      </c>
      <c r="DF23" s="65">
        <f>IF(AG25&gt;AG24,1,0)</f>
        <v>0</v>
      </c>
      <c r="DG23" s="65">
        <f>IF(AS25&gt;AS24,1,0)</f>
        <v>0</v>
      </c>
      <c r="DH23" s="65">
        <f>IF(AT25&gt;AT24,1,0)</f>
        <v>0</v>
      </c>
      <c r="DI23" s="65">
        <f>IF(AU25&gt;AU24,1,0)</f>
        <v>0</v>
      </c>
      <c r="DJ23" s="65">
        <f>IF(BG25&gt;BG24,1,0)</f>
        <v>0</v>
      </c>
      <c r="DK23" s="65">
        <f>IF(BH25&gt;BH24,1,0)</f>
        <v>0</v>
      </c>
      <c r="DL23" s="65">
        <f>IF(BI25&gt;BI24,1,0)</f>
        <v>0</v>
      </c>
      <c r="DM23" s="65">
        <f>IF(BU25&gt;BU24,1,0)</f>
        <v>0</v>
      </c>
      <c r="DN23" s="65">
        <f>IF(BV25&gt;BV24,1,0)</f>
        <v>0</v>
      </c>
      <c r="DO23" s="65">
        <f>IF(BW25&gt;BW24,1,0)</f>
        <v>0</v>
      </c>
      <c r="DP23" s="65">
        <f>IF(CI22&gt;CI23,1,0)</f>
        <v>1</v>
      </c>
      <c r="DQ23" s="65">
        <f>IF(CJ22&gt;CJ23,1,0)</f>
        <v>1</v>
      </c>
      <c r="DR23" s="65">
        <f>IF(CK22&gt;CK23,1,0)</f>
        <v>0</v>
      </c>
      <c r="DS23" s="111"/>
      <c r="DT23" s="65">
        <f>AE24+AF24+AG24+AS24+AT24+AU24+BG24+BH24+BI24+BU24+BV24+BW24+CI23+CJ23+CK23</f>
        <v>48</v>
      </c>
      <c r="DU23" s="65">
        <f>AE25+AF25+AG25+AS25+AT25+AU25+BG25+BH25+BI25+BU25+BV25+BW25+CI22+CJ22+CK22</f>
        <v>13</v>
      </c>
      <c r="DV23" s="111"/>
      <c r="DW23" s="31">
        <f>IF(X24="O",1,0)</f>
        <v>0</v>
      </c>
      <c r="DX23" s="31">
        <f>IF(AL24="O",1,0)</f>
        <v>0</v>
      </c>
      <c r="DY23" s="31">
        <f>IF(AZ24="O",1,0)</f>
        <v>0</v>
      </c>
      <c r="DZ23" s="31">
        <f>IF(BN24="O",1,0)</f>
        <v>0</v>
      </c>
      <c r="EA23" s="31">
        <f>IF(CB23="O",1,0)</f>
        <v>1</v>
      </c>
      <c r="ED23" s="65">
        <f t="shared" si="66"/>
        <v>1</v>
      </c>
      <c r="EE23" s="65">
        <f t="shared" si="67"/>
        <v>1</v>
      </c>
      <c r="EF23" s="65">
        <f t="shared" si="68"/>
        <v>1</v>
      </c>
      <c r="EG23" s="65">
        <f t="shared" si="69"/>
        <v>1</v>
      </c>
      <c r="EH23" s="65">
        <f t="shared" si="70"/>
        <v>1</v>
      </c>
      <c r="EI23" s="65">
        <v>2</v>
      </c>
      <c r="EJ23" s="43">
        <f t="shared" si="71"/>
        <v>5</v>
      </c>
      <c r="EK23" s="43">
        <f>AY24+BM24+CA23+W24+AK24</f>
        <v>4</v>
      </c>
      <c r="EL23" s="43">
        <f t="shared" si="72"/>
        <v>8</v>
      </c>
      <c r="EM23" s="43">
        <f t="shared" si="73"/>
        <v>2</v>
      </c>
      <c r="EN23" s="43">
        <f t="shared" si="74"/>
        <v>6</v>
      </c>
      <c r="EO23" s="43">
        <f t="shared" si="75"/>
        <v>48</v>
      </c>
      <c r="EP23" s="43">
        <f t="shared" si="75"/>
        <v>13</v>
      </c>
      <c r="EQ23" s="43">
        <f t="shared" si="76"/>
        <v>35</v>
      </c>
      <c r="ER23" s="43">
        <f t="shared" si="77"/>
        <v>1</v>
      </c>
      <c r="ES23" s="111"/>
      <c r="ET23" s="71">
        <f>IF(EK23+100&gt;99,EK23+100,concatdxnar("0",EK23+100))</f>
        <v>104</v>
      </c>
      <c r="EU23" s="71">
        <f t="shared" si="78"/>
        <v>106</v>
      </c>
      <c r="EV23" s="71">
        <f t="shared" si="79"/>
        <v>135</v>
      </c>
      <c r="EW23" s="71">
        <f t="shared" si="80"/>
        <v>8</v>
      </c>
      <c r="EX23" s="65" t="str">
        <f t="shared" si="81"/>
        <v>10410613582</v>
      </c>
      <c r="EY23" s="65">
        <f t="shared" si="82"/>
        <v>10410613582</v>
      </c>
      <c r="EZ23" s="65">
        <f>LARGE(EY22:EY27,EI23)</f>
        <v>10410611794</v>
      </c>
      <c r="FA23" s="65" t="str">
        <f t="shared" si="83"/>
        <v>104106117</v>
      </c>
      <c r="FB23" s="65" t="str">
        <f>IF(FA23=FA22,"empate-c",IF(FA23=FA24,"empate-b","ok"))</f>
        <v>ok</v>
      </c>
      <c r="FC23" s="65">
        <f t="shared" si="84"/>
        <v>4</v>
      </c>
      <c r="FD23" s="65">
        <f t="shared" si="85"/>
        <v>9</v>
      </c>
      <c r="FE23" s="65" t="str">
        <f>RIGHT(C20,1)</f>
        <v>C</v>
      </c>
      <c r="FF23" s="65">
        <f>IF(FD23=9,9,VLOOKUP(CONCATENATE(FE23,FD23),'Conf-Direto'!$A$12:$B$587,2,0))</f>
        <v>9</v>
      </c>
      <c r="FG23" s="65">
        <f t="shared" si="86"/>
        <v>9</v>
      </c>
      <c r="FH23" s="31" t="str">
        <f t="shared" si="87"/>
        <v>10410611794</v>
      </c>
      <c r="FI23" s="65">
        <v>2</v>
      </c>
      <c r="FJ23" s="70">
        <f>IF(CA22=1,1,IF(CA23=1,2,0))</f>
        <v>1</v>
      </c>
      <c r="FK23" s="70"/>
      <c r="FL23" s="70">
        <f>FK24</f>
        <v>2</v>
      </c>
      <c r="FM23" s="70">
        <f>FK25</f>
        <v>2</v>
      </c>
      <c r="FN23" s="70">
        <f>FK26</f>
        <v>2</v>
      </c>
      <c r="FO23" s="70">
        <f>FL27</f>
        <v>6</v>
      </c>
      <c r="FP23" s="31">
        <f t="shared" si="88"/>
        <v>10410611794</v>
      </c>
      <c r="FQ23" s="31">
        <f>LARGE(FP22:FP27,2)</f>
        <v>10410611794</v>
      </c>
      <c r="FR23" s="65">
        <f>IF(SUM(EJ22:EJ27)=0,B23,VALUE(RIGHT(FQ23,1)))</f>
        <v>4</v>
      </c>
      <c r="FS23" s="31">
        <f t="shared" si="89"/>
        <v>16</v>
      </c>
      <c r="FT23" s="31" t="str">
        <f>VLOOKUP(FR23,B22:D27,3,0)</f>
        <v>ANA CLÁUDIA</v>
      </c>
      <c r="FU23" s="31">
        <f t="shared" si="90"/>
        <v>14</v>
      </c>
      <c r="FV23" s="67" t="str">
        <f t="shared" si="91"/>
        <v>1614</v>
      </c>
      <c r="FW23" s="31">
        <f t="shared" si="92"/>
        <v>1614</v>
      </c>
      <c r="FX23" s="31">
        <f>SMALL(FW22:FW27,FI23)</f>
        <v>1413</v>
      </c>
      <c r="FY23" s="31">
        <f t="shared" si="93"/>
        <v>14</v>
      </c>
      <c r="FZ23" s="31" t="str">
        <f t="shared" si="94"/>
        <v>13</v>
      </c>
    </row>
    <row r="24" spans="1:185" x14ac:dyDescent="0.45">
      <c r="B24" s="43">
        <v>3</v>
      </c>
      <c r="C24" s="38">
        <v>15</v>
      </c>
      <c r="D24" s="39" t="str">
        <f>Classificação!D19</f>
        <v>RENATO OLIVEIRA</v>
      </c>
      <c r="F24" s="38">
        <f>F23+1</f>
        <v>15</v>
      </c>
      <c r="G24" s="89" t="str">
        <f t="shared" si="64"/>
        <v>MARCELO MORAES</v>
      </c>
      <c r="H24" s="131">
        <f>VLOOKUP(FR24,EI22:EJ27,2,0)</f>
        <v>5</v>
      </c>
      <c r="I24" s="112">
        <f>VLOOKUP(FR24,EI22:EK27,3,0)</f>
        <v>2</v>
      </c>
      <c r="J24" s="131">
        <f>VLOOKUP(FR24,EI22:EQ27,4,0)</f>
        <v>5</v>
      </c>
      <c r="K24" s="114">
        <f>VLOOKUP(FR24,EI22:EQ27,5,0)</f>
        <v>6</v>
      </c>
      <c r="L24" s="115">
        <f>VLOOKUP(FR24,EI22:EQ27,6,0)</f>
        <v>-1</v>
      </c>
      <c r="M24" s="131">
        <f>VLOOKUP(FR24,EI22:EQ27,7,0)</f>
        <v>46</v>
      </c>
      <c r="N24" s="114">
        <f>VLOOKUP(FR24,EI22:EQ27,8,0)</f>
        <v>44</v>
      </c>
      <c r="O24" s="147">
        <f>VLOOKUP(FR24,EI22:EQ27,9,0)</f>
        <v>2</v>
      </c>
      <c r="P24" s="117">
        <f>VLOOKUP(FR24,EI22:ER27,10,0)</f>
        <v>0</v>
      </c>
      <c r="Q24" s="117" t="e">
        <f>VLOOKUP(FS24,EJ22:ES27,10,0)</f>
        <v>#N/A</v>
      </c>
      <c r="R24" s="97"/>
      <c r="S24" s="97"/>
      <c r="U24" s="98"/>
      <c r="V24" s="41" t="str">
        <f>D23</f>
        <v>MÁRCIO CASTRO</v>
      </c>
      <c r="W24" s="99">
        <f>IF(X24="W",1,IF(X24="O",0,IF(X24="R",0,IF(X25="R",1,IF(AG24+AG25&gt;0,IF(AG24&gt;AG25,1,0),IF(AF24&gt;AF25,1,0))))))</f>
        <v>1</v>
      </c>
      <c r="X24" s="132"/>
      <c r="Y24" s="101">
        <v>6</v>
      </c>
      <c r="Z24" s="101">
        <v>6</v>
      </c>
      <c r="AA24" s="102"/>
      <c r="AC24" s="65" t="str">
        <f>IF(AA24&lt;&gt;"","STB",IF(AA25&lt;&gt;"","STB",IF(Z24&lt;&gt;"",IF(Z24&gt;5,IF(Z24&gt;Z25+1,"fim2st",IF(Z25&gt;Z24+1,"fim2st",IF(Z24=Z25,"meio2st",IF(Z24=6,IF(Z25=7,"fim2st","meio2st"),IF(Z24=7,IF(Z25=6,"fim2st","meio2st"),"meio2st"))))),IF(Z25&gt;5,IF(Z25&gt;Z24+1,"fim2st","meio2st"),"meio2st")),IF(Z25&lt;&gt;"",IF(Z24&gt;5,IF(Z24&gt;Z25+1,"fim2st",IF(Z25&gt;Z24+1,"fim2st",IF(Z24=Z25,"meio2st",IF(Z24=6,IF(Z25=7,"fim2st","meio2st"),IF(Z24=7,IF(Z25=6,"fim2st","meio2st"),"meio2st"))))),IF(Z25&gt;5,IF(Z25&gt;Z24+1,"fim2st","meio2st"),"meio2st")),IF(Y24&lt;&gt;"",IF(Y24&gt;5,IF(Y24&gt;Y25+1,"fim1st",IF(Y25&gt;Y24+1,"fim1st",IF(Y24=Y25,"meio1st",IF(Y24=6,IF(Y25=7,"fim1st","meio1st"),IF(Y24=7,IF(Y25=6,"fim1st","meio1st"),"meio1st"))))),IF(Y25&gt;5,IF(Y25&gt;Y24+1,"fim1st","meio1st"),"meio1st")),IF(Y25&lt;&gt;"",IF(Y24&gt;5,IF(Y24&gt;Y25+1,"fim1st",IF(Y25&gt;Y24+1,"fim1st",IF(Y24=Y25,"meio1st",IF(Y24=6,IF(Y25=7,"fim1st","meio1st"),IF(Y24=7,IF(Y25=6,"fim1st","meio1st"),"meio1st"))))),IF(Y25&gt;5,IF(Y25&gt;Y24+1,"fim1st","meio1st"),"meio1st")),"NJG"))))))</f>
        <v>fim2st</v>
      </c>
      <c r="AE24" s="103">
        <f>IF(X24="W",6,IF(X24="O",0,  IF(X25="R",IF(AC24="meio1st",IF(Y25&gt;4,IF(Y25=6,7,Y25+2),6),Y24),Y24)))</f>
        <v>6</v>
      </c>
      <c r="AF24" s="104">
        <f>IF(X24="W",6,IF(X24="O",0,IF(X24="R",IF(AC24="meio1st",0,IF(AC24="fim1st",0,Z24) ),IF(X25="R",IF(AC24="meio1st",6,IF(AC24="fim1st",6,IF(AC24="meio2st",IF(Z25&gt;4,IF(Z25=6,7,Z25+2),6),Z24))),Z24))))</f>
        <v>6</v>
      </c>
      <c r="AG24" s="105">
        <f>IF(X24="W",0,IF(X24="O",0,IF(X24="R",IF(AC24="STB",AA24,0),IF(X25="R",IF(AC22="meio1st",0,IF(AE24&gt;AE25,IF(AF24&gt;AF25,0,10),IF(AF24&gt;AF25,10,AA24))),AA24))))</f>
        <v>0</v>
      </c>
      <c r="AH24" s="106"/>
      <c r="AI24" s="98" t="s">
        <v>140</v>
      </c>
      <c r="AJ24" s="41" t="str">
        <f>D23</f>
        <v>MÁRCIO CASTRO</v>
      </c>
      <c r="AK24" s="99">
        <f>IF(AL24="W",1,IF(AL24="O",0,IF(AL24="R",0,IF(AL25="R",1,IF(AU24+AU25&gt;0,IF(AU24&gt;AU25,1,0),IF(AT24&gt;AT25,1,0))))))</f>
        <v>1</v>
      </c>
      <c r="AL24" s="132"/>
      <c r="AM24" s="101">
        <v>6</v>
      </c>
      <c r="AN24" s="101">
        <v>6</v>
      </c>
      <c r="AO24" s="102"/>
      <c r="AQ24" s="65" t="str">
        <f>IF(AO24&lt;&gt;"","STB",IF(AO25&lt;&gt;"","STB",IF(AN24&lt;&gt;"",IF(AN24&gt;5,IF(AN24&gt;AN25+1,"fim2st",IF(AN25&gt;AN24+1,"fim2st",IF(AN24=AN25,"meio2st",IF(AN24=6,IF(AN25=7,"fim2st","meio2st"),IF(AN24=7,IF(AN25=6,"fim2st","meio2st"),"meio2st"))))),IF(AN25&gt;5,IF(AN25&gt;AN24+1,"fim2st","meio2st"),"meio2st")),IF(AN25&lt;&gt;"",IF(AN24&gt;5,IF(AN24&gt;AN25+1,"fim2st",IF(AN25&gt;AN24+1,"fim2st",IF(AN24=AN25,"meio2st",IF(AN24=6,IF(AN25=7,"fim2st","meio2st"),IF(AN24=7,IF(AN25=6,"fim2st","meio2st"),"meio2st"))))),IF(AN25&gt;5,IF(AN25&gt;AN24+1,"fim2st","meio2st"),"meio2st")),IF(AM24&lt;&gt;"",IF(AM24&gt;5,IF(AM24&gt;AM25+1,"fim1st",IF(AM25&gt;AM24+1,"fim1st",IF(AM24=AM25,"meio1st",IF(AM24=6,IF(AM25=7,"fim1st","meio1st"),IF(AM24=7,IF(AM25=6,"fim1st","meio1st"),"meio1st"))))),IF(AM25&gt;5,IF(AM25&gt;AM24+1,"fim1st","meio1st"),"meio1st")),IF(AM25&lt;&gt;"",IF(AM24&gt;5,IF(AM24&gt;AM25+1,"fim1st",IF(AM25&gt;AM24+1,"fim1st",IF(AM24=AM25,"meio1st",IF(AM24=6,IF(AM25=7,"fim1st","meio1st"),IF(AM24=7,IF(AM25=6,"fim1st","meio1st"),"meio1st"))))),IF(AM25&gt;5,IF(AM25&gt;AM24+1,"fim1st","meio1st"),"meio1st")),"NJG"))))))</f>
        <v>fim2st</v>
      </c>
      <c r="AS24" s="103">
        <f>IF(AL24="W",6,IF(AL24="O",0,  IF(AL25="R",IF(AQ24="meio1st",IF(AM25&gt;4,IF(AM25=6,7,AM25+2),6),AM24),AM24)))</f>
        <v>6</v>
      </c>
      <c r="AT24" s="104">
        <f>IF(AL24="W",6,IF(AL24="O",0,IF(AL24="R",IF(AQ24="meio1st",0,IF(AQ24="fim1st",0,AN24) ),IF(AL25="R",IF(AQ24="meio1st",6,IF(AQ24="fim1st",6,IF(AQ24="meio2st",IF(AN25&gt;4,IF(AN25=6,7,AN25+2),6),AN24))),AN24))))</f>
        <v>6</v>
      </c>
      <c r="AU24" s="105">
        <f>IF(AL24="W",0,IF(AL24="O",0,IF(AL24="R",IF(AQ24="STB",AO24,0),IF(AL25="R",IF(AQ22="meio1st",0,IF(AS24&gt;AS25,IF(AT24&gt;AT25,0,10),IF(AT24&gt;AT25,10,AO24))),AO24))))</f>
        <v>0</v>
      </c>
      <c r="AW24" s="98"/>
      <c r="AX24" s="41" t="str">
        <f>D23</f>
        <v>MÁRCIO CASTRO</v>
      </c>
      <c r="AY24" s="99">
        <f>IF(AZ24="W",1,IF(AZ24="O",0,IF(AZ24="R",0,IF(AZ25="R",1,IF(BI24+BI25&gt;0,IF(BI24&gt;BI25,1,0),IF(BH24&gt;BH25,1,0))))))</f>
        <v>1</v>
      </c>
      <c r="AZ24" s="132" t="s">
        <v>169</v>
      </c>
      <c r="BA24" s="101"/>
      <c r="BB24" s="101"/>
      <c r="BC24" s="102"/>
      <c r="BE24" s="65" t="str">
        <f>IF(BC24&lt;&gt;"","STB",IF(BC25&lt;&gt;"","STB",IF(BB24&lt;&gt;"",IF(BB24&gt;5,IF(BB24&gt;BB25+1,"fim2st",IF(BB25&gt;BB24+1,"fim2st",IF(BB24=BB25,"meio2st",IF(BB24=6,IF(BB25=7,"fim2st","meio2st"),IF(BB24=7,IF(BB25=6,"fim2st","meio2st"),"meio2st"))))),IF(BB25&gt;5,IF(BB25&gt;BB24+1,"fim2st","meio2st"),"meio2st")),IF(BB25&lt;&gt;"",IF(BB24&gt;5,IF(BB24&gt;BB25+1,"fim2st",IF(BB25&gt;BB24+1,"fim2st",IF(BB24=BB25,"meio2st",IF(BB24=6,IF(BB25=7,"fim2st","meio2st"),IF(BB24=7,IF(BB25=6,"fim2st","meio2st"),"meio2st"))))),IF(BB25&gt;5,IF(BB25&gt;BB24+1,"fim2st","meio2st"),"meio2st")),IF(BA24&lt;&gt;"",IF(BA24&gt;5,IF(BA24&gt;BA25+1,"fim1st",IF(BA25&gt;BA24+1,"fim1st",IF(BA24=BA25,"meio1st",IF(BA24=6,IF(BA25=7,"fim1st","meio1st"),IF(BA24=7,IF(BA25=6,"fim1st","meio1st"),"meio1st"))))),IF(BA25&gt;5,IF(BA25&gt;BA24+1,"fim1st","meio1st"),"meio1st")),IF(BA25&lt;&gt;"",IF(BA24&gt;5,IF(BA24&gt;BA25+1,"fim1st",IF(BA25&gt;BA24+1,"fim1st",IF(BA24=BA25,"meio1st",IF(BA24=6,IF(BA25=7,"fim1st","meio1st"),IF(BA24=7,IF(BA25=6,"fim1st","meio1st"),"meio1st"))))),IF(BA25&gt;5,IF(BA25&gt;BA24+1,"fim1st","meio1st"),"meio1st")),"NJG"))))))</f>
        <v>NJG</v>
      </c>
      <c r="BG24" s="103">
        <f>IF(AZ24="W",6,IF(AZ24="O",0,  IF(AZ25="R",IF(BE24="meio1st",IF(BA25&gt;4,IF(BA25=6,7,BA25+2),6),BA24),BA24)))</f>
        <v>6</v>
      </c>
      <c r="BH24" s="104">
        <f>IF(AZ24="W",6,IF(AZ24="O",0,IF(AZ24="R",IF(BE24="meio1st",0,IF(BE24="fim1st",0,BB24) ),IF(AZ25="R",IF(BE24="meio1st",6,IF(BE24="fim1st",6,IF(BE24="meio2st",IF(BB25&gt;4,IF(BB25=6,7,BB25+2),6),BB24))),BB24))))</f>
        <v>6</v>
      </c>
      <c r="BI24" s="105">
        <f>IF(AZ24="W",0,IF(AZ24="O",0,IF(AZ24="R",IF(BE24="STB",BC24,0),IF(AZ25="R",IF(BE22="meio1st",0,IF(BG24&gt;BG25,IF(BH24&gt;BH25,0,10),IF(BH24&gt;BH25,10,BC24))),BC24))))</f>
        <v>0</v>
      </c>
      <c r="BK24" s="98"/>
      <c r="BL24" s="41" t="str">
        <f>D23</f>
        <v>MÁRCIO CASTRO</v>
      </c>
      <c r="BM24" s="99">
        <f>IF(BN24="W",1,IF(BN24="O",0,IF(BN24="R",0,IF(BN25="R",1,IF(BW24+BW25&gt;0,IF(BW24&gt;BW25,1,0),IF(BV24&gt;BV25,1,0))))))</f>
        <v>1</v>
      </c>
      <c r="BN24" s="132"/>
      <c r="BO24" s="101">
        <v>6</v>
      </c>
      <c r="BP24" s="101">
        <v>6</v>
      </c>
      <c r="BQ24" s="102"/>
      <c r="BS24" s="65" t="str">
        <f>IF(BQ24&lt;&gt;"","STB",IF(BQ25&lt;&gt;"","STB",IF(BP24&lt;&gt;"",IF(BP24&gt;5,IF(BP24&gt;BP25+1,"fim2st",IF(BP25&gt;BP24+1,"fim2st",IF(BP24=BP25,"meio2st",IF(BP24=6,IF(BP25=7,"fim2st","meio2st"),IF(BP24=7,IF(BP25=6,"fim2st","meio2st"),"meio2st"))))),IF(BP25&gt;5,IF(BP25&gt;BP24+1,"fim2st","meio2st"),"meio2st")),IF(BP25&lt;&gt;"",IF(BP24&gt;5,IF(BP24&gt;BP25+1,"fim2st",IF(BP25&gt;BP24+1,"fim2st",IF(BP24=BP25,"meio2st",IF(BP24=6,IF(BP25=7,"fim2st","meio2st"),IF(BP24=7,IF(BP25=6,"fim2st","meio2st"),"meio2st"))))),IF(BP25&gt;5,IF(BP25&gt;BP24+1,"fim2st","meio2st"),"meio2st")),IF(BO24&lt;&gt;"",IF(BO24&gt;5,IF(BO24&gt;BO25+1,"fim1st",IF(BO25&gt;BO24+1,"fim1st",IF(BO24=BO25,"meio1st",IF(BO24=6,IF(BO25=7,"fim1st","meio1st"),IF(BO24=7,IF(BO25=6,"fim1st","meio1st"),"meio1st"))))),IF(BO25&gt;5,IF(BO25&gt;BO24+1,"fim1st","meio1st"),"meio1st")),IF(BO25&lt;&gt;"",IF(BO24&gt;5,IF(BO24&gt;BO25+1,"fim1st",IF(BO25&gt;BO24+1,"fim1st",IF(BO24=BO25,"meio1st",IF(BO24=6,IF(BO25=7,"fim1st","meio1st"),IF(BO24=7,IF(BO25=6,"fim1st","meio1st"),"meio1st"))))),IF(BO25&gt;5,IF(BO25&gt;BO24+1,"fim1st","meio1st"),"meio1st")),"NJG"))))))</f>
        <v>fim2st</v>
      </c>
      <c r="BU24" s="103">
        <f>IF(BN24="W",6,IF(BN24="O",0,  IF(BN25="R",IF(BS24="meio1st",IF(BO25&gt;4,IF(BO25=6,7,BO25+2),6),BO24),BO24)))</f>
        <v>6</v>
      </c>
      <c r="BV24" s="104">
        <f>IF(BN24="W",6,IF(BN24="O",0,IF(BN24="R",IF(BS24="meio1st",0,IF(BS24="fim1st",0,BP24) ),IF(BN25="R",IF(BS24="meio1st",6,IF(BS24="fim1st",6,IF(BS24="meio2st",IF(BP25&gt;4,IF(BP25=6,7,BP25+2),6),BP24))),BP24))))</f>
        <v>6</v>
      </c>
      <c r="BW24" s="105">
        <f>IF(BN24="W",0,IF(BN24="O",0,IF(BN24="R",IF(BS24="STB",BQ24,0),IF(BN25="R",IF(BS22="meio1st",0,IF(BU24&gt;BU25,IF(BV24&gt;BV25,0,10),IF(BV24&gt;BV25,10,BQ24))),BQ24))))</f>
        <v>0</v>
      </c>
      <c r="BY24" s="98" t="s">
        <v>140</v>
      </c>
      <c r="BZ24" s="41" t="str">
        <f>D24</f>
        <v>RENATO OLIVEIRA</v>
      </c>
      <c r="CA24" s="99">
        <f>IF(CB24="W",1,IF(CB24="O",0,IF(CB24="R",0,IF(CB25="R",1,IF(CK24+CK25&gt;0,IF(CK24&gt;CK25,1,0),IF(CJ24&gt;CJ25,1,0))))))</f>
        <v>1</v>
      </c>
      <c r="CB24" s="133"/>
      <c r="CC24" s="109">
        <v>0</v>
      </c>
      <c r="CD24" s="109">
        <v>6</v>
      </c>
      <c r="CE24" s="110">
        <v>10</v>
      </c>
      <c r="CG24" s="65" t="str">
        <f>IF(CE24&lt;&gt;"","STB",IF(CE25&lt;&gt;"","STB",IF(CD24&lt;&gt;"",IF(CD24&gt;5,IF(CD24&gt;CD25+1,"fim2st",IF(CD25&gt;CD24+1,"fim2st",IF(CD24=CD25,"meio2st",IF(CD24=6,IF(CD25=7,"fim2st","meio2st"),IF(CD24=7,IF(CD25=6,"fim2st","meio2st"),"meio2st"))))),IF(CD25&gt;5,IF(CD25&gt;CD24+1,"fim2st","meio2st"),"meio2st")),IF(CD25&lt;&gt;"",IF(CD24&gt;5,IF(CD24&gt;CD25+1,"fim2st",IF(CD25&gt;CD24+1,"fim2st",IF(CD24=CD25,"meio2st",IF(CD24=6,IF(CD25=7,"fim2st","meio2st"),IF(CD24=7,IF(CD25=6,"fim2st","meio2st"),"meio2st"))))),IF(CD25&gt;5,IF(CD25&gt;CD24+1,"fim2st","meio2st"),"meio2st")),IF(CC24&lt;&gt;"",IF(CC24&gt;5,IF(CC24&gt;CC25+1,"fim1st",IF(CC25&gt;CC24+1,"fim1st",IF(CC24=CC25,"meio1st",IF(CC24=6,IF(CC25=7,"fim1st","meio1st"),IF(CC24=7,IF(CC25=6,"fim1st","meio1st"),"meio1st"))))),IF(CC25&gt;5,IF(CC25&gt;CC24+1,"fim1st","meio1st"),"meio1st")),IF(CC25&lt;&gt;"",IF(CC24&gt;5,IF(CC24&gt;CC25+1,"fim1st",IF(CC25&gt;CC24+1,"fim1st",IF(CC24=CC25,"meio1st",IF(CC24=6,IF(CC25=7,"fim1st","meio1st"),IF(CC24=7,IF(CC25=6,"fim1st","meio1st"),"meio1st"))))),IF(CC25&gt;5,IF(CC25&gt;CC24+1,"fim1st","meio1st"),"meio1st")),"NJG"))))))</f>
        <v>STB</v>
      </c>
      <c r="CI24" s="103">
        <f>IF(CB24="W",6,IF(CB24="O",0,  IF(CB25="R",IF(CG24="meio1st",IF(CC25&gt;4,IF(CC25=6,7,CC25+2),6),CC24),CC24)))</f>
        <v>0</v>
      </c>
      <c r="CJ24" s="104">
        <f>IF(CB24="W",6,IF(CB24="O",0,IF(CB24="R",IF(CG24="meio1st",0,IF(CG24="fim1st",0,CD24) ),IF(CB25="R",IF(CG24="meio1st",6,IF(CG24="fim1st",6,IF(CG24="meio2st",IF(CD25&gt;4,IF(CD25=6,7,CD25+2),6),CD24))),CD24))))</f>
        <v>6</v>
      </c>
      <c r="CK24" s="105">
        <f>IF(CB24="W",0,IF(CB24="O",0,IF(CB24="R",IF(CG24="STB",CE24,0),IF(CB25="R",IF(CG22="meio1st",0,IF(CI24&gt;CI25,IF(CJ24&gt;CJ25,0,10),IF(CJ24&gt;CJ25,10,CE24))),CE24))))</f>
        <v>10</v>
      </c>
      <c r="CM24" s="31" t="str">
        <f t="shared" si="65"/>
        <v>RENATO OLIVEIRA</v>
      </c>
      <c r="CN24" s="65">
        <f>IF(AE26&gt;AE27,1,0)</f>
        <v>0</v>
      </c>
      <c r="CO24" s="65">
        <f>IF(AF26&gt;AF27,1,0)</f>
        <v>0</v>
      </c>
      <c r="CP24" s="65">
        <f>IF(AG26&gt;AG27,1,0)</f>
        <v>0</v>
      </c>
      <c r="CQ24" s="65">
        <f>IF(AS26&gt;AS27,1,0)</f>
        <v>0</v>
      </c>
      <c r="CR24" s="65">
        <f>IF(AT26&gt;AT27,1,0)</f>
        <v>0</v>
      </c>
      <c r="CS24" s="65">
        <f>IF(AU26&gt;AU27,1,0)</f>
        <v>0</v>
      </c>
      <c r="CT24" s="65">
        <f>IF(BG25&gt;BG24,1,0)</f>
        <v>0</v>
      </c>
      <c r="CU24" s="65">
        <f>IF(BH25&gt;BH24,1,0)</f>
        <v>0</v>
      </c>
      <c r="CV24" s="65">
        <f>IF(BI25&gt;BI24,1,0)</f>
        <v>0</v>
      </c>
      <c r="CW24" s="65">
        <f>IF(BU23&gt;BU22,1,0)</f>
        <v>1</v>
      </c>
      <c r="CX24" s="65">
        <f>IF(BV23&gt;BV22,1,0)</f>
        <v>1</v>
      </c>
      <c r="CY24" s="65">
        <f>IF(BW23&gt;BW22,1,0)</f>
        <v>0</v>
      </c>
      <c r="CZ24" s="65">
        <f>IF(CI24&gt;CI25,1,0)</f>
        <v>0</v>
      </c>
      <c r="DA24" s="65">
        <f>IF(CJ24&gt;CJ25,1,0)</f>
        <v>1</v>
      </c>
      <c r="DB24" s="65">
        <f>IF(CK24&gt;CK25,1,0)</f>
        <v>1</v>
      </c>
      <c r="DC24" s="111"/>
      <c r="DD24" s="65">
        <f>IF(AE27&gt;AE26,1,0)</f>
        <v>1</v>
      </c>
      <c r="DE24" s="65">
        <f>IF(AF27&gt;AF26,1,0)</f>
        <v>1</v>
      </c>
      <c r="DF24" s="65">
        <f>IF(AG27&gt;AG26,1,0)</f>
        <v>0</v>
      </c>
      <c r="DG24" s="65">
        <f>IF(AS27&gt;AS26,1,0)</f>
        <v>1</v>
      </c>
      <c r="DH24" s="65">
        <f>IF(AT27&gt;AT26,1,0)</f>
        <v>1</v>
      </c>
      <c r="DI24" s="65">
        <f>IF(AU27&gt;AU26,1,0)</f>
        <v>0</v>
      </c>
      <c r="DJ24" s="65">
        <f>IF(BG24&gt;BG25,1,0)</f>
        <v>1</v>
      </c>
      <c r="DK24" s="65">
        <f>IF(BH24&gt;BH25,1,0)</f>
        <v>1</v>
      </c>
      <c r="DL24" s="65">
        <f>IF(BI24&gt;BI25,1,0)</f>
        <v>0</v>
      </c>
      <c r="DM24" s="65">
        <f>IF(BU22&gt;BU23,1,0)</f>
        <v>0</v>
      </c>
      <c r="DN24" s="65">
        <f>IF(BV22&gt;BV23,1,0)</f>
        <v>0</v>
      </c>
      <c r="DO24" s="65">
        <f>IF(BW22&gt;BW23,1,0)</f>
        <v>0</v>
      </c>
      <c r="DP24" s="65">
        <f>IF(CI25&gt;CI24,1,0)</f>
        <v>1</v>
      </c>
      <c r="DQ24" s="65">
        <f>IF(CJ25&gt;CJ24,1,0)</f>
        <v>0</v>
      </c>
      <c r="DR24" s="65">
        <f>IF(CK25&gt;CK24,1,0)</f>
        <v>0</v>
      </c>
      <c r="DS24" s="111"/>
      <c r="DT24" s="65">
        <f>AE26+AF26+AG26+AS26+AT26+AU26+BG25+BH25+BI25+BU23+BV23+BW23+CI24+CJ24+CK24</f>
        <v>32</v>
      </c>
      <c r="DU24" s="65">
        <f>AE27+AF27+AG27+AS27+AT27+AU27+BG24+BH24+BI24+BU22+BV22+BW22+CI25+CJ25+CK25</f>
        <v>54</v>
      </c>
      <c r="DV24" s="111"/>
      <c r="DW24" s="31">
        <f>IF(X26="O",1,0)</f>
        <v>0</v>
      </c>
      <c r="DX24" s="31">
        <f>IF(AL26="O",1,0)</f>
        <v>1</v>
      </c>
      <c r="DY24" s="31">
        <f>IF(AZ25="O",1,0)</f>
        <v>1</v>
      </c>
      <c r="DZ24" s="31">
        <f>IF(BN23="O",1,0)</f>
        <v>0</v>
      </c>
      <c r="EA24" s="31">
        <f>IF(CB24="O",1,0)</f>
        <v>0</v>
      </c>
      <c r="ED24" s="65">
        <f t="shared" si="66"/>
        <v>1</v>
      </c>
      <c r="EE24" s="65">
        <f t="shared" si="67"/>
        <v>1</v>
      </c>
      <c r="EF24" s="65">
        <f t="shared" si="68"/>
        <v>1</v>
      </c>
      <c r="EG24" s="65">
        <f t="shared" si="69"/>
        <v>1</v>
      </c>
      <c r="EH24" s="65">
        <f t="shared" si="70"/>
        <v>1</v>
      </c>
      <c r="EI24" s="65">
        <v>3</v>
      </c>
      <c r="EJ24" s="43">
        <f t="shared" si="71"/>
        <v>5</v>
      </c>
      <c r="EK24" s="43">
        <f>AY25+BM23+CA24+W26+AK26</f>
        <v>2</v>
      </c>
      <c r="EL24" s="43">
        <f t="shared" si="72"/>
        <v>4</v>
      </c>
      <c r="EM24" s="43">
        <f t="shared" si="73"/>
        <v>7</v>
      </c>
      <c r="EN24" s="43">
        <f t="shared" si="74"/>
        <v>-3</v>
      </c>
      <c r="EO24" s="43">
        <f t="shared" si="75"/>
        <v>32</v>
      </c>
      <c r="EP24" s="43">
        <f t="shared" si="75"/>
        <v>54</v>
      </c>
      <c r="EQ24" s="43">
        <f t="shared" si="76"/>
        <v>-22</v>
      </c>
      <c r="ER24" s="43">
        <f t="shared" si="77"/>
        <v>2</v>
      </c>
      <c r="ES24" s="111"/>
      <c r="ET24" s="71">
        <f>IF(EK24+100&gt;99,EK24+100,concatdxnar("0",EK24+100))</f>
        <v>102</v>
      </c>
      <c r="EU24" s="71" t="str">
        <f t="shared" si="78"/>
        <v>097</v>
      </c>
      <c r="EV24" s="71" t="str">
        <f t="shared" si="79"/>
        <v>078</v>
      </c>
      <c r="EW24" s="71">
        <f t="shared" si="80"/>
        <v>7</v>
      </c>
      <c r="EX24" s="65" t="str">
        <f t="shared" si="81"/>
        <v>10209707873</v>
      </c>
      <c r="EY24" s="65">
        <f t="shared" si="82"/>
        <v>10209707873</v>
      </c>
      <c r="EZ24" s="65">
        <f>LARGE(EY22:EY27,EI24)</f>
        <v>10209910296</v>
      </c>
      <c r="FA24" s="65" t="str">
        <f t="shared" si="83"/>
        <v>102099102</v>
      </c>
      <c r="FB24" s="65" t="str">
        <f>IF(FA24=FA23,"empate-c",IF(FA24=FA25,"empate-b","ok"))</f>
        <v>ok</v>
      </c>
      <c r="FC24" s="65">
        <f t="shared" si="84"/>
        <v>6</v>
      </c>
      <c r="FD24" s="65">
        <f t="shared" si="85"/>
        <v>9</v>
      </c>
      <c r="FE24" s="65" t="str">
        <f>RIGHT(C20,1)</f>
        <v>C</v>
      </c>
      <c r="FF24" s="65">
        <f>IF(FD24=9,9,VLOOKUP(CONCATENATE(FE24,FD24),'Conf-Direto'!$A$12:$B$587,2,0))</f>
        <v>9</v>
      </c>
      <c r="FG24" s="65">
        <f t="shared" si="86"/>
        <v>9</v>
      </c>
      <c r="FH24" s="31" t="str">
        <f t="shared" si="87"/>
        <v>10209910296</v>
      </c>
      <c r="FI24" s="65">
        <v>3</v>
      </c>
      <c r="FJ24" s="70">
        <f>IF(BM22=1,1,IF(BM23=1,3,0))</f>
        <v>3</v>
      </c>
      <c r="FK24" s="70">
        <f>IF(AY24=1,2,IF(AY25=1,3,0))</f>
        <v>2</v>
      </c>
      <c r="FL24" s="70"/>
      <c r="FM24" s="70">
        <f>FL25</f>
        <v>4</v>
      </c>
      <c r="FN24" s="70">
        <f>FL26</f>
        <v>3</v>
      </c>
      <c r="FO24" s="70">
        <f>FL27</f>
        <v>6</v>
      </c>
      <c r="FP24" s="31">
        <f t="shared" si="88"/>
        <v>10209910296</v>
      </c>
      <c r="FQ24" s="31">
        <f>LARGE(FP22:FP27,3)</f>
        <v>10209910296</v>
      </c>
      <c r="FR24" s="65">
        <f>IF(SUM(EJ22:EJ27)=0,B24,VALUE(RIGHT(FQ24,1)))</f>
        <v>6</v>
      </c>
      <c r="FS24" s="31">
        <f t="shared" si="89"/>
        <v>18</v>
      </c>
      <c r="FT24" s="31" t="str">
        <f>VLOOKUP(FR24,B22:D27,3,0)</f>
        <v>MARCELO MORAES</v>
      </c>
      <c r="FU24" s="31">
        <f t="shared" si="90"/>
        <v>15</v>
      </c>
      <c r="FV24" s="67" t="str">
        <f t="shared" si="91"/>
        <v>1815</v>
      </c>
      <c r="FW24" s="31">
        <f t="shared" si="92"/>
        <v>1815</v>
      </c>
      <c r="FX24" s="31">
        <f>SMALL(FW22:FW27,FI24)</f>
        <v>1517</v>
      </c>
      <c r="FY24" s="31">
        <f t="shared" si="93"/>
        <v>15</v>
      </c>
      <c r="FZ24" s="31" t="str">
        <f t="shared" si="94"/>
        <v>17</v>
      </c>
    </row>
    <row r="25" spans="1:185" x14ac:dyDescent="0.45">
      <c r="B25" s="43">
        <v>4</v>
      </c>
      <c r="C25" s="38">
        <v>16</v>
      </c>
      <c r="D25" s="39" t="str">
        <f>Classificação!D20</f>
        <v>ANA CLÁUDIA</v>
      </c>
      <c r="F25" s="38">
        <f>F24+1</f>
        <v>16</v>
      </c>
      <c r="G25" s="89" t="str">
        <f t="shared" si="64"/>
        <v>LOURIVALDO RABELO</v>
      </c>
      <c r="H25" s="131">
        <f>VLOOKUP(FR25,EI22:EJ27,2,0)</f>
        <v>5</v>
      </c>
      <c r="I25" s="112">
        <f>VLOOKUP(FR25,EI22:EK27,3,0)</f>
        <v>2</v>
      </c>
      <c r="J25" s="116">
        <f>VLOOKUP(FR25,EI22:EQ27,4,0)</f>
        <v>4</v>
      </c>
      <c r="K25" s="114">
        <f>VLOOKUP(FR25,EI22:EQ27,5,0)</f>
        <v>6</v>
      </c>
      <c r="L25" s="115">
        <f>VLOOKUP(FR25,EI22:EQ27,6,0)</f>
        <v>-2</v>
      </c>
      <c r="M25" s="116">
        <f>VLOOKUP(FR25,EI22:EQ27,7,0)</f>
        <v>32</v>
      </c>
      <c r="N25" s="114">
        <f>VLOOKUP(FR25,EI22:EQ27,8,0)</f>
        <v>42</v>
      </c>
      <c r="O25" s="147">
        <f>VLOOKUP(FR25,EI22:EQ27,9,0)</f>
        <v>-10</v>
      </c>
      <c r="P25" s="117">
        <f>VLOOKUP(FR25,EI22:ER27,10,0)</f>
        <v>1</v>
      </c>
      <c r="Q25" s="117" t="e">
        <f>VLOOKUP(FS25,EJ22:ES27,10,0)</f>
        <v>#N/A</v>
      </c>
      <c r="R25" s="97"/>
      <c r="S25" s="97"/>
      <c r="U25" s="118" t="s">
        <v>140</v>
      </c>
      <c r="V25" s="50" t="str">
        <f>D26</f>
        <v>MARCUS MAMEDE</v>
      </c>
      <c r="W25" s="119">
        <f>IF(X25="W",1,IF(X25="O",0,IF(X25="R",0,IF(X24="R",1,IF(AG25+AG24&gt;0,IF(AG25&gt;AG24,1,0),IF(AF25&gt;AF24,1,0))))))</f>
        <v>0</v>
      </c>
      <c r="X25" s="120"/>
      <c r="Y25" s="121">
        <v>0</v>
      </c>
      <c r="Z25" s="121">
        <v>0</v>
      </c>
      <c r="AA25" s="122"/>
      <c r="AC25" s="65" t="str">
        <f>IF(AA25&lt;&gt;"","STB",IF(AA24&lt;&gt;"","STB",IF(Z25&lt;&gt;"",IF(Z25&gt;5,IF(Z25&gt;Z24+1,"fim2st",IF(Z24&gt;Z25+1,"fim2st",IF(Z25=Z24,"meio2st",IF(Z25=6,IF(Z24=7,"fim2st","meio2st"),IF(Z25=7,IF(Z24=6,"fim2st","meio2st"),"meio2st"))))),IF(Z24&gt;5,IF(Z24&gt;Z25+1,"fim2st","meio2st"),"meio2st")),IF(Z24&lt;&gt;"",IF(Z25&gt;5,IF(Z25&gt;Z24+1,"fim2st",IF(Z24&gt;Z25+1,"fim2st",IF(Z25=Z24,"meio2st",IF(Z25=6,IF(Z24=7,"fim2st","meio2st"),IF(Z25=7,IF(Z24=6,"fim2st","meio2st"),"meio2st"))))),IF(Z24&gt;5,IF(Z24&gt;Z25+1,"fim2st","meio2st"),"meio2st")),IF(Y25&lt;&gt;"",IF(Y25&gt;5,IF(Y25&gt;Y24+1,"fim1st",IF(Y24&gt;Y25+1,"fim1st",IF(Y25=Y24,"meio1st",IF(Y25=6,IF(Y24=7,"fim1st","meio1st"),IF(Y25=7,IF(Y24=6,"fim1st","meio1st"),"meio1st"))))),IF(Y24&gt;5,IF(Y24&gt;Y25+1,"fim1st","meio1st"),"meio1st")),IF(Y24&lt;&gt;"",IF(Y25&gt;5,IF(Y25&gt;Y24+1,"fim1st",IF(Y24&gt;Y25+1,"fim1st",IF(Y25=Y24,"meio1st",IF(Y25=6,IF(Y24=7,"fim1st","meio1st"),IF(Y25=7,IF(Y24=6,"fim1st","meio1st"),"meio1st"))))),IF(Y24&gt;5,IF(Y24&gt;Y25+1,"fim1st","meio1st"),"meio1st")),"NJG"))))))</f>
        <v>fim2st</v>
      </c>
      <c r="AE25" s="123">
        <f>IF(X25="W",6,IF(X25="O",0,  IF(X24="R",IF(AC25="meio1st",IF(Y24&gt;4,IF(Y24=6,7,Y24+2),6),Y25),Y25)))</f>
        <v>0</v>
      </c>
      <c r="AF25" s="124">
        <f>IF(X25="W",6,IF(X25="O",0,IF(X25="R",IF(AC25="meio1st",0,IF(AC25="fim1st",0,Z25) ),IF(X24="R",IF(AC25="meio1st",6,IF(AC25="fim1st",6,IF(AC25="meio2st",IF(Z24&gt;4,IF(Z24=6,7,Z24+2),6),Z25))),Z25))))</f>
        <v>0</v>
      </c>
      <c r="AG25" s="125">
        <f>IF(X25="W",0,IF(X25="O",0,IF(X25="R",IF(AC25="STB",AA25,0),IF(X24="R",IF(AC22="meio1st",0,IF(AE25&gt;AE24,IF(AF25&gt;AF24,0,10),IF(AF25&gt;AF24,10,AA25))),AA25))))</f>
        <v>0</v>
      </c>
      <c r="AH25" s="106"/>
      <c r="AI25" s="118"/>
      <c r="AJ25" s="50" t="str">
        <f>D25</f>
        <v>ANA CLÁUDIA</v>
      </c>
      <c r="AK25" s="119">
        <f>IF(AL25="W",1,IF(AL25="O",0,IF(AL25="R",0,IF(AL24="R",1,IF(AU25+AU24&gt;0,IF(AU25&gt;AU24,1,0),IF(AT25&gt;AT24,1,0))))))</f>
        <v>0</v>
      </c>
      <c r="AL25" s="120"/>
      <c r="AM25" s="121">
        <v>0</v>
      </c>
      <c r="AN25" s="121">
        <v>0</v>
      </c>
      <c r="AO25" s="122"/>
      <c r="AQ25" s="65" t="str">
        <f>IF(AO25&lt;&gt;"","STB",IF(AO24&lt;&gt;"","STB",IF(AN25&lt;&gt;"",IF(AN25&gt;5,IF(AN25&gt;AN24+1,"fim2st",IF(AN24&gt;AN25+1,"fim2st",IF(AN25=AN24,"meio2st",IF(AN25=6,IF(AN24=7,"fim2st","meio2st"),IF(AN25=7,IF(AN24=6,"fim2st","meio2st"),"meio2st"))))),IF(AN24&gt;5,IF(AN24&gt;AN25+1,"fim2st","meio2st"),"meio2st")),IF(AN24&lt;&gt;"",IF(AN25&gt;5,IF(AN25&gt;AN24+1,"fim2st",IF(AN24&gt;AN25+1,"fim2st",IF(AN25=AN24,"meio2st",IF(AN25=6,IF(AN24=7,"fim2st","meio2st"),IF(AN25=7,IF(AN24=6,"fim2st","meio2st"),"meio2st"))))),IF(AN24&gt;5,IF(AN24&gt;AN25+1,"fim2st","meio2st"),"meio2st")),IF(AM25&lt;&gt;"",IF(AM25&gt;5,IF(AM25&gt;AM24+1,"fim1st",IF(AM24&gt;AM25+1,"fim1st",IF(AM25=AM24,"meio1st",IF(AM25=6,IF(AM24=7,"fim1st","meio1st"),IF(AM25=7,IF(AM24=6,"fim1st","meio1st"),"meio1st"))))),IF(AM24&gt;5,IF(AM24&gt;AM25+1,"fim1st","meio1st"),"meio1st")),IF(AM24&lt;&gt;"",IF(AM25&gt;5,IF(AM25&gt;AM24+1,"fim1st",IF(AM24&gt;AM25+1,"fim1st",IF(AM25=AM24,"meio1st",IF(AM25=6,IF(AM24=7,"fim1st","meio1st"),IF(AM25=7,IF(AM24=6,"fim1st","meio1st"),"meio1st"))))),IF(AM24&gt;5,IF(AM24&gt;AM25+1,"fim1st","meio1st"),"meio1st")),"NJG"))))))</f>
        <v>fim2st</v>
      </c>
      <c r="AS25" s="123">
        <f>IF(AL25="W",6,IF(AL25="O",0,  IF(AL24="R",IF(AQ25="meio1st",IF(AM24&gt;4,IF(AM24=6,7,AM24+2),6),AM25),AM25)))</f>
        <v>0</v>
      </c>
      <c r="AT25" s="124">
        <f>IF(AL25="W",6,IF(AL25="O",0,IF(AL25="R",IF(AQ25="meio1st",0,IF(AQ25="fim1st",0,AN25) ),IF(AL24="R",IF(AQ25="meio1st",6,IF(AQ25="fim1st",6,IF(AQ25="meio2st",IF(AN24&gt;4,IF(AN24=6,7,AN24+2),6),AN25))),AN25))))</f>
        <v>0</v>
      </c>
      <c r="AU25" s="125">
        <f>IF(AL25="W",0,IF(AL25="O",0,IF(AL25="R",IF(AQ25="STB",AO25,0),IF(AL24="R",IF(AQ22="meio1st",0,IF(AS25&gt;AS24,IF(AT25&gt;AT24,0,10),IF(AT25&gt;AT24,10,AO25))),AO25))))</f>
        <v>0</v>
      </c>
      <c r="AW25" s="118" t="s">
        <v>140</v>
      </c>
      <c r="AX25" s="50" t="str">
        <f>D24</f>
        <v>RENATO OLIVEIRA</v>
      </c>
      <c r="AY25" s="119">
        <f>IF(AZ25="W",1,IF(AZ25="O",0,IF(AZ25="R",0,IF(AZ24="R",1,IF(BI25+BI24&gt;0,IF(BI25&gt;BI24,1,0),IF(BH25&gt;BH24,1,0))))))</f>
        <v>0</v>
      </c>
      <c r="AZ25" s="120" t="s">
        <v>110</v>
      </c>
      <c r="BA25" s="121"/>
      <c r="BB25" s="121"/>
      <c r="BC25" s="122"/>
      <c r="BE25" s="65" t="str">
        <f>IF(BC25&lt;&gt;"","STB",IF(BC24&lt;&gt;"","STB",IF(BB25&lt;&gt;"",IF(BB25&gt;5,IF(BB25&gt;BB24+1,"fim2st",IF(BB24&gt;BB25+1,"fim2st",IF(BB25=BB24,"meio2st",IF(BB25=6,IF(BB24=7,"fim2st","meio2st"),IF(BB25=7,IF(BB24=6,"fim2st","meio2st"),"meio2st"))))),IF(BB24&gt;5,IF(BB24&gt;BB25+1,"fim2st","meio2st"),"meio2st")),IF(BB24&lt;&gt;"",IF(BB25&gt;5,IF(BB25&gt;BB24+1,"fim2st",IF(BB24&gt;BB25+1,"fim2st",IF(BB25=BB24,"meio2st",IF(BB25=6,IF(BB24=7,"fim2st","meio2st"),IF(BB25=7,IF(BB24=6,"fim2st","meio2st"),"meio2st"))))),IF(BB24&gt;5,IF(BB24&gt;BB25+1,"fim2st","meio2st"),"meio2st")),IF(BA25&lt;&gt;"",IF(BA25&gt;5,IF(BA25&gt;BA24+1,"fim1st",IF(BA24&gt;BA25+1,"fim1st",IF(BA25=BA24,"meio1st",IF(BA25=6,IF(BA24=7,"fim1st","meio1st"),IF(BA25=7,IF(BA24=6,"fim1st","meio1st"),"meio1st"))))),IF(BA24&gt;5,IF(BA24&gt;BA25+1,"fim1st","meio1st"),"meio1st")),IF(BA24&lt;&gt;"",IF(BA25&gt;5,IF(BA25&gt;BA24+1,"fim1st",IF(BA24&gt;BA25+1,"fim1st",IF(BA25=BA24,"meio1st",IF(BA25=6,IF(BA24=7,"fim1st","meio1st"),IF(BA25=7,IF(BA24=6,"fim1st","meio1st"),"meio1st"))))),IF(BA24&gt;5,IF(BA24&gt;BA25+1,"fim1st","meio1st"),"meio1st")),"NJG"))))))</f>
        <v>NJG</v>
      </c>
      <c r="BG25" s="123">
        <f>IF(AZ25="W",6,IF(AZ25="O",0,  IF(AZ24="R",IF(BE25="meio1st",IF(BA24&gt;4,IF(BA24=6,7,BA24+2),6),BA25),BA25)))</f>
        <v>0</v>
      </c>
      <c r="BH25" s="124">
        <f>IF(AZ25="W",6,IF(AZ25="O",0,IF(AZ25="R",IF(BE25="meio1st",0,IF(BE25="fim1st",0,BB25) ),IF(AZ24="R",IF(BE25="meio1st",6,IF(BE25="fim1st",6,IF(BE25="meio2st",IF(BB24&gt;4,IF(BB24=6,7,BB24+2),6),BB25))),BB25))))</f>
        <v>0</v>
      </c>
      <c r="BI25" s="125">
        <f>IF(AZ25="W",0,IF(AZ25="O",0,IF(AZ25="R",IF(BE25="STB",BC25,0),IF(AZ24="R",IF(BE22="meio1st",0,IF(BG25&gt;BG24,IF(BH25&gt;BH24,0,10),IF(BH25&gt;BH24,10,BC25))),BC25))))</f>
        <v>0</v>
      </c>
      <c r="BK25" s="118" t="s">
        <v>140</v>
      </c>
      <c r="BL25" s="50" t="str">
        <f>D27</f>
        <v>MARCELO MORAES</v>
      </c>
      <c r="BM25" s="119">
        <f>IF(BN25="W",1,IF(BN25="O",0,IF(BN25="R",0,IF(BN24="R",1,IF(BW25+BW24&gt;0,IF(BW25&gt;BW24,1,0),IF(BV25&gt;BV24,1,0))))))</f>
        <v>0</v>
      </c>
      <c r="BN25" s="120"/>
      <c r="BO25" s="121">
        <v>1</v>
      </c>
      <c r="BP25" s="121">
        <v>0</v>
      </c>
      <c r="BQ25" s="122"/>
      <c r="BS25" s="65" t="str">
        <f>IF(BQ25&lt;&gt;"","STB",IF(BQ24&lt;&gt;"","STB",IF(BP25&lt;&gt;"",IF(BP25&gt;5,IF(BP25&gt;BP24+1,"fim2st",IF(BP24&gt;BP25+1,"fim2st",IF(BP25=BP24,"meio2st",IF(BP25=6,IF(BP24=7,"fim2st","meio2st"),IF(BP25=7,IF(BP24=6,"fim2st","meio2st"),"meio2st"))))),IF(BP24&gt;5,IF(BP24&gt;BP25+1,"fim2st","meio2st"),"meio2st")),IF(BP24&lt;&gt;"",IF(BP25&gt;5,IF(BP25&gt;BP24+1,"fim2st",IF(BP24&gt;BP25+1,"fim2st",IF(BP25=BP24,"meio2st",IF(BP25=6,IF(BP24=7,"fim2st","meio2st"),IF(BP25=7,IF(BP24=6,"fim2st","meio2st"),"meio2st"))))),IF(BP24&gt;5,IF(BP24&gt;BP25+1,"fim2st","meio2st"),"meio2st")),IF(BO25&lt;&gt;"",IF(BO25&gt;5,IF(BO25&gt;BO24+1,"fim1st",IF(BO24&gt;BO25+1,"fim1st",IF(BO25=BO24,"meio1st",IF(BO25=6,IF(BO24=7,"fim1st","meio1st"),IF(BO25=7,IF(BO24=6,"fim1st","meio1st"),"meio1st"))))),IF(BO24&gt;5,IF(BO24&gt;BO25+1,"fim1st","meio1st"),"meio1st")),IF(BO24&lt;&gt;"",IF(BO25&gt;5,IF(BO25&gt;BO24+1,"fim1st",IF(BO24&gt;BO25+1,"fim1st",IF(BO25=BO24,"meio1st",IF(BO25=6,IF(BO24=7,"fim1st","meio1st"),IF(BO25=7,IF(BO24=6,"fim1st","meio1st"),"meio1st"))))),IF(BO24&gt;5,IF(BO24&gt;BO25+1,"fim1st","meio1st"),"meio1st")),"NJG"))))))</f>
        <v>fim2st</v>
      </c>
      <c r="BU25" s="123">
        <f>IF(BN25="W",6,IF(BN25="O",0,  IF(BN24="R",IF(BS25="meio1st",IF(BO24&gt;4,IF(BO24=6,7,BO24+2),6),BO25),BO25)))</f>
        <v>1</v>
      </c>
      <c r="BV25" s="124">
        <f>IF(BN25="W",6,IF(BN25="O",0,IF(BN25="R",IF(BS25="meio1st",0,IF(BS25="fim1st",0,BP25) ),IF(BN24="R",IF(BS25="meio1st",6,IF(BS25="fim1st",6,IF(BS25="meio2st",IF(BP24&gt;4,IF(BP24=6,7,BP24+2),6),BP25))),BP25))))</f>
        <v>0</v>
      </c>
      <c r="BW25" s="125">
        <f>IF(BN25="W",0,IF(BN25="O",0,IF(BN25="R",IF(BS25="STB",BQ25,0),IF(BN24="R",IF(BS22="meio1st",0,IF(BU25&gt;BU24,IF(BV25&gt;BV24,0,10),IF(BV25&gt;BV24,10,BQ25))),BQ25))))</f>
        <v>0</v>
      </c>
      <c r="BY25" s="118"/>
      <c r="BZ25" s="50" t="str">
        <f>D26</f>
        <v>MARCUS MAMEDE</v>
      </c>
      <c r="CA25" s="119">
        <f>IF(CB25="W",1,IF(CB25="O",0,IF(CB25="R",0,IF(CB24="R",1,IF(CK25+CK24&gt;0,IF(CK25&gt;CK24,1,0),IF(CJ25&gt;CJ24,1,0))))))</f>
        <v>0</v>
      </c>
      <c r="CB25" s="151"/>
      <c r="CC25" s="129">
        <v>6</v>
      </c>
      <c r="CD25" s="129">
        <v>1</v>
      </c>
      <c r="CE25" s="130">
        <v>8</v>
      </c>
      <c r="CG25" s="65" t="str">
        <f>IF(CE25&lt;&gt;"","STB",IF(CE24&lt;&gt;"","STB",IF(CD25&lt;&gt;"",IF(CD25&gt;5,IF(CD25&gt;CD24+1,"fim2st",IF(CD24&gt;CD25+1,"fim2st",IF(CD25=CD24,"meio2st",IF(CD25=6,IF(CD24=7,"fim2st","meio2st"),IF(CD25=7,IF(CD24=6,"fim2st","meio2st"),"meio2st"))))),IF(CD24&gt;5,IF(CD24&gt;CD25+1,"fim2st","meio2st"),"meio2st")),IF(CD24&lt;&gt;"",IF(CD25&gt;5,IF(CD25&gt;CD24+1,"fim2st",IF(CD24&gt;CD25+1,"fim2st",IF(CD25=CD24,"meio2st",IF(CD25=6,IF(CD24=7,"fim2st","meio2st"),IF(CD25=7,IF(CD24=6,"fim2st","meio2st"),"meio2st"))))),IF(CD24&gt;5,IF(CD24&gt;CD25+1,"fim2st","meio2st"),"meio2st")),IF(CC25&lt;&gt;"",IF(CC25&gt;5,IF(CC25&gt;CC24+1,"fim1st",IF(CC24&gt;CC25+1,"fim1st",IF(CC25=CC24,"meio1st",IF(CC25=6,IF(CC24=7,"fim1st","meio1st"),IF(CC25=7,IF(CC24=6,"fim1st","meio1st"),"meio1st"))))),IF(CC24&gt;5,IF(CC24&gt;CC25+1,"fim1st","meio1st"),"meio1st")),IF(CC24&lt;&gt;"",IF(CC25&gt;5,IF(CC25&gt;CC24+1,"fim1st",IF(CC24&gt;CC25+1,"fim1st",IF(CC25=CC24,"meio1st",IF(CC25=6,IF(CC24=7,"fim1st","meio1st"),IF(CC25=7,IF(CC24=6,"fim1st","meio1st"),"meio1st"))))),IF(CC24&gt;5,IF(CC24&gt;CC25+1,"fim1st","meio1st"),"meio1st")),"NJG"))))))</f>
        <v>STB</v>
      </c>
      <c r="CI25" s="123">
        <f>IF(CB25="W",6,IF(CB25="O",0,  IF(CB24="R",IF(CG25="meio1st",IF(CC24&gt;4,IF(CC24=6,7,CC24+2),6),CC25),CC25)))</f>
        <v>6</v>
      </c>
      <c r="CJ25" s="124">
        <f>IF(CB25="W",6,IF(CB25="O",0,IF(CB25="R",IF(CG25="meio1st",0,IF(CG25="fim1st",0,CD25) ),IF(CB24="R",IF(CG25="meio1st",6,IF(CG25="fim1st",6,IF(CG25="meio2st",IF(CD24&gt;4,IF(CD24=6,7,CD24+2),6),CD25))),CD25))))</f>
        <v>1</v>
      </c>
      <c r="CK25" s="125">
        <f>IF(CB25="W",0,IF(CB25="O",0,IF(CB25="R",IF(CG25="STB",CE25,0),IF(CB24="R",IF(CG22="meio1st",0,IF(CI25&gt;CI24,IF(CJ25&gt;CJ24,0,10),IF(CJ25&gt;CJ24,10,CE25))),CE25))))</f>
        <v>8</v>
      </c>
      <c r="CM25" s="31" t="str">
        <f t="shared" si="65"/>
        <v>ANA CLÁUDIA</v>
      </c>
      <c r="CN25" s="65">
        <f>IF(AE27&gt;AE26,1,0)</f>
        <v>1</v>
      </c>
      <c r="CO25" s="65">
        <f>IF(AF27&gt;AF26,1,0)</f>
        <v>1</v>
      </c>
      <c r="CP25" s="65">
        <f>IF(AG27&gt;AG26,1,0)</f>
        <v>0</v>
      </c>
      <c r="CQ25" s="65">
        <f>IF(AS25&gt;AS24,1,0)</f>
        <v>0</v>
      </c>
      <c r="CR25" s="65">
        <f>IF(AT25&gt;AT24,1,0)</f>
        <v>0</v>
      </c>
      <c r="CS25" s="65">
        <f>IF(AU25&gt;AU24,1,0)</f>
        <v>0</v>
      </c>
      <c r="CT25" s="65">
        <f>IF(BG23&gt;BG22,1,0)</f>
        <v>1</v>
      </c>
      <c r="CU25" s="65">
        <f>IF(BH23&gt;BH22,1,0)</f>
        <v>1</v>
      </c>
      <c r="CV25" s="65">
        <f>IF(BI23&gt;BI22,1,0)</f>
        <v>0</v>
      </c>
      <c r="CW25" s="65">
        <f>IF(BU27&gt;BU26,1,0)</f>
        <v>1</v>
      </c>
      <c r="CX25" s="65">
        <f>IF(BV27&gt;BV26,1,0)</f>
        <v>1</v>
      </c>
      <c r="CY25" s="65">
        <f>IF(BW27&gt;BW26,1,0)</f>
        <v>0</v>
      </c>
      <c r="CZ25" s="65">
        <f>IF(CI26&gt;CI27,1,0)</f>
        <v>1</v>
      </c>
      <c r="DA25" s="65">
        <f>IF(CJ26&gt;CJ27,1,0)</f>
        <v>1</v>
      </c>
      <c r="DB25" s="65">
        <f>IF(CK26&gt;CK27,1,0)</f>
        <v>0</v>
      </c>
      <c r="DC25" s="111"/>
      <c r="DD25" s="65">
        <f>IF(AE26&gt;AE27,1,0)</f>
        <v>0</v>
      </c>
      <c r="DE25" s="65">
        <f>IF(AF26&gt;AF27,1,0)</f>
        <v>0</v>
      </c>
      <c r="DF25" s="65">
        <f>IF(AG26&gt;AG27,1,0)</f>
        <v>0</v>
      </c>
      <c r="DG25" s="65">
        <f>IF(AS24&gt;AS25,1,0)</f>
        <v>1</v>
      </c>
      <c r="DH25" s="65">
        <f>IF(AT24&gt;AT25,1,0)</f>
        <v>1</v>
      </c>
      <c r="DI25" s="65">
        <f>IF(AU24&gt;AU25,1,0)</f>
        <v>0</v>
      </c>
      <c r="DJ25" s="65">
        <f>IF(BG22&gt;BG23,1,0)</f>
        <v>0</v>
      </c>
      <c r="DK25" s="65">
        <f>IF(BH22&gt;BH23,1,0)</f>
        <v>0</v>
      </c>
      <c r="DL25" s="65">
        <f>IF(BI22&gt;BI23,1,0)</f>
        <v>0</v>
      </c>
      <c r="DM25" s="65">
        <f>IF(BU26&gt;BU27,1,0)</f>
        <v>0</v>
      </c>
      <c r="DN25" s="65">
        <f>IF(BV26&gt;BV27,1,0)</f>
        <v>0</v>
      </c>
      <c r="DO25" s="65">
        <f>IF(BW26&gt;BW27,1,0)</f>
        <v>0</v>
      </c>
      <c r="DP25" s="65">
        <f>IF(CI27&gt;CI26,1,0)</f>
        <v>0</v>
      </c>
      <c r="DQ25" s="65">
        <f>IF(CJ27&gt;CJ26,1,0)</f>
        <v>0</v>
      </c>
      <c r="DR25" s="65">
        <f>IF(CK27&gt;CK26,1,0)</f>
        <v>0</v>
      </c>
      <c r="DS25" s="111"/>
      <c r="DT25" s="65">
        <f>AE27+AF27+AG27+AS25+AT25+AU25+BG23+BH23+BI23+BU27+BV27+BW27+CI26+CJ26+CK26</f>
        <v>48</v>
      </c>
      <c r="DU25" s="65">
        <f>AE26+AF26+AG26+AS24+AT24+AU24+BG22+BH22+BI22+BU26+BV26+BW26+CI27+CJ27+CK27</f>
        <v>31</v>
      </c>
      <c r="DV25" s="111"/>
      <c r="DW25" s="31">
        <f>IF(X27="O",1,0)</f>
        <v>0</v>
      </c>
      <c r="DX25" s="31">
        <f>IF(AL25="O",1,0)</f>
        <v>0</v>
      </c>
      <c r="DY25" s="31">
        <f>IF(AZ23="O",1,0)</f>
        <v>0</v>
      </c>
      <c r="DZ25" s="31">
        <f>IF(BN27="O",1,0)</f>
        <v>0</v>
      </c>
      <c r="EA25" s="31">
        <f>IF(CB26="O",1,0)</f>
        <v>0</v>
      </c>
      <c r="ED25" s="65">
        <f t="shared" si="66"/>
        <v>1</v>
      </c>
      <c r="EE25" s="65">
        <f t="shared" si="67"/>
        <v>1</v>
      </c>
      <c r="EF25" s="65">
        <f t="shared" si="68"/>
        <v>1</v>
      </c>
      <c r="EG25" s="65">
        <f t="shared" si="69"/>
        <v>1</v>
      </c>
      <c r="EH25" s="65">
        <f t="shared" si="70"/>
        <v>1</v>
      </c>
      <c r="EI25" s="65">
        <v>4</v>
      </c>
      <c r="EJ25" s="43">
        <f t="shared" si="71"/>
        <v>5</v>
      </c>
      <c r="EK25" s="43">
        <f>AY23+BM27+CA26+W27+AK25</f>
        <v>4</v>
      </c>
      <c r="EL25" s="43">
        <f t="shared" si="72"/>
        <v>8</v>
      </c>
      <c r="EM25" s="43">
        <f t="shared" si="73"/>
        <v>2</v>
      </c>
      <c r="EN25" s="43">
        <f t="shared" si="74"/>
        <v>6</v>
      </c>
      <c r="EO25" s="43">
        <f t="shared" si="75"/>
        <v>48</v>
      </c>
      <c r="EP25" s="43">
        <f t="shared" si="75"/>
        <v>31</v>
      </c>
      <c r="EQ25" s="43">
        <f t="shared" si="76"/>
        <v>17</v>
      </c>
      <c r="ER25" s="43">
        <f t="shared" si="77"/>
        <v>0</v>
      </c>
      <c r="ES25" s="111"/>
      <c r="ET25" s="71">
        <f>IF(EK25+100&gt;99,EK25+100,concatdxnar("0",EK25+100))</f>
        <v>104</v>
      </c>
      <c r="EU25" s="71">
        <f t="shared" si="78"/>
        <v>106</v>
      </c>
      <c r="EV25" s="71">
        <f t="shared" si="79"/>
        <v>117</v>
      </c>
      <c r="EW25" s="71">
        <f t="shared" si="80"/>
        <v>9</v>
      </c>
      <c r="EX25" s="65" t="str">
        <f t="shared" si="81"/>
        <v>10410611794</v>
      </c>
      <c r="EY25" s="65">
        <f t="shared" si="82"/>
        <v>10410611794</v>
      </c>
      <c r="EZ25" s="65">
        <f>LARGE(EY22:EY27,EI25)</f>
        <v>10209809081</v>
      </c>
      <c r="FA25" s="65" t="str">
        <f t="shared" si="83"/>
        <v>102098090</v>
      </c>
      <c r="FB25" s="65" t="str">
        <f>IF(FA25=FA24,"empate-c",IF(FA25=FA26,"empate-b","ok"))</f>
        <v>ok</v>
      </c>
      <c r="FC25" s="65">
        <f t="shared" si="84"/>
        <v>1</v>
      </c>
      <c r="FD25" s="65">
        <f t="shared" si="85"/>
        <v>9</v>
      </c>
      <c r="FE25" s="65" t="str">
        <f>RIGHT(C20,1)</f>
        <v>C</v>
      </c>
      <c r="FF25" s="65">
        <f>IF(FD25=9,9,VLOOKUP(CONCATENATE(FE25,FD25),'Conf-Direto'!$A$12:$B$587,2,0))</f>
        <v>9</v>
      </c>
      <c r="FG25" s="65">
        <f t="shared" si="86"/>
        <v>9</v>
      </c>
      <c r="FH25" s="31" t="str">
        <f t="shared" si="87"/>
        <v>10209809091</v>
      </c>
      <c r="FI25" s="65">
        <v>4</v>
      </c>
      <c r="FJ25" s="70">
        <f>IF(AY22=1,1,IF(AY23=1,4,0))</f>
        <v>4</v>
      </c>
      <c r="FK25" s="70">
        <f>IF(AK24=1,2,IF(AK25=1,4,0))</f>
        <v>2</v>
      </c>
      <c r="FL25" s="70">
        <f>IF(W26=1,3,IF(W27=1,4,0))</f>
        <v>4</v>
      </c>
      <c r="FM25" s="70"/>
      <c r="FN25" s="70">
        <f>FM26</f>
        <v>4</v>
      </c>
      <c r="FO25" s="70">
        <f>FM27</f>
        <v>4</v>
      </c>
      <c r="FP25" s="31">
        <f t="shared" si="88"/>
        <v>10209809091</v>
      </c>
      <c r="FQ25" s="31">
        <f>LARGE(FP22:FP27,4)</f>
        <v>10209809091</v>
      </c>
      <c r="FR25" s="65">
        <f>IF(SUM(EJ22:EJ27)=0,B25,VALUE(RIGHT(FQ25,1)))</f>
        <v>1</v>
      </c>
      <c r="FS25" s="31">
        <f t="shared" si="89"/>
        <v>13</v>
      </c>
      <c r="FT25" s="31" t="str">
        <f>VLOOKUP(FR25,B22:D27,3,0)</f>
        <v>LOURIVALDO RABELO</v>
      </c>
      <c r="FU25" s="31">
        <f t="shared" si="90"/>
        <v>16</v>
      </c>
      <c r="FV25" s="67" t="str">
        <f t="shared" si="91"/>
        <v>1316</v>
      </c>
      <c r="FW25" s="31">
        <f t="shared" si="92"/>
        <v>1316</v>
      </c>
      <c r="FX25" s="31">
        <f>SMALL(FW22:FW27,FI25)</f>
        <v>1614</v>
      </c>
      <c r="FY25" s="31">
        <f t="shared" si="93"/>
        <v>16</v>
      </c>
      <c r="FZ25" s="31" t="str">
        <f t="shared" si="94"/>
        <v>14</v>
      </c>
    </row>
    <row r="26" spans="1:185" x14ac:dyDescent="0.45">
      <c r="B26" s="43">
        <v>5</v>
      </c>
      <c r="C26" s="38">
        <v>17</v>
      </c>
      <c r="D26" s="39" t="str">
        <f>Classificação!D21</f>
        <v>MARCUS MAMEDE</v>
      </c>
      <c r="F26" s="38">
        <f>F25+1</f>
        <v>17</v>
      </c>
      <c r="G26" s="89" t="str">
        <f t="shared" si="64"/>
        <v>RENATO OLIVEIRA</v>
      </c>
      <c r="H26" s="131">
        <f>VLOOKUP(FR26,EI22:EJ27,2,0)</f>
        <v>5</v>
      </c>
      <c r="I26" s="112">
        <f>VLOOKUP(FR26,EI22:EK27,3,0)</f>
        <v>2</v>
      </c>
      <c r="J26" s="131">
        <f>VLOOKUP(FR26,EI22:EQ27,4,0)</f>
        <v>4</v>
      </c>
      <c r="K26" s="114">
        <f>VLOOKUP(FR26,EI22:EQ27,5,0)</f>
        <v>7</v>
      </c>
      <c r="L26" s="115">
        <f>VLOOKUP(FR26,EI22:EQ27,6,0)</f>
        <v>-3</v>
      </c>
      <c r="M26" s="131">
        <f>VLOOKUP(FR26,EI22:EQ27,7,0)</f>
        <v>32</v>
      </c>
      <c r="N26" s="114">
        <f>VLOOKUP(FR26,EI22:EQ27,8,0)</f>
        <v>54</v>
      </c>
      <c r="O26" s="147">
        <f>VLOOKUP(FR26,EI22:EQ27,9,0)</f>
        <v>-22</v>
      </c>
      <c r="P26" s="117">
        <f>VLOOKUP(FR26,EI22:ER27,10,0)</f>
        <v>2</v>
      </c>
      <c r="Q26" s="117" t="e">
        <f>VLOOKUP(FS26,EJ22:ES27,10,0)</f>
        <v>#N/A</v>
      </c>
      <c r="R26" s="97"/>
      <c r="S26" s="97"/>
      <c r="U26" s="98"/>
      <c r="V26" s="45" t="str">
        <f>D24</f>
        <v>RENATO OLIVEIRA</v>
      </c>
      <c r="W26" s="134">
        <f>IF(X26="W",1,IF(X26="O",0,IF(X26="R",0,IF(X27="R",1,IF(AG26+AG27&gt;0,IF(AG26&gt;AG27,1,0),IF(AF26&gt;AF27,1,0))))))</f>
        <v>0</v>
      </c>
      <c r="X26" s="132"/>
      <c r="Y26" s="101">
        <v>2</v>
      </c>
      <c r="Z26" s="101">
        <v>2</v>
      </c>
      <c r="AA26" s="102"/>
      <c r="AC26" s="65" t="str">
        <f>IF(AA26&lt;&gt;"","STB",IF(AA27&lt;&gt;"","STB",IF(Z26&lt;&gt;"",IF(Z26&gt;5,IF(Z26&gt;Z27+1,"fim2st",IF(Z27&gt;Z26+1,"fim2st",IF(Z26=Z27,"meio2st",IF(Z26=6,IF(Z27=7,"fim2st","meio2st"),IF(Z26=7,IF(Z27=6,"fim2st","meio2st"),"meio2st"))))),IF(Z27&gt;5,IF(Z27&gt;Z26+1,"fim2st","meio2st"),"meio2st")),IF(Z27&lt;&gt;"",IF(Z26&gt;5,IF(Z26&gt;Z27+1,"fim2st",IF(Z27&gt;Z26+1,"fim2st",IF(Z26=Z27,"meio2st",IF(Z26=6,IF(Z27=7,"fim2st","meio2st"),IF(Z26=7,IF(Z27=6,"fim2st","meio2st"),"meio2st"))))),IF(Z27&gt;5,IF(Z27&gt;Z26+1,"fim2st","meio2st"),"meio2st")),IF(Y26&lt;&gt;"",IF(Y26&gt;5,IF(Y26&gt;Y27+1,"fim1st",IF(Y27&gt;Y26+1,"fim1st",IF(Y26=Y27,"meio1st",IF(Y26=6,IF(Y27=7,"fim1st","meio1st"),IF(Y26=7,IF(Y27=6,"fim1st","meio1st"),"meio1st"))))),IF(Y27&gt;5,IF(Y27&gt;Y26+1,"fim1st","meio1st"),"meio1st")),IF(Y27&lt;&gt;"",IF(Y26&gt;5,IF(Y26&gt;Y27+1,"fim1st",IF(Y27&gt;Y26+1,"fim1st",IF(Y26=Y27,"meio1st",IF(Y26=6,IF(Y27=7,"fim1st","meio1st"),IF(Y26=7,IF(Y27=6,"fim1st","meio1st"),"meio1st"))))),IF(Y27&gt;5,IF(Y27&gt;Y26+1,"fim1st","meio1st"),"meio1st")),"NJG"))))))</f>
        <v>fim2st</v>
      </c>
      <c r="AE26" s="103">
        <f>IF(X26="W",6,IF(X26="O",0,  IF(X27="R",IF(AC26="meio1st",IF(Y27&gt;4,IF(Y27=6,7,Y27+2),6),Y26),Y26)))</f>
        <v>2</v>
      </c>
      <c r="AF26" s="104">
        <f>IF(X26="W",6,IF(X26="O",0,IF(X26="R",IF(AC26="meio1st",0,IF(AC26="fim1st",0,Z26) ),IF(X27="R",IF(AC26="meio1st",6,IF(AC26="fim1st",6,IF(AC26="meio2st",IF(Z27&gt;4,IF(Z27=6,7,Z27+2),6),Z26))),Z26))))</f>
        <v>2</v>
      </c>
      <c r="AG26" s="105">
        <f>IF(X26="W",0,IF(X26="O",0,IF(X26="R",IF(AC26="STB",AA26,0),IF(X27="R",IF(AC22="meio1st",0,IF(AE26&gt;AE27,IF(AF26&gt;AF27,0,10),IF(AF26&gt;AF27,10,AA26))),AA26))))</f>
        <v>0</v>
      </c>
      <c r="AH26" s="106"/>
      <c r="AI26" s="98" t="s">
        <v>140</v>
      </c>
      <c r="AJ26" s="45" t="str">
        <f>D24</f>
        <v>RENATO OLIVEIRA</v>
      </c>
      <c r="AK26" s="134">
        <f>IF(AL26="W",1,IF(AL26="O",0,IF(AL26="R",0,IF(AL27="R",1,IF(AU26+AU27&gt;0,IF(AU26&gt;AU27,1,0),IF(AT26&gt;AT27,1,0))))))</f>
        <v>0</v>
      </c>
      <c r="AL26" s="132" t="s">
        <v>110</v>
      </c>
      <c r="AM26" s="101"/>
      <c r="AN26" s="101"/>
      <c r="AO26" s="102"/>
      <c r="AQ26" s="65" t="str">
        <f>IF(AO26&lt;&gt;"","STB",IF(AO27&lt;&gt;"","STB",IF(AN26&lt;&gt;"",IF(AN26&gt;5,IF(AN26&gt;AN27+1,"fim2st",IF(AN27&gt;AN26+1,"fim2st",IF(AN26=AN27,"meio2st",IF(AN26=6,IF(AN27=7,"fim2st","meio2st"),IF(AN26=7,IF(AN27=6,"fim2st","meio2st"),"meio2st"))))),IF(AN27&gt;5,IF(AN27&gt;AN26+1,"fim2st","meio2st"),"meio2st")),IF(AN27&lt;&gt;"",IF(AN26&gt;5,IF(AN26&gt;AN27+1,"fim2st",IF(AN27&gt;AN26+1,"fim2st",IF(AN26=AN27,"meio2st",IF(AN26=6,IF(AN27=7,"fim2st","meio2st"),IF(AN26=7,IF(AN27=6,"fim2st","meio2st"),"meio2st"))))),IF(AN27&gt;5,IF(AN27&gt;AN26+1,"fim2st","meio2st"),"meio2st")),IF(AM26&lt;&gt;"",IF(AM26&gt;5,IF(AM26&gt;AM27+1,"fim1st",IF(AM27&gt;AM26+1,"fim1st",IF(AM26=AM27,"meio1st",IF(AM26=6,IF(AM27=7,"fim1st","meio1st"),IF(AM26=7,IF(AM27=6,"fim1st","meio1st"),"meio1st"))))),IF(AM27&gt;5,IF(AM27&gt;AM26+1,"fim1st","meio1st"),"meio1st")),IF(AM27&lt;&gt;"",IF(AM26&gt;5,IF(AM26&gt;AM27+1,"fim1st",IF(AM27&gt;AM26+1,"fim1st",IF(AM26=AM27,"meio1st",IF(AM26=6,IF(AM27=7,"fim1st","meio1st"),IF(AM26=7,IF(AM27=6,"fim1st","meio1st"),"meio1st"))))),IF(AM27&gt;5,IF(AM27&gt;AM26+1,"fim1st","meio1st"),"meio1st")),"NJG"))))))</f>
        <v>NJG</v>
      </c>
      <c r="AS26" s="103">
        <f>IF(AL26="W",6,IF(AL26="O",0,  IF(AL27="R",IF(AQ26="meio1st",IF(AM27&gt;4,IF(AM27=6,7,AM27+2),6),AM26),AM26)))</f>
        <v>0</v>
      </c>
      <c r="AT26" s="104">
        <f>IF(AL26="W",6,IF(AL26="O",0,IF(AL26="R",IF(AQ26="meio1st",0,IF(AQ26="fim1st",0,AN26) ),IF(AL27="R",IF(AQ26="meio1st",6,IF(AQ26="fim1st",6,IF(AQ26="meio2st",IF(AN27&gt;4,IF(AN27=6,7,AN27+2),6),AN26))),AN26))))</f>
        <v>0</v>
      </c>
      <c r="AU26" s="105">
        <f>IF(AL26="W",0,IF(AL26="O",0,IF(AL26="R",IF(AQ26="STB",AO26,0),IF(AL27="R",IF(AQ22="meio1st",0,IF(AS26&gt;AS27,IF(AT26&gt;AT27,0,10),IF(AT26&gt;AT27,10,AO26))),AO26))))</f>
        <v>0</v>
      </c>
      <c r="AW26" s="98" t="s">
        <v>140</v>
      </c>
      <c r="AX26" s="45" t="str">
        <f>D26</f>
        <v>MARCUS MAMEDE</v>
      </c>
      <c r="AY26" s="134">
        <f>IF(AZ26="W",1,IF(AZ26="O",0,IF(AZ26="R",0,IF(AZ27="R",1,IF(BI26+BI27&gt;0,IF(BI26&gt;BI27,1,0),IF(BH26&gt;BH27,1,0))))))</f>
        <v>1</v>
      </c>
      <c r="AZ26" s="132"/>
      <c r="BA26" s="101">
        <v>6</v>
      </c>
      <c r="BB26" s="101">
        <v>4</v>
      </c>
      <c r="BC26" s="102">
        <v>10</v>
      </c>
      <c r="BE26" s="65" t="str">
        <f>IF(BC26&lt;&gt;"","STB",IF(BC27&lt;&gt;"","STB",IF(BB26&lt;&gt;"",IF(BB26&gt;5,IF(BB26&gt;BB27+1,"fim2st",IF(BB27&gt;BB26+1,"fim2st",IF(BB26=BB27,"meio2st",IF(BB26=6,IF(BB27=7,"fim2st","meio2st"),IF(BB26=7,IF(BB27=6,"fim2st","meio2st"),"meio2st"))))),IF(BB27&gt;5,IF(BB27&gt;BB26+1,"fim2st","meio2st"),"meio2st")),IF(BB27&lt;&gt;"",IF(BB26&gt;5,IF(BB26&gt;BB27+1,"fim2st",IF(BB27&gt;BB26+1,"fim2st",IF(BB26=BB27,"meio2st",IF(BB26=6,IF(BB27=7,"fim2st","meio2st"),IF(BB26=7,IF(BB27=6,"fim2st","meio2st"),"meio2st"))))),IF(BB27&gt;5,IF(BB27&gt;BB26+1,"fim2st","meio2st"),"meio2st")),IF(BA26&lt;&gt;"",IF(BA26&gt;5,IF(BA26&gt;BA27+1,"fim1st",IF(BA27&gt;BA26+1,"fim1st",IF(BA26=BA27,"meio1st",IF(BA26=6,IF(BA27=7,"fim1st","meio1st"),IF(BA26=7,IF(BA27=6,"fim1st","meio1st"),"meio1st"))))),IF(BA27&gt;5,IF(BA27&gt;BA26+1,"fim1st","meio1st"),"meio1st")),IF(BA27&lt;&gt;"",IF(BA26&gt;5,IF(BA26&gt;BA27+1,"fim1st",IF(BA27&gt;BA26+1,"fim1st",IF(BA26=BA27,"meio1st",IF(BA26=6,IF(BA27=7,"fim1st","meio1st"),IF(BA26=7,IF(BA27=6,"fim1st","meio1st"),"meio1st"))))),IF(BA27&gt;5,IF(BA27&gt;BA26+1,"fim1st","meio1st"),"meio1st")),"NJG"))))))</f>
        <v>STB</v>
      </c>
      <c r="BG26" s="103">
        <f>IF(AZ26="W",6,IF(AZ26="O",0,  IF(AZ27="R",IF(BE26="meio1st",IF(BA27&gt;4,IF(BA27=6,7,BA27+2),6),BA26),BA26)))</f>
        <v>6</v>
      </c>
      <c r="BH26" s="104">
        <f>IF(AZ26="W",6,IF(AZ26="O",0,IF(AZ26="R",IF(BE26="meio1st",0,IF(BE26="fim1st",0,BB26) ),IF(AZ27="R",IF(BE26="meio1st",6,IF(BE26="fim1st",6,IF(BE26="meio2st",IF(BB27&gt;4,IF(BB27=6,7,BB27+2),6),BB26))),BB26))))</f>
        <v>4</v>
      </c>
      <c r="BI26" s="105">
        <f>IF(AZ26="W",0,IF(AZ26="O",0,IF(AZ26="R",IF(BE26="STB",BC26,0),IF(AZ27="R",IF(BE22="meio1st",0,IF(BG26&gt;BG27,IF(BH26&gt;BH27,0,10),IF(BH26&gt;BH27,10,BC26))),BC26))))</f>
        <v>10</v>
      </c>
      <c r="BK26" s="98" t="s">
        <v>140</v>
      </c>
      <c r="BL26" s="45" t="str">
        <f>D26</f>
        <v>MARCUS MAMEDE</v>
      </c>
      <c r="BM26" s="134">
        <f>IF(BN26="W",1,IF(BN26="O",0,IF(BN26="R",0,IF(BN27="R",1,IF(BW26+BW27&gt;0,IF(BW26&gt;BW27,1,0),IF(BV26&gt;BV27,1,0))))))</f>
        <v>0</v>
      </c>
      <c r="BN26" s="132"/>
      <c r="BO26" s="101">
        <v>1</v>
      </c>
      <c r="BP26" s="101">
        <v>3</v>
      </c>
      <c r="BQ26" s="102"/>
      <c r="BS26" s="65" t="str">
        <f>IF(BQ26&lt;&gt;"","STB",IF(BQ27&lt;&gt;"","STB",IF(BP26&lt;&gt;"",IF(BP26&gt;5,IF(BP26&gt;BP27+1,"fim2st",IF(BP27&gt;BP26+1,"fim2st",IF(BP26=BP27,"meio2st",IF(BP26=6,IF(BP27=7,"fim2st","meio2st"),IF(BP26=7,IF(BP27=6,"fim2st","meio2st"),"meio2st"))))),IF(BP27&gt;5,IF(BP27&gt;BP26+1,"fim2st","meio2st"),"meio2st")),IF(BP27&lt;&gt;"",IF(BP26&gt;5,IF(BP26&gt;BP27+1,"fim2st",IF(BP27&gt;BP26+1,"fim2st",IF(BP26=BP27,"meio2st",IF(BP26=6,IF(BP27=7,"fim2st","meio2st"),IF(BP26=7,IF(BP27=6,"fim2st","meio2st"),"meio2st"))))),IF(BP27&gt;5,IF(BP27&gt;BP26+1,"fim2st","meio2st"),"meio2st")),IF(BO26&lt;&gt;"",IF(BO26&gt;5,IF(BO26&gt;BO27+1,"fim1st",IF(BO27&gt;BO26+1,"fim1st",IF(BO26=BO27,"meio1st",IF(BO26=6,IF(BO27=7,"fim1st","meio1st"),IF(BO26=7,IF(BO27=6,"fim1st","meio1st"),"meio1st"))))),IF(BO27&gt;5,IF(BO27&gt;BO26+1,"fim1st","meio1st"),"meio1st")),IF(BO27&lt;&gt;"",IF(BO26&gt;5,IF(BO26&gt;BO27+1,"fim1st",IF(BO27&gt;BO26+1,"fim1st",IF(BO26=BO27,"meio1st",IF(BO26=6,IF(BO27=7,"fim1st","meio1st"),IF(BO26=7,IF(BO27=6,"fim1st","meio1st"),"meio1st"))))),IF(BO27&gt;5,IF(BO27&gt;BO26+1,"fim1st","meio1st"),"meio1st")),"NJG"))))))</f>
        <v>fim2st</v>
      </c>
      <c r="BU26" s="103">
        <f>IF(BN26="W",6,IF(BN26="O",0,  IF(BN27="R",IF(BS26="meio1st",IF(BO27&gt;4,IF(BO27=6,7,BO27+2),6),BO26),BO26)))</f>
        <v>1</v>
      </c>
      <c r="BV26" s="104">
        <f>IF(BN26="W",6,IF(BN26="O",0,IF(BN26="R",IF(BS26="meio1st",0,IF(BS26="fim1st",0,BP26) ),IF(BN27="R",IF(BS26="meio1st",6,IF(BS26="fim1st",6,IF(BS26="meio2st",IF(BP27&gt;4,IF(BP27=6,7,BP27+2),6),BP26))),BP26))))</f>
        <v>3</v>
      </c>
      <c r="BW26" s="105">
        <f>IF(BN26="W",0,IF(BN26="O",0,IF(BN26="R",IF(BS26="STB",BQ26,0),IF(BN27="R",IF(BS22="meio1st",0,IF(BU26&gt;BU27,IF(BV26&gt;BV27,0,10),IF(BV26&gt;BV27,10,BQ26))),BQ26))))</f>
        <v>0</v>
      </c>
      <c r="BY26" s="98" t="s">
        <v>140</v>
      </c>
      <c r="BZ26" s="45" t="str">
        <f>D25</f>
        <v>ANA CLÁUDIA</v>
      </c>
      <c r="CA26" s="134">
        <f>IF(CB26="W",1,IF(CB26="O",0,IF(CB26="R",0,IF(CB27="R",1,IF(CK26+CK27&gt;0,IF(CK26&gt;CK27,1,0),IF(CJ26&gt;CJ27,1,0))))))</f>
        <v>1</v>
      </c>
      <c r="CB26" s="133"/>
      <c r="CC26" s="109">
        <v>6</v>
      </c>
      <c r="CD26" s="109">
        <v>6</v>
      </c>
      <c r="CE26" s="110"/>
      <c r="CG26" s="65" t="str">
        <f>IF(CE26&lt;&gt;"","STB",IF(CE27&lt;&gt;"","STB",IF(CD26&lt;&gt;"",IF(CD26&gt;5,IF(CD26&gt;CD27+1,"fim2st",IF(CD27&gt;CD26+1,"fim2st",IF(CD26=CD27,"meio2st",IF(CD26=6,IF(CD27=7,"fim2st","meio2st"),IF(CD26=7,IF(CD27=6,"fim2st","meio2st"),"meio2st"))))),IF(CD27&gt;5,IF(CD27&gt;CD26+1,"fim2st","meio2st"),"meio2st")),IF(CD27&lt;&gt;"",IF(CD26&gt;5,IF(CD26&gt;CD27+1,"fim2st",IF(CD27&gt;CD26+1,"fim2st",IF(CD26=CD27,"meio2st",IF(CD26=6,IF(CD27=7,"fim2st","meio2st"),IF(CD26=7,IF(CD27=6,"fim2st","meio2st"),"meio2st"))))),IF(CD27&gt;5,IF(CD27&gt;CD26+1,"fim2st","meio2st"),"meio2st")),IF(CC26&lt;&gt;"",IF(CC26&gt;5,IF(CC26&gt;CC27+1,"fim1st",IF(CC27&gt;CC26+1,"fim1st",IF(CC26=CC27,"meio1st",IF(CC26=6,IF(CC27=7,"fim1st","meio1st"),IF(CC26=7,IF(CC27=6,"fim1st","meio1st"),"meio1st"))))),IF(CC27&gt;5,IF(CC27&gt;CC26+1,"fim1st","meio1st"),"meio1st")),IF(CC27&lt;&gt;"",IF(CC26&gt;5,IF(CC26&gt;CC27+1,"fim1st",IF(CC27&gt;CC26+1,"fim1st",IF(CC26=CC27,"meio1st",IF(CC26=6,IF(CC27=7,"fim1st","meio1st"),IF(CC26=7,IF(CC27=6,"fim1st","meio1st"),"meio1st"))))),IF(CC27&gt;5,IF(CC27&gt;CC26+1,"fim1st","meio1st"),"meio1st")),"NJG"))))))</f>
        <v>fim2st</v>
      </c>
      <c r="CI26" s="103">
        <f>IF(CB26="W",6,IF(CB26="O",0,  IF(CB27="R",IF(CG26="meio1st",IF(CC27&gt;4,IF(CC27=6,7,CC27+2),6),CC26),CC26)))</f>
        <v>6</v>
      </c>
      <c r="CJ26" s="104">
        <f>IF(CB26="W",6,IF(CB26="O",0,IF(CB26="R",IF(CG26="meio1st",0,IF(CG26="fim1st",0,CD26) ),IF(CB27="R",IF(CG26="meio1st",6,IF(CG26="fim1st",6,IF(CG26="meio2st",IF(CD27&gt;4,IF(CD27=6,7,CD27+2),6),CD26))),CD26))))</f>
        <v>6</v>
      </c>
      <c r="CK26" s="105">
        <f>IF(CB26="W",0,IF(CB26="O",0,IF(CB26="R",IF(CG26="STB",CE26,0),IF(CB27="R",IF(CG22="meio1st",0,IF(CI26&gt;CI27,IF(CJ26&gt;CJ27,0,10),IF(CJ26&gt;CJ27,10,CE26))),CE26))))</f>
        <v>0</v>
      </c>
      <c r="CM26" s="31" t="str">
        <f t="shared" si="65"/>
        <v>MARCUS MAMEDE</v>
      </c>
      <c r="CN26" s="65">
        <f>IF(AE25&gt;AE24,1,0)</f>
        <v>0</v>
      </c>
      <c r="CO26" s="65">
        <f>IF(AF25&gt;AF24,1,0)</f>
        <v>0</v>
      </c>
      <c r="CP26" s="65">
        <f>IF(AG25&gt;AG24,1,0)</f>
        <v>0</v>
      </c>
      <c r="CQ26" s="65">
        <f>IF(AS23&gt;AS22,1,0)</f>
        <v>0</v>
      </c>
      <c r="CR26" s="65">
        <f>IF(AT23&gt;AT22,1,0)</f>
        <v>0</v>
      </c>
      <c r="CS26" s="65">
        <f>IF(AU23&gt;AU22,1,0)</f>
        <v>0</v>
      </c>
      <c r="CT26" s="65">
        <f>IF(BG26&gt;BG27,1,0)</f>
        <v>1</v>
      </c>
      <c r="CU26" s="65">
        <f>IF(BH26&gt;BH27,1,0)</f>
        <v>0</v>
      </c>
      <c r="CV26" s="65">
        <f>IF(BI26&gt;BI27,1,0)</f>
        <v>1</v>
      </c>
      <c r="CW26" s="65">
        <f>IF(BU26&gt;BU27,1,0)</f>
        <v>0</v>
      </c>
      <c r="CX26" s="65">
        <f>IF(BV26&gt;BV27,1,0)</f>
        <v>0</v>
      </c>
      <c r="CY26" s="65">
        <f>IF(BW26&gt;BW27,1,0)</f>
        <v>0</v>
      </c>
      <c r="CZ26" s="65">
        <f>IF(CI25&gt;CI24,1,0)</f>
        <v>1</v>
      </c>
      <c r="DA26" s="65">
        <f>IF(CJ25&gt;CJ24,1,0)</f>
        <v>0</v>
      </c>
      <c r="DB26" s="65">
        <f>IF(CK25&gt;CK24,1,0)</f>
        <v>0</v>
      </c>
      <c r="DC26" s="111"/>
      <c r="DD26" s="65">
        <f>IF(AE24&gt;AE25,1,0)</f>
        <v>1</v>
      </c>
      <c r="DE26" s="65">
        <f>IF(AF24&gt;AF25,1,0)</f>
        <v>1</v>
      </c>
      <c r="DF26" s="65">
        <f>IF(AG24&gt;AG25,1,0)</f>
        <v>0</v>
      </c>
      <c r="DG26" s="65">
        <f>IF(AS22&gt;AS23,1,0)</f>
        <v>1</v>
      </c>
      <c r="DH26" s="65">
        <f>IF(AT22&gt;AT23,1,0)</f>
        <v>1</v>
      </c>
      <c r="DI26" s="65">
        <f>IF(AU22&gt;AU23,1,0)</f>
        <v>0</v>
      </c>
      <c r="DJ26" s="65">
        <f>IF(BG27&gt;BG26,1,0)</f>
        <v>0</v>
      </c>
      <c r="DK26" s="65">
        <f>IF(BH27&gt;BH26,1,0)</f>
        <v>1</v>
      </c>
      <c r="DL26" s="65">
        <f>IF(BI27&gt;BI26,1,0)</f>
        <v>0</v>
      </c>
      <c r="DM26" s="65">
        <f>IF(BU27&gt;BU26,1,0)</f>
        <v>1</v>
      </c>
      <c r="DN26" s="65">
        <f>IF(BV27&gt;BV26,1,0)</f>
        <v>1</v>
      </c>
      <c r="DO26" s="65">
        <f>IF(BW27&gt;BW26,1,0)</f>
        <v>0</v>
      </c>
      <c r="DP26" s="65">
        <f>IF(CI24&gt;CI25,1,0)</f>
        <v>0</v>
      </c>
      <c r="DQ26" s="65">
        <f>IF(CJ24&gt;CJ25,1,0)</f>
        <v>1</v>
      </c>
      <c r="DR26" s="65">
        <f>IF(CK24&gt;CK25,1,0)</f>
        <v>1</v>
      </c>
      <c r="DS26" s="111"/>
      <c r="DT26" s="65">
        <f>AE25+AF25+AG25+AS23+AT23+AU23+BG26+BH26+BI26+BU26+BV26+BW26+CI25+CJ25+CK25</f>
        <v>45</v>
      </c>
      <c r="DU26" s="65">
        <f>AE24+AF24+AG24+AS22+AT22+AU22+BG27+BH27+BI27+BU27+BV27+BW27+CI24+CJ24+CK24</f>
        <v>67</v>
      </c>
      <c r="DV26" s="111"/>
      <c r="DW26" s="31">
        <f>IF(X25="O",1,0)</f>
        <v>0</v>
      </c>
      <c r="DX26" s="31">
        <f>IF(AL23="O",1,0)</f>
        <v>0</v>
      </c>
      <c r="DY26" s="31">
        <f>IF(AZ26="O",1,0)</f>
        <v>0</v>
      </c>
      <c r="DZ26" s="31">
        <f>IF(BN26="O",1,0)</f>
        <v>0</v>
      </c>
      <c r="EA26" s="31">
        <f>IF(CB25="O",1,0)</f>
        <v>0</v>
      </c>
      <c r="ED26" s="65">
        <f t="shared" si="66"/>
        <v>1</v>
      </c>
      <c r="EE26" s="65">
        <f t="shared" si="67"/>
        <v>1</v>
      </c>
      <c r="EF26" s="65">
        <f t="shared" si="68"/>
        <v>1</v>
      </c>
      <c r="EG26" s="65">
        <f t="shared" si="69"/>
        <v>1</v>
      </c>
      <c r="EH26" s="65">
        <f t="shared" si="70"/>
        <v>1</v>
      </c>
      <c r="EI26" s="65">
        <v>5</v>
      </c>
      <c r="EJ26" s="43">
        <f t="shared" si="71"/>
        <v>5</v>
      </c>
      <c r="EK26" s="43">
        <f>AY26+BM26+CA25+W25+AK23</f>
        <v>1</v>
      </c>
      <c r="EL26" s="43">
        <f t="shared" si="72"/>
        <v>3</v>
      </c>
      <c r="EM26" s="43">
        <f t="shared" si="73"/>
        <v>9</v>
      </c>
      <c r="EN26" s="43">
        <f t="shared" si="74"/>
        <v>-6</v>
      </c>
      <c r="EO26" s="43">
        <f t="shared" si="75"/>
        <v>45</v>
      </c>
      <c r="EP26" s="43">
        <f t="shared" si="75"/>
        <v>67</v>
      </c>
      <c r="EQ26" s="43">
        <f t="shared" si="76"/>
        <v>-22</v>
      </c>
      <c r="ER26" s="43">
        <f t="shared" si="77"/>
        <v>0</v>
      </c>
      <c r="ES26" s="111"/>
      <c r="ET26" s="71">
        <f>IF(EK26+100&gt;99,EK26+100,concatdxnar("0",EK26+100))</f>
        <v>101</v>
      </c>
      <c r="EU26" s="71" t="str">
        <f t="shared" si="78"/>
        <v>094</v>
      </c>
      <c r="EV26" s="71" t="str">
        <f t="shared" si="79"/>
        <v>078</v>
      </c>
      <c r="EW26" s="71">
        <f t="shared" si="80"/>
        <v>9</v>
      </c>
      <c r="EX26" s="65" t="str">
        <f t="shared" si="81"/>
        <v>10109407895</v>
      </c>
      <c r="EY26" s="65">
        <f t="shared" si="82"/>
        <v>10109407895</v>
      </c>
      <c r="EZ26" s="65">
        <f>LARGE(EY22:EY27,EI26)</f>
        <v>10209707873</v>
      </c>
      <c r="FA26" s="65" t="str">
        <f t="shared" si="83"/>
        <v>102097078</v>
      </c>
      <c r="FB26" s="65" t="str">
        <f>IF(FA26=FA25,"empate-c",IF(FA26=FA27,"empate-b","ok"))</f>
        <v>ok</v>
      </c>
      <c r="FC26" s="65">
        <f t="shared" si="84"/>
        <v>3</v>
      </c>
      <c r="FD26" s="65">
        <f t="shared" si="85"/>
        <v>9</v>
      </c>
      <c r="FE26" s="65" t="str">
        <f>RIGHT(C20,1)</f>
        <v>C</v>
      </c>
      <c r="FF26" s="65">
        <f>IF(FD26=9,9,VLOOKUP(CONCATENATE(FE26,FD26),'Conf-Direto'!$A$12:$B$587,2,0))</f>
        <v>9</v>
      </c>
      <c r="FG26" s="65">
        <f t="shared" si="86"/>
        <v>9</v>
      </c>
      <c r="FH26" s="31" t="str">
        <f t="shared" si="87"/>
        <v>10209707893</v>
      </c>
      <c r="FI26" s="65">
        <v>5</v>
      </c>
      <c r="FJ26" s="70">
        <f>IF(AK22=1,1,IF(AK23=1,5,0))</f>
        <v>1</v>
      </c>
      <c r="FK26" s="70">
        <f>IF(W24=1,2,IF(W25=1,5,0))</f>
        <v>2</v>
      </c>
      <c r="FL26" s="70">
        <f>IF(CA24=1,3,IF(CA25=1,5,0))</f>
        <v>3</v>
      </c>
      <c r="FM26" s="70">
        <f>IF(BM27=1,4,IF(BM26=1,5,0))</f>
        <v>4</v>
      </c>
      <c r="FN26" s="70"/>
      <c r="FO26" s="70">
        <f>FN27</f>
        <v>5</v>
      </c>
      <c r="FP26" s="31">
        <f t="shared" si="88"/>
        <v>10209707893</v>
      </c>
      <c r="FQ26" s="31">
        <f>LARGE(FP22:FP27,5)</f>
        <v>10209707893</v>
      </c>
      <c r="FR26" s="65">
        <f>IF(SUM(EJ22:EJ27)=0,B26,VALUE(RIGHT(FQ26,1)))</f>
        <v>3</v>
      </c>
      <c r="FS26" s="31">
        <f t="shared" si="89"/>
        <v>15</v>
      </c>
      <c r="FT26" s="31" t="str">
        <f>VLOOKUP(FR26,B22:D27,3,0)</f>
        <v>RENATO OLIVEIRA</v>
      </c>
      <c r="FU26" s="31">
        <f t="shared" si="90"/>
        <v>17</v>
      </c>
      <c r="FV26" s="67" t="str">
        <f t="shared" si="91"/>
        <v>1517</v>
      </c>
      <c r="FW26" s="31">
        <f t="shared" si="92"/>
        <v>1517</v>
      </c>
      <c r="FX26" s="31">
        <f>SMALL(FW22:FW27,FI26)</f>
        <v>1718</v>
      </c>
      <c r="FY26" s="31">
        <f t="shared" si="93"/>
        <v>17</v>
      </c>
      <c r="FZ26" s="31" t="str">
        <f t="shared" si="94"/>
        <v>18</v>
      </c>
    </row>
    <row r="27" spans="1:185" x14ac:dyDescent="0.45">
      <c r="B27" s="43">
        <v>6</v>
      </c>
      <c r="C27" s="47">
        <v>18</v>
      </c>
      <c r="D27" s="48" t="str">
        <f>Classificação!D22</f>
        <v>MARCELO MORAES</v>
      </c>
      <c r="F27" s="47">
        <f>F26+1</f>
        <v>18</v>
      </c>
      <c r="G27" s="135" t="str">
        <f t="shared" si="64"/>
        <v>MARCUS MAMEDE</v>
      </c>
      <c r="H27" s="148">
        <f>VLOOKUP(FR27,EI22:EJ27,2,0)</f>
        <v>5</v>
      </c>
      <c r="I27" s="137">
        <f>VLOOKUP(FR27,EI22:EK27,3,0)</f>
        <v>1</v>
      </c>
      <c r="J27" s="141">
        <f>VLOOKUP(FR27,EI22:EQ27,4,0)</f>
        <v>3</v>
      </c>
      <c r="K27" s="139">
        <f>VLOOKUP(FR27,EI22:EQ27,5,0)</f>
        <v>9</v>
      </c>
      <c r="L27" s="140">
        <f>VLOOKUP(FR27,EI22:EQ27,6,0)</f>
        <v>-6</v>
      </c>
      <c r="M27" s="141">
        <f>VLOOKUP(FR27,EI22:EQ27,7,0)</f>
        <v>45</v>
      </c>
      <c r="N27" s="139">
        <f>VLOOKUP(FR27,EI22:EQ27,8,0)</f>
        <v>67</v>
      </c>
      <c r="O27" s="149">
        <f>VLOOKUP(FR27,EI22:EQ27,9,0)</f>
        <v>-22</v>
      </c>
      <c r="P27" s="142">
        <f>VLOOKUP(FR27,EI22:ER27,10,0)</f>
        <v>0</v>
      </c>
      <c r="Q27" s="142" t="e">
        <f>VLOOKUP(FS27,EJ22:ES27,10,0)</f>
        <v>#N/A</v>
      </c>
      <c r="R27" s="97"/>
      <c r="S27" s="97"/>
      <c r="U27" s="118" t="s">
        <v>140</v>
      </c>
      <c r="V27" s="50" t="str">
        <f>D25</f>
        <v>ANA CLÁUDIA</v>
      </c>
      <c r="W27" s="119">
        <f>IF(X27="W",1,IF(X27="O",0,IF(X27="R",0,IF(X26="R",1,IF(AG27+AG26&gt;0,IF(AG27&gt;AG26,1,0),IF(AF27&gt;AF26,1,0))))))</f>
        <v>1</v>
      </c>
      <c r="X27" s="143"/>
      <c r="Y27" s="121">
        <v>6</v>
      </c>
      <c r="Z27" s="121">
        <v>6</v>
      </c>
      <c r="AA27" s="122"/>
      <c r="AC27" s="65" t="str">
        <f>IF(AA27&lt;&gt;"","STB",IF(AA26&lt;&gt;"","STB",IF(Z27&lt;&gt;"",IF(Z27&gt;5,IF(Z27&gt;Z26+1,"fim2st",IF(Z26&gt;Z27+1,"fim2st",IF(Z27=Z26,"meio2st",IF(Z27=6,IF(Z26=7,"fim2st","meio2st"),IF(Z27=7,IF(Z26=6,"fim2st","meio2st"),"meio2st"))))),IF(Z26&gt;5,IF(Z26&gt;Z27+1,"fim2st","meio2st"),"meio2st")),IF(Z26&lt;&gt;"",IF(Z27&gt;5,IF(Z27&gt;Z26+1,"fim2st",IF(Z26&gt;Z27+1,"fim2st",IF(Z27=Z26,"meio2st",IF(Z27=6,IF(Z26=7,"fim2st","meio2st"),IF(Z27=7,IF(Z26=6,"fim2st","meio2st"),"meio2st"))))),IF(Z26&gt;5,IF(Z26&gt;Z27+1,"fim2st","meio2st"),"meio2st")),IF(Y27&lt;&gt;"",IF(Y27&gt;5,IF(Y27&gt;Y26+1,"fim1st",IF(Y26&gt;Y27+1,"fim1st",IF(Y27=Y26,"meio1st",IF(Y27=6,IF(Y26=7,"fim1st","meio1st"),IF(Y27=7,IF(Y26=6,"fim1st","meio1st"),"meio1st"))))),IF(Y26&gt;5,IF(Y26&gt;Y27+1,"fim1st","meio1st"),"meio1st")),IF(Y26&lt;&gt;"",IF(Y27&gt;5,IF(Y27&gt;Y26+1,"fim1st",IF(Y26&gt;Y27+1,"fim1st",IF(Y27=Y26,"meio1st",IF(Y27=6,IF(Y26=7,"fim1st","meio1st"),IF(Y27=7,IF(Y26=6,"fim1st","meio1st"),"meio1st"))))),IF(Y26&gt;5,IF(Y26&gt;Y27+1,"fim1st","meio1st"),"meio1st")),"NJG"))))))</f>
        <v>fim2st</v>
      </c>
      <c r="AE27" s="123">
        <f>IF(X27="W",6,IF(X27="O",0,  IF(X26="R",IF(AC27="meio1st",IF(Y26&gt;4,IF(Y26=6,7,Y26+2),6),Y27),Y27)))</f>
        <v>6</v>
      </c>
      <c r="AF27" s="124">
        <f>IF(X27="W",6,IF(X27="O",0,IF(X27="R",IF(AC27="meio1st",0,IF(AC27="fim1st",0,Z27) ),IF(X26="R",IF(AC27="meio1st",6,IF(AC27="fim1st",6,IF(AC27="meio2st",IF(Z26&gt;4,IF(Z26=6,7,Z26+2),6),Z27))),Z27))))</f>
        <v>6</v>
      </c>
      <c r="AG27" s="125">
        <f>IF(X27="W",0,IF(X27="O",0,IF(X27="R",IF(AC27="STB",AA27,0),IF(X26="R",IF(AC22="meio1st",0,IF(AE27&gt;AE26,IF(AF27&gt;AF26,0,10),IF(AF27&gt;AF26,10,AA27))),AA27))))</f>
        <v>0</v>
      </c>
      <c r="AH27" s="106"/>
      <c r="AI27" s="118"/>
      <c r="AJ27" s="50" t="str">
        <f>D27</f>
        <v>MARCELO MORAES</v>
      </c>
      <c r="AK27" s="119">
        <f>IF(AL27="W",1,IF(AL27="O",0,IF(AL27="R",0,IF(AL26="R",1,IF(AU27+AU26&gt;0,IF(AU27&gt;AU26,1,0),IF(AT27&gt;AT26,1,0))))))</f>
        <v>1</v>
      </c>
      <c r="AL27" s="143" t="s">
        <v>169</v>
      </c>
      <c r="AM27" s="121"/>
      <c r="AN27" s="121"/>
      <c r="AO27" s="122"/>
      <c r="AQ27" s="65" t="str">
        <f>IF(AO27&lt;&gt;"","STB",IF(AO26&lt;&gt;"","STB",IF(AN27&lt;&gt;"",IF(AN27&gt;5,IF(AN27&gt;AN26+1,"fim2st",IF(AN26&gt;AN27+1,"fim2st",IF(AN27=AN26,"meio2st",IF(AN27=6,IF(AN26=7,"fim2st","meio2st"),IF(AN27=7,IF(AN26=6,"fim2st","meio2st"),"meio2st"))))),IF(AN26&gt;5,IF(AN26&gt;AN27+1,"fim2st","meio2st"),"meio2st")),IF(AN26&lt;&gt;"",IF(AN27&gt;5,IF(AN27&gt;AN26+1,"fim2st",IF(AN26&gt;AN27+1,"fim2st",IF(AN27=AN26,"meio2st",IF(AN27=6,IF(AN26=7,"fim2st","meio2st"),IF(AN27=7,IF(AN26=6,"fim2st","meio2st"),"meio2st"))))),IF(AN26&gt;5,IF(AN26&gt;AN27+1,"fim2st","meio2st"),"meio2st")),IF(AM27&lt;&gt;"",IF(AM27&gt;5,IF(AM27&gt;AM26+1,"fim1st",IF(AM26&gt;AM27+1,"fim1st",IF(AM27=AM26,"meio1st",IF(AM27=6,IF(AM26=7,"fim1st","meio1st"),IF(AM27=7,IF(AM26=6,"fim1st","meio1st"),"meio1st"))))),IF(AM26&gt;5,IF(AM26&gt;AM27+1,"fim1st","meio1st"),"meio1st")),IF(AM26&lt;&gt;"",IF(AM27&gt;5,IF(AM27&gt;AM26+1,"fim1st",IF(AM26&gt;AM27+1,"fim1st",IF(AM27=AM26,"meio1st",IF(AM27=6,IF(AM26=7,"fim1st","meio1st"),IF(AM27=7,IF(AM26=6,"fim1st","meio1st"),"meio1st"))))),IF(AM26&gt;5,IF(AM26&gt;AM27+1,"fim1st","meio1st"),"meio1st")),"NJG"))))))</f>
        <v>NJG</v>
      </c>
      <c r="AS27" s="123">
        <f>IF(AL27="W",6,IF(AL27="O",0,  IF(AL26="R",IF(AQ27="meio1st",IF(AM26&gt;4,IF(AM26=6,7,AM26+2),6),AM27),AM27)))</f>
        <v>6</v>
      </c>
      <c r="AT27" s="124">
        <f>IF(AL27="W",6,IF(AL27="O",0,IF(AL27="R",IF(AQ27="meio1st",0,IF(AQ27="fim1st",0,AN27) ),IF(AL26="R",IF(AQ27="meio1st",6,IF(AQ27="fim1st",6,IF(AQ27="meio2st",IF(AN26&gt;4,IF(AN26=6,7,AN26+2),6),AN27))),AN27))))</f>
        <v>6</v>
      </c>
      <c r="AU27" s="125">
        <f>IF(AL27="W",0,IF(AL27="O",0,IF(AL27="R",IF(AQ27="STB",AO27,0),IF(AL26="R",IF(AQ22="meio1st",0,IF(AS27&gt;AS26,IF(AT27&gt;AT26,0,10),IF(AT27&gt;AT26,10,AO27))),AO27))))</f>
        <v>0</v>
      </c>
      <c r="AW27" s="118"/>
      <c r="AX27" s="50" t="str">
        <f>D27</f>
        <v>MARCELO MORAES</v>
      </c>
      <c r="AY27" s="119">
        <f>IF(AZ27="W",1,IF(AZ27="O",0,IF(AZ27="R",0,IF(AZ26="R",1,IF(BI27+BI26&gt;0,IF(BI27&gt;BI26,1,0),IF(BH27&gt;BH26,1,0))))))</f>
        <v>0</v>
      </c>
      <c r="AZ27" s="143"/>
      <c r="BA27" s="121">
        <v>4</v>
      </c>
      <c r="BB27" s="121">
        <v>6</v>
      </c>
      <c r="BC27" s="122">
        <v>5</v>
      </c>
      <c r="BE27" s="65" t="str">
        <f>IF(BC27&lt;&gt;"","STB",IF(BC26&lt;&gt;"","STB",IF(BB27&lt;&gt;"",IF(BB27&gt;5,IF(BB27&gt;BB26+1,"fim2st",IF(BB26&gt;BB27+1,"fim2st",IF(BB27=BB26,"meio2st",IF(BB27=6,IF(BB26=7,"fim2st","meio2st"),IF(BB27=7,IF(BB26=6,"fim2st","meio2st"),"meio2st"))))),IF(BB26&gt;5,IF(BB26&gt;BB27+1,"fim2st","meio2st"),"meio2st")),IF(BB26&lt;&gt;"",IF(BB27&gt;5,IF(BB27&gt;BB26+1,"fim2st",IF(BB26&gt;BB27+1,"fim2st",IF(BB27=BB26,"meio2st",IF(BB27=6,IF(BB26=7,"fim2st","meio2st"),IF(BB27=7,IF(BB26=6,"fim2st","meio2st"),"meio2st"))))),IF(BB26&gt;5,IF(BB26&gt;BB27+1,"fim2st","meio2st"),"meio2st")),IF(BA27&lt;&gt;"",IF(BA27&gt;5,IF(BA27&gt;BA26+1,"fim1st",IF(BA26&gt;BA27+1,"fim1st",IF(BA27=BA26,"meio1st",IF(BA27=6,IF(BA26=7,"fim1st","meio1st"),IF(BA27=7,IF(BA26=6,"fim1st","meio1st"),"meio1st"))))),IF(BA26&gt;5,IF(BA26&gt;BA27+1,"fim1st","meio1st"),"meio1st")),IF(BA26&lt;&gt;"",IF(BA27&gt;5,IF(BA27&gt;BA26+1,"fim1st",IF(BA26&gt;BA27+1,"fim1st",IF(BA27=BA26,"meio1st",IF(BA27=6,IF(BA26=7,"fim1st","meio1st"),IF(BA27=7,IF(BA26=6,"fim1st","meio1st"),"meio1st"))))),IF(BA26&gt;5,IF(BA26&gt;BA27+1,"fim1st","meio1st"),"meio1st")),"NJG"))))))</f>
        <v>STB</v>
      </c>
      <c r="BG27" s="123">
        <f>IF(AZ27="W",6,IF(AZ27="O",0,  IF(AZ26="R",IF(BE27="meio1st",IF(BA26&gt;4,IF(BA26=6,7,BA26+2),6),BA27),BA27)))</f>
        <v>4</v>
      </c>
      <c r="BH27" s="124">
        <f>IF(AZ27="W",6,IF(AZ27="O",0,IF(AZ27="R",IF(BE27="meio1st",0,IF(BE27="fim1st",0,BB27) ),IF(AZ26="R",IF(BE27="meio1st",6,IF(BE27="fim1st",6,IF(BE27="meio2st",IF(BB26&gt;4,IF(BB26=6,7,BB26+2),6),BB27))),BB27))))</f>
        <v>6</v>
      </c>
      <c r="BI27" s="125">
        <f>IF(AZ27="W",0,IF(AZ27="O",0,IF(AZ27="R",IF(BE27="STB",BC27,0),IF(AZ26="R",IF(BE22="meio1st",0,IF(BG27&gt;BG26,IF(BH27&gt;BH26,0,10),IF(BH27&gt;BH26,10,BC27))),BC27))))</f>
        <v>5</v>
      </c>
      <c r="BK27" s="118"/>
      <c r="BL27" s="50" t="str">
        <f>D25</f>
        <v>ANA CLÁUDIA</v>
      </c>
      <c r="BM27" s="119">
        <f>IF(BN27="W",1,IF(BN27="O",0,IF(BN27="R",0,IF(BN26="R",1,IF(BW27+BW26&gt;0,IF(BW27&gt;BW26,1,0),IF(BV27&gt;BV26,1,0))))))</f>
        <v>1</v>
      </c>
      <c r="BN27" s="143"/>
      <c r="BO27" s="121">
        <v>6</v>
      </c>
      <c r="BP27" s="121">
        <v>6</v>
      </c>
      <c r="BQ27" s="122"/>
      <c r="BS27" s="65" t="str">
        <f>IF(BQ27&lt;&gt;"","STB",IF(BQ26&lt;&gt;"","STB",IF(BP27&lt;&gt;"",IF(BP27&gt;5,IF(BP27&gt;BP26+1,"fim2st",IF(BP26&gt;BP27+1,"fim2st",IF(BP27=BP26,"meio2st",IF(BP27=6,IF(BP26=7,"fim2st","meio2st"),IF(BP27=7,IF(BP26=6,"fim2st","meio2st"),"meio2st"))))),IF(BP26&gt;5,IF(BP26&gt;BP27+1,"fim2st","meio2st"),"meio2st")),IF(BP26&lt;&gt;"",IF(BP27&gt;5,IF(BP27&gt;BP26+1,"fim2st",IF(BP26&gt;BP27+1,"fim2st",IF(BP27=BP26,"meio2st",IF(BP27=6,IF(BP26=7,"fim2st","meio2st"),IF(BP27=7,IF(BP26=6,"fim2st","meio2st"),"meio2st"))))),IF(BP26&gt;5,IF(BP26&gt;BP27+1,"fim2st","meio2st"),"meio2st")),IF(BO27&lt;&gt;"",IF(BO27&gt;5,IF(BO27&gt;BO26+1,"fim1st",IF(BO26&gt;BO27+1,"fim1st",IF(BO27=BO26,"meio1st",IF(BO27=6,IF(BO26=7,"fim1st","meio1st"),IF(BO27=7,IF(BO26=6,"fim1st","meio1st"),"meio1st"))))),IF(BO26&gt;5,IF(BO26&gt;BO27+1,"fim1st","meio1st"),"meio1st")),IF(BO26&lt;&gt;"",IF(BO27&gt;5,IF(BO27&gt;BO26+1,"fim1st",IF(BO26&gt;BO27+1,"fim1st",IF(BO27=BO26,"meio1st",IF(BO27=6,IF(BO26=7,"fim1st","meio1st"),IF(BO27=7,IF(BO26=6,"fim1st","meio1st"),"meio1st"))))),IF(BO26&gt;5,IF(BO26&gt;BO27+1,"fim1st","meio1st"),"meio1st")),"NJG"))))))</f>
        <v>fim2st</v>
      </c>
      <c r="BU27" s="123">
        <f>IF(BN27="W",6,IF(BN27="O",0,  IF(BN26="R",IF(BS27="meio1st",IF(BO26&gt;4,IF(BO26=6,7,BO26+2),6),BO27),BO27)))</f>
        <v>6</v>
      </c>
      <c r="BV27" s="124">
        <f>IF(BN27="W",6,IF(BN27="O",0,IF(BN27="R",IF(BS27="meio1st",0,IF(BS27="fim1st",0,BP27) ),IF(BN26="R",IF(BS27="meio1st",6,IF(BS27="fim1st",6,IF(BS27="meio2st",IF(BP26&gt;4,IF(BP26=6,7,BP26+2),6),BP27))),BP27))))</f>
        <v>6</v>
      </c>
      <c r="BW27" s="125">
        <f>IF(BN27="W",0,IF(BN27="O",0,IF(BN27="R",IF(BS27="STB",BQ27,0),IF(BN26="R",IF(BS22="meio1st",0,IF(BU27&gt;BU26,IF(BV27&gt;BV26,0,10),IF(BV27&gt;BV26,10,BQ27))),BQ27))))</f>
        <v>0</v>
      </c>
      <c r="BY27" s="118"/>
      <c r="BZ27" s="50" t="str">
        <f>D27</f>
        <v>MARCELO MORAES</v>
      </c>
      <c r="CA27" s="119">
        <f>IF(CB27="W",1,IF(CB27="O",0,IF(CB27="R",0,IF(CB26="R",1,IF(CK27+CK26&gt;0,IF(CK27&gt;CK26,1,0),IF(CJ27&gt;CJ26,1,0))))))</f>
        <v>0</v>
      </c>
      <c r="CB27" s="144"/>
      <c r="CC27" s="129">
        <v>4</v>
      </c>
      <c r="CD27" s="129">
        <v>2</v>
      </c>
      <c r="CE27" s="130"/>
      <c r="CG27" s="65" t="str">
        <f>IF(CE27&lt;&gt;"","STB",IF(CE26&lt;&gt;"","STB",IF(CD27&lt;&gt;"",IF(CD27&gt;5,IF(CD27&gt;CD26+1,"fim2st",IF(CD26&gt;CD27+1,"fim2st",IF(CD27=CD26,"meio2st",IF(CD27=6,IF(CD26=7,"fim2st","meio2st"),IF(CD27=7,IF(CD26=6,"fim2st","meio2st"),"meio2st"))))),IF(CD26&gt;5,IF(CD26&gt;CD27+1,"fim2st","meio2st"),"meio2st")),IF(CD26&lt;&gt;"",IF(CD27&gt;5,IF(CD27&gt;CD26+1,"fim2st",IF(CD26&gt;CD27+1,"fim2st",IF(CD27=CD26,"meio2st",IF(CD27=6,IF(CD26=7,"fim2st","meio2st"),IF(CD27=7,IF(CD26=6,"fim2st","meio2st"),"meio2st"))))),IF(CD26&gt;5,IF(CD26&gt;CD27+1,"fim2st","meio2st"),"meio2st")),IF(CC27&lt;&gt;"",IF(CC27&gt;5,IF(CC27&gt;CC26+1,"fim1st",IF(CC26&gt;CC27+1,"fim1st",IF(CC27=CC26,"meio1st",IF(CC27=6,IF(CC26=7,"fim1st","meio1st"),IF(CC27=7,IF(CC26=6,"fim1st","meio1st"),"meio1st"))))),IF(CC26&gt;5,IF(CC26&gt;CC27+1,"fim1st","meio1st"),"meio1st")),IF(CC26&lt;&gt;"",IF(CC27&gt;5,IF(CC27&gt;CC26+1,"fim1st",IF(CC26&gt;CC27+1,"fim1st",IF(CC27=CC26,"meio1st",IF(CC27=6,IF(CC26=7,"fim1st","meio1st"),IF(CC27=7,IF(CC26=6,"fim1st","meio1st"),"meio1st"))))),IF(CC26&gt;5,IF(CC26&gt;CC27+1,"fim1st","meio1st"),"meio1st")),"NJG"))))))</f>
        <v>fim2st</v>
      </c>
      <c r="CI27" s="123">
        <f>IF(CB27="W",6,IF(CB27="O",0,  IF(CB26="R",IF(CG27="meio1st",IF(CC26&gt;4,IF(CC26=6,7,CC26+2),6),CC27),CC27)))</f>
        <v>4</v>
      </c>
      <c r="CJ27" s="124">
        <f>IF(CB27="W",6,IF(CB27="O",0,IF(CB27="R",IF(CG27="meio1st",0,IF(CG27="fim1st",0,CD27) ),IF(CB26="R",IF(CG27="meio1st",6,IF(CG27="fim1st",6,IF(CG27="meio2st",IF(CD26&gt;4,IF(CD26=6,7,CD26+2),6),CD27))),CD27))))</f>
        <v>2</v>
      </c>
      <c r="CK27" s="125">
        <f>IF(CB27="W",0,IF(CB27="O",0,IF(CB27="R",IF(CG27="STB",CE27,0),IF(CB26="R",IF(CG22="meio1st",0,IF(CI27&gt;CI26,IF(CJ27&gt;CJ26,0,10),IF(CJ27&gt;CJ26,10,CE27))),CE27))))</f>
        <v>0</v>
      </c>
      <c r="CM27" s="31" t="str">
        <f t="shared" si="65"/>
        <v>MARCELO MORAES</v>
      </c>
      <c r="CN27" s="65">
        <f>IF(AE23&gt;AE22,1,0)</f>
        <v>1</v>
      </c>
      <c r="CO27" s="65">
        <f>IF(AF23&gt;AF22,1,0)</f>
        <v>1</v>
      </c>
      <c r="CP27" s="65">
        <f>IF(AG23&gt;AG22,1,0)</f>
        <v>0</v>
      </c>
      <c r="CQ27" s="65">
        <f>IF(AS27&gt;AS26,1,0)</f>
        <v>1</v>
      </c>
      <c r="CR27" s="65">
        <f>IF(AT27&gt;AT26,1,0)</f>
        <v>1</v>
      </c>
      <c r="CS27" s="65">
        <f>IF(AU27&gt;AU26,1,0)</f>
        <v>0</v>
      </c>
      <c r="CT27" s="65">
        <f>IF(BG27&gt;BG26,1,0)</f>
        <v>0</v>
      </c>
      <c r="CU27" s="65">
        <f>IF(BH27&gt;BH26,1,0)</f>
        <v>1</v>
      </c>
      <c r="CV27" s="65">
        <f>IF(BI27&gt;BI26,1,0)</f>
        <v>0</v>
      </c>
      <c r="CW27" s="65">
        <f>IF(BU25&gt;BU24,1,0)</f>
        <v>0</v>
      </c>
      <c r="CX27" s="65">
        <f>IF(BV25&gt;BV24,1,0)</f>
        <v>0</v>
      </c>
      <c r="CY27" s="65">
        <f>IF(BW25&gt;BW24,1,0)</f>
        <v>0</v>
      </c>
      <c r="CZ27" s="65">
        <f>IF(CI27&gt;CI26,1,0)</f>
        <v>0</v>
      </c>
      <c r="DA27" s="65">
        <f>IF(CJ27&gt;CJ26,1,0)</f>
        <v>0</v>
      </c>
      <c r="DB27" s="65">
        <f>IF(CK27&gt;CK26,1,0)</f>
        <v>0</v>
      </c>
      <c r="DC27" s="111"/>
      <c r="DD27" s="65">
        <f>IF(AE22&gt;AE23,1,0)</f>
        <v>0</v>
      </c>
      <c r="DE27" s="65">
        <f>IF(AF22&gt;AF23,1,0)</f>
        <v>0</v>
      </c>
      <c r="DF27" s="65">
        <f>IF(AG22&gt;AG23,1,0)</f>
        <v>0</v>
      </c>
      <c r="DG27" s="65">
        <f>IF(AS26&gt;AS27,1,0)</f>
        <v>0</v>
      </c>
      <c r="DH27" s="65">
        <f>IF(AT26&gt;AT27,1,0)</f>
        <v>0</v>
      </c>
      <c r="DI27" s="65">
        <f>IF(AU26&gt;AU27,1,0)</f>
        <v>0</v>
      </c>
      <c r="DJ27" s="65">
        <f>IF(BG26&gt;BG27,1,0)</f>
        <v>1</v>
      </c>
      <c r="DK27" s="65">
        <f>IF(BH26&gt;BH27,1,0)</f>
        <v>0</v>
      </c>
      <c r="DL27" s="65">
        <f>IF(BI26&gt;BI27,1,0)</f>
        <v>1</v>
      </c>
      <c r="DM27" s="65">
        <f>IF(BU24&gt;BU25,1,0)</f>
        <v>1</v>
      </c>
      <c r="DN27" s="65">
        <f>IF(BV24&gt;BV25,1,0)</f>
        <v>1</v>
      </c>
      <c r="DO27" s="65">
        <f>IF(BW24&gt;BW25,1,0)</f>
        <v>0</v>
      </c>
      <c r="DP27" s="65">
        <f>IF(CI26&gt;CI27,1,0)</f>
        <v>1</v>
      </c>
      <c r="DQ27" s="65">
        <f>IF(CJ26&gt;CJ27,1,0)</f>
        <v>1</v>
      </c>
      <c r="DR27" s="65">
        <f>IF(CK26&gt;CK27,1,0)</f>
        <v>0</v>
      </c>
      <c r="DS27" s="111"/>
      <c r="DT27" s="65">
        <f>AE23+AF23+AG23+AS27+AT27+AU27+BG27+BH27+BI27+BU25+BV25+BW25+CI27+CJ27+CK27</f>
        <v>46</v>
      </c>
      <c r="DU27" s="65">
        <f>AE22+AF22+AG22+AS26+AT26+AU26+BG26+BH26+BI26+BU24+BV24+BW24+CI26+CJ26+CK26</f>
        <v>44</v>
      </c>
      <c r="DV27" s="111"/>
      <c r="DW27" s="31">
        <f>IF(X23="O",1,0)</f>
        <v>0</v>
      </c>
      <c r="DX27" s="31">
        <f>IF(AL27="O",1,0)</f>
        <v>0</v>
      </c>
      <c r="DY27" s="31">
        <f>IF(AZ27="O",1,0)</f>
        <v>0</v>
      </c>
      <c r="DZ27" s="31">
        <f>IF(BN25="O",1,0)</f>
        <v>0</v>
      </c>
      <c r="EA27" s="31">
        <f>IF(CB27="O",1,0)</f>
        <v>0</v>
      </c>
      <c r="ED27" s="65">
        <f t="shared" si="66"/>
        <v>1</v>
      </c>
      <c r="EE27" s="65">
        <f t="shared" si="67"/>
        <v>1</v>
      </c>
      <c r="EF27" s="65">
        <f t="shared" si="68"/>
        <v>1</v>
      </c>
      <c r="EG27" s="65">
        <f t="shared" si="69"/>
        <v>1</v>
      </c>
      <c r="EH27" s="65">
        <f t="shared" si="70"/>
        <v>1</v>
      </c>
      <c r="EI27" s="65">
        <v>6</v>
      </c>
      <c r="EJ27" s="43">
        <f t="shared" si="71"/>
        <v>5</v>
      </c>
      <c r="EK27" s="43">
        <f>AY27+BM25+CA27+W23+AK27</f>
        <v>2</v>
      </c>
      <c r="EL27" s="43">
        <f t="shared" si="72"/>
        <v>5</v>
      </c>
      <c r="EM27" s="43">
        <f t="shared" si="73"/>
        <v>6</v>
      </c>
      <c r="EN27" s="43">
        <f t="shared" si="74"/>
        <v>-1</v>
      </c>
      <c r="EO27" s="43">
        <f t="shared" si="75"/>
        <v>46</v>
      </c>
      <c r="EP27" s="43">
        <f t="shared" si="75"/>
        <v>44</v>
      </c>
      <c r="EQ27" s="43">
        <f t="shared" si="76"/>
        <v>2</v>
      </c>
      <c r="ER27" s="43">
        <f t="shared" si="77"/>
        <v>0</v>
      </c>
      <c r="ES27" s="111"/>
      <c r="ET27" s="71">
        <f>IF(EK27+100&gt;99,EK27+100,concatdxnar("0",EK27+100))</f>
        <v>102</v>
      </c>
      <c r="EU27" s="71" t="str">
        <f t="shared" si="78"/>
        <v>099</v>
      </c>
      <c r="EV27" s="71">
        <f t="shared" si="79"/>
        <v>102</v>
      </c>
      <c r="EW27" s="71">
        <f t="shared" si="80"/>
        <v>9</v>
      </c>
      <c r="EX27" s="65" t="str">
        <f t="shared" si="81"/>
        <v>10209910296</v>
      </c>
      <c r="EY27" s="65">
        <f t="shared" si="82"/>
        <v>10209910296</v>
      </c>
      <c r="EZ27" s="65">
        <f>LARGE(EY22:EY27,EI27)</f>
        <v>10109407895</v>
      </c>
      <c r="FA27" s="65" t="str">
        <f t="shared" si="83"/>
        <v>101094078</v>
      </c>
      <c r="FB27" s="65" t="str">
        <f>IF(FA27=FA26,"empate-c","ok")</f>
        <v>ok</v>
      </c>
      <c r="FC27" s="65">
        <f t="shared" si="84"/>
        <v>5</v>
      </c>
      <c r="FD27" s="65">
        <f t="shared" si="85"/>
        <v>9</v>
      </c>
      <c r="FE27" s="65" t="str">
        <f>RIGHT(C20,1)</f>
        <v>C</v>
      </c>
      <c r="FF27" s="65">
        <f>IF(FD27=9,9,VLOOKUP(CONCATENATE(FE27,FD27),'Conf-Direto'!$A$12:$B$587,2,0))</f>
        <v>9</v>
      </c>
      <c r="FG27" s="65">
        <f t="shared" si="86"/>
        <v>9</v>
      </c>
      <c r="FH27" s="31" t="str">
        <f t="shared" si="87"/>
        <v>10109407895</v>
      </c>
      <c r="FI27" s="65">
        <v>6</v>
      </c>
      <c r="FJ27" s="70">
        <f>IF(W22=1,1,IF(W23=1,6,0))</f>
        <v>6</v>
      </c>
      <c r="FK27" s="70">
        <f>IF(BM24=1,2,IF(BM25=1,6,0))</f>
        <v>2</v>
      </c>
      <c r="FL27" s="70">
        <f>IF(AK26=1,3,IF(AK27=1,6,0))</f>
        <v>6</v>
      </c>
      <c r="FM27" s="70">
        <f>IF(CA26=1,4,IF(CA27=1,6,0))</f>
        <v>4</v>
      </c>
      <c r="FN27" s="70">
        <f>IF(AY26=1,5,IF(AY27=1,6,0))</f>
        <v>5</v>
      </c>
      <c r="FO27" s="70"/>
      <c r="FP27" s="31">
        <f t="shared" si="88"/>
        <v>10109407895</v>
      </c>
      <c r="FQ27" s="31">
        <f>LARGE(FP22:FP27,6)</f>
        <v>10109407895</v>
      </c>
      <c r="FR27" s="65">
        <f>IF(SUM(EJ22:EJ27)=0,B27,VALUE(RIGHT(FQ27,1)))</f>
        <v>5</v>
      </c>
      <c r="FS27" s="31">
        <f t="shared" si="89"/>
        <v>17</v>
      </c>
      <c r="FT27" s="31" t="str">
        <f>VLOOKUP(FR27,B22:D27,3,0)</f>
        <v>MARCUS MAMEDE</v>
      </c>
      <c r="FU27" s="31">
        <f t="shared" si="90"/>
        <v>18</v>
      </c>
      <c r="FV27" s="67" t="str">
        <f t="shared" si="91"/>
        <v>1718</v>
      </c>
      <c r="FW27" s="31">
        <f t="shared" si="92"/>
        <v>1718</v>
      </c>
      <c r="FX27" s="31">
        <f>SMALL(FW22:FW27,FI27)</f>
        <v>1815</v>
      </c>
      <c r="FY27" s="31">
        <f t="shared" si="93"/>
        <v>18</v>
      </c>
      <c r="FZ27" s="31" t="str">
        <f t="shared" si="94"/>
        <v>15</v>
      </c>
    </row>
    <row r="29" spans="1:185" s="23" customFormat="1" ht="22.5" customHeight="1" x14ac:dyDescent="0.45">
      <c r="A29" s="34"/>
      <c r="B29" s="34" t="s">
        <v>144</v>
      </c>
      <c r="C29" s="10" t="s">
        <v>221</v>
      </c>
      <c r="D29" s="10"/>
      <c r="E29" s="34"/>
      <c r="F29" s="10"/>
      <c r="G29" s="10" t="s">
        <v>222</v>
      </c>
      <c r="H29" s="3" t="s">
        <v>146</v>
      </c>
      <c r="I29" s="2" t="s">
        <v>147</v>
      </c>
      <c r="J29" s="1" t="s">
        <v>148</v>
      </c>
      <c r="K29" s="1"/>
      <c r="L29" s="1"/>
      <c r="M29" s="1" t="s">
        <v>150</v>
      </c>
      <c r="N29" s="1"/>
      <c r="O29" s="1"/>
      <c r="P29" s="10" t="s">
        <v>152</v>
      </c>
      <c r="Q29" s="10" t="s">
        <v>152</v>
      </c>
      <c r="R29" s="79"/>
      <c r="S29" s="79"/>
      <c r="U29" s="9" t="str">
        <f>U20</f>
        <v>1o TURNO - 1a RODADA</v>
      </c>
      <c r="V29" s="9"/>
      <c r="W29" s="69"/>
      <c r="X29" s="304" t="s">
        <v>154</v>
      </c>
      <c r="Y29" s="304"/>
      <c r="Z29" s="304"/>
      <c r="AA29" s="304"/>
      <c r="AC29" s="65" t="s">
        <v>155</v>
      </c>
      <c r="AD29" s="34"/>
      <c r="AE29" s="303" t="s">
        <v>156</v>
      </c>
      <c r="AF29" s="303"/>
      <c r="AG29" s="303"/>
      <c r="AI29" s="9" t="str">
        <f>AI20</f>
        <v>1o TURNO - 2a RODADA</v>
      </c>
      <c r="AJ29" s="9"/>
      <c r="AK29" s="69"/>
      <c r="AL29" s="304" t="s">
        <v>154</v>
      </c>
      <c r="AM29" s="304"/>
      <c r="AN29" s="304"/>
      <c r="AO29" s="304"/>
      <c r="AP29" s="34"/>
      <c r="AQ29" s="65" t="s">
        <v>155</v>
      </c>
      <c r="AR29" s="34"/>
      <c r="AS29" s="303" t="s">
        <v>156</v>
      </c>
      <c r="AT29" s="303"/>
      <c r="AU29" s="303"/>
      <c r="AW29" s="9" t="str">
        <f>AW20</f>
        <v>1o TURNO - 3a RODADA</v>
      </c>
      <c r="AX29" s="9"/>
      <c r="AY29" s="69"/>
      <c r="AZ29" s="304" t="s">
        <v>154</v>
      </c>
      <c r="BA29" s="304"/>
      <c r="BB29" s="304"/>
      <c r="BC29" s="304"/>
      <c r="BD29" s="34"/>
      <c r="BE29" s="65" t="s">
        <v>155</v>
      </c>
      <c r="BF29" s="34"/>
      <c r="BG29" s="303" t="s">
        <v>156</v>
      </c>
      <c r="BH29" s="303"/>
      <c r="BI29" s="303"/>
      <c r="BK29" s="9" t="str">
        <f>BK20</f>
        <v>1o TURNO - 4a RODADA</v>
      </c>
      <c r="BL29" s="9"/>
      <c r="BM29" s="69"/>
      <c r="BN29" s="304" t="s">
        <v>154</v>
      </c>
      <c r="BO29" s="304"/>
      <c r="BP29" s="304"/>
      <c r="BQ29" s="304"/>
      <c r="BR29" s="34"/>
      <c r="BS29" s="65" t="s">
        <v>155</v>
      </c>
      <c r="BT29" s="34"/>
      <c r="BU29" s="303" t="s">
        <v>156</v>
      </c>
      <c r="BV29" s="303"/>
      <c r="BW29" s="303"/>
      <c r="BY29" s="9" t="str">
        <f>BY20</f>
        <v>1o TURNO - 5a RODADA</v>
      </c>
      <c r="BZ29" s="9"/>
      <c r="CA29" s="69"/>
      <c r="CB29" s="305" t="s">
        <v>154</v>
      </c>
      <c r="CC29" s="305"/>
      <c r="CD29" s="305"/>
      <c r="CE29" s="305"/>
      <c r="CF29" s="34"/>
      <c r="CG29" s="65" t="s">
        <v>155</v>
      </c>
      <c r="CH29" s="34"/>
      <c r="CI29" s="303" t="s">
        <v>156</v>
      </c>
      <c r="CJ29" s="303"/>
      <c r="CK29" s="303"/>
      <c r="CM29" s="306" t="s">
        <v>157</v>
      </c>
      <c r="CN29" s="307" t="s">
        <v>158</v>
      </c>
      <c r="CO29" s="307"/>
      <c r="CP29" s="307"/>
      <c r="CQ29" s="307" t="s">
        <v>159</v>
      </c>
      <c r="CR29" s="307"/>
      <c r="CS29" s="307"/>
      <c r="CT29" s="307" t="s">
        <v>160</v>
      </c>
      <c r="CU29" s="307"/>
      <c r="CV29" s="307"/>
      <c r="CW29" s="307" t="s">
        <v>161</v>
      </c>
      <c r="CX29" s="307"/>
      <c r="CY29" s="307"/>
      <c r="CZ29" s="307" t="s">
        <v>162</v>
      </c>
      <c r="DA29" s="307"/>
      <c r="DB29" s="307"/>
      <c r="DC29" s="34"/>
      <c r="DD29" s="307" t="s">
        <v>163</v>
      </c>
      <c r="DE29" s="307"/>
      <c r="DF29" s="307"/>
      <c r="DG29" s="307" t="s">
        <v>164</v>
      </c>
      <c r="DH29" s="307"/>
      <c r="DI29" s="307"/>
      <c r="DJ29" s="307" t="s">
        <v>165</v>
      </c>
      <c r="DK29" s="307"/>
      <c r="DL29" s="307"/>
      <c r="DM29" s="307" t="s">
        <v>166</v>
      </c>
      <c r="DN29" s="307"/>
      <c r="DO29" s="307"/>
      <c r="DP29" s="307" t="s">
        <v>167</v>
      </c>
      <c r="DQ29" s="307"/>
      <c r="DR29" s="307"/>
      <c r="DS29" s="34"/>
      <c r="DT29" s="307" t="s">
        <v>150</v>
      </c>
      <c r="DU29" s="307"/>
      <c r="DV29" s="34"/>
      <c r="DW29" s="307" t="s">
        <v>168</v>
      </c>
      <c r="DX29" s="307"/>
      <c r="DY29" s="307"/>
      <c r="DZ29" s="307"/>
      <c r="EA29" s="307"/>
      <c r="EB29" s="65" t="s">
        <v>169</v>
      </c>
      <c r="EC29" s="65"/>
      <c r="ED29" s="307" t="s">
        <v>170</v>
      </c>
      <c r="EE29" s="307"/>
      <c r="EF29" s="307"/>
      <c r="EG29" s="307"/>
      <c r="EH29" s="307"/>
      <c r="EI29" s="308" t="s">
        <v>144</v>
      </c>
      <c r="EJ29" s="308" t="s">
        <v>146</v>
      </c>
      <c r="EK29" s="308" t="s">
        <v>147</v>
      </c>
      <c r="EL29" s="307" t="s">
        <v>148</v>
      </c>
      <c r="EM29" s="307"/>
      <c r="EN29" s="307"/>
      <c r="EO29" s="307" t="s">
        <v>150</v>
      </c>
      <c r="EP29" s="307"/>
      <c r="EQ29" s="307"/>
      <c r="ER29" s="307" t="s">
        <v>171</v>
      </c>
      <c r="ES29" s="34"/>
      <c r="ET29" s="309" t="s">
        <v>172</v>
      </c>
      <c r="EU29" s="309"/>
      <c r="EV29" s="309"/>
      <c r="EW29" s="309"/>
      <c r="EX29" s="309"/>
      <c r="EY29" s="309"/>
      <c r="EZ29" s="309"/>
      <c r="FA29" s="309"/>
      <c r="FB29" s="309"/>
      <c r="FC29" s="309"/>
      <c r="FD29" s="307" t="s">
        <v>173</v>
      </c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4"/>
      <c r="FT29" s="34"/>
      <c r="FU29" s="34"/>
      <c r="FV29" s="72"/>
      <c r="FW29" s="34"/>
      <c r="FX29" s="34"/>
      <c r="FY29" s="34"/>
      <c r="FZ29" s="34"/>
      <c r="GA29" s="34"/>
      <c r="GB29" s="34"/>
      <c r="GC29" s="34"/>
    </row>
    <row r="30" spans="1:185" s="23" customFormat="1" ht="24.75" customHeight="1" x14ac:dyDescent="0.45">
      <c r="A30" s="34"/>
      <c r="B30" s="34"/>
      <c r="C30" s="8" t="str">
        <f>C21</f>
        <v>TENISTAS</v>
      </c>
      <c r="D30" s="8" t="str">
        <f>C3</f>
        <v>TENISTAS</v>
      </c>
      <c r="E30" s="34"/>
      <c r="F30" s="73"/>
      <c r="G30" s="74" t="s">
        <v>174</v>
      </c>
      <c r="H30" s="3"/>
      <c r="I30" s="2"/>
      <c r="J30" s="75" t="s">
        <v>175</v>
      </c>
      <c r="K30" s="75" t="s">
        <v>176</v>
      </c>
      <c r="L30" s="76" t="s">
        <v>177</v>
      </c>
      <c r="M30" s="77" t="s">
        <v>175</v>
      </c>
      <c r="N30" s="77" t="s">
        <v>176</v>
      </c>
      <c r="O30" s="78" t="s">
        <v>177</v>
      </c>
      <c r="P30" s="10"/>
      <c r="Q30" s="10"/>
      <c r="R30" s="79"/>
      <c r="S30" s="79"/>
      <c r="U30" s="83"/>
      <c r="V30" s="84" t="str">
        <f>U3</f>
        <v>19 a 25 Fev</v>
      </c>
      <c r="W30" s="80"/>
      <c r="X30" s="81" t="s">
        <v>178</v>
      </c>
      <c r="Y30" s="82" t="s">
        <v>179</v>
      </c>
      <c r="Z30" s="82" t="s">
        <v>180</v>
      </c>
      <c r="AA30" s="77" t="s">
        <v>181</v>
      </c>
      <c r="AC30" s="65" t="s">
        <v>182</v>
      </c>
      <c r="AD30" s="34"/>
      <c r="AE30" s="82" t="s">
        <v>179</v>
      </c>
      <c r="AF30" s="82" t="s">
        <v>180</v>
      </c>
      <c r="AG30" s="77" t="s">
        <v>181</v>
      </c>
      <c r="AI30" s="83"/>
      <c r="AJ30" s="84" t="str">
        <f>AJ21</f>
        <v>26 Fev a 03 Mar</v>
      </c>
      <c r="AK30" s="80"/>
      <c r="AL30" s="81" t="s">
        <v>178</v>
      </c>
      <c r="AM30" s="82" t="s">
        <v>179</v>
      </c>
      <c r="AN30" s="82" t="s">
        <v>180</v>
      </c>
      <c r="AO30" s="77" t="s">
        <v>181</v>
      </c>
      <c r="AP30" s="34"/>
      <c r="AQ30" s="65" t="s">
        <v>182</v>
      </c>
      <c r="AR30" s="34"/>
      <c r="AS30" s="82" t="s">
        <v>179</v>
      </c>
      <c r="AT30" s="82" t="s">
        <v>180</v>
      </c>
      <c r="AU30" s="77" t="s">
        <v>181</v>
      </c>
      <c r="AW30" s="83"/>
      <c r="AX30" s="84" t="str">
        <f>AX21</f>
        <v>04 a 10 Mar</v>
      </c>
      <c r="AY30" s="80"/>
      <c r="AZ30" s="81" t="s">
        <v>178</v>
      </c>
      <c r="BA30" s="82" t="s">
        <v>179</v>
      </c>
      <c r="BB30" s="82" t="s">
        <v>180</v>
      </c>
      <c r="BC30" s="77" t="s">
        <v>181</v>
      </c>
      <c r="BD30" s="34"/>
      <c r="BE30" s="65" t="s">
        <v>182</v>
      </c>
      <c r="BF30" s="34"/>
      <c r="BG30" s="82" t="s">
        <v>179</v>
      </c>
      <c r="BH30" s="82" t="s">
        <v>180</v>
      </c>
      <c r="BI30" s="77" t="s">
        <v>181</v>
      </c>
      <c r="BK30" s="83"/>
      <c r="BL30" s="84" t="str">
        <f>BL21</f>
        <v>11 a 17 Mar</v>
      </c>
      <c r="BM30" s="80"/>
      <c r="BN30" s="81" t="s">
        <v>178</v>
      </c>
      <c r="BO30" s="82" t="s">
        <v>179</v>
      </c>
      <c r="BP30" s="82" t="s">
        <v>180</v>
      </c>
      <c r="BQ30" s="77" t="s">
        <v>181</v>
      </c>
      <c r="BR30" s="34"/>
      <c r="BS30" s="65" t="s">
        <v>182</v>
      </c>
      <c r="BT30" s="34"/>
      <c r="BU30" s="82" t="s">
        <v>179</v>
      </c>
      <c r="BV30" s="82" t="s">
        <v>180</v>
      </c>
      <c r="BW30" s="77" t="s">
        <v>181</v>
      </c>
      <c r="BY30" s="83"/>
      <c r="BZ30" s="84" t="str">
        <f>BZ21</f>
        <v>18 a 24 Mar</v>
      </c>
      <c r="CA30" s="80"/>
      <c r="CB30" s="150" t="s">
        <v>178</v>
      </c>
      <c r="CC30" s="87" t="s">
        <v>183</v>
      </c>
      <c r="CD30" s="87" t="s">
        <v>184</v>
      </c>
      <c r="CE30" s="88" t="s">
        <v>181</v>
      </c>
      <c r="CF30" s="34"/>
      <c r="CG30" s="65" t="s">
        <v>182</v>
      </c>
      <c r="CH30" s="34"/>
      <c r="CI30" s="82" t="s">
        <v>179</v>
      </c>
      <c r="CJ30" s="82" t="s">
        <v>180</v>
      </c>
      <c r="CK30" s="77" t="s">
        <v>181</v>
      </c>
      <c r="CM30" s="306"/>
      <c r="CN30" s="34" t="s">
        <v>185</v>
      </c>
      <c r="CO30" s="34" t="s">
        <v>186</v>
      </c>
      <c r="CP30" s="34" t="s">
        <v>187</v>
      </c>
      <c r="CQ30" s="34" t="s">
        <v>185</v>
      </c>
      <c r="CR30" s="34" t="s">
        <v>186</v>
      </c>
      <c r="CS30" s="34" t="s">
        <v>187</v>
      </c>
      <c r="CT30" s="34" t="s">
        <v>185</v>
      </c>
      <c r="CU30" s="34" t="s">
        <v>186</v>
      </c>
      <c r="CV30" s="34" t="s">
        <v>187</v>
      </c>
      <c r="CW30" s="34" t="s">
        <v>185</v>
      </c>
      <c r="CX30" s="34" t="s">
        <v>186</v>
      </c>
      <c r="CY30" s="34" t="s">
        <v>187</v>
      </c>
      <c r="CZ30" s="34" t="s">
        <v>185</v>
      </c>
      <c r="DA30" s="34" t="s">
        <v>186</v>
      </c>
      <c r="DB30" s="34" t="s">
        <v>187</v>
      </c>
      <c r="DC30" s="34"/>
      <c r="DD30" s="34" t="s">
        <v>185</v>
      </c>
      <c r="DE30" s="34" t="s">
        <v>186</v>
      </c>
      <c r="DF30" s="34" t="s">
        <v>187</v>
      </c>
      <c r="DG30" s="34" t="s">
        <v>185</v>
      </c>
      <c r="DH30" s="34" t="s">
        <v>186</v>
      </c>
      <c r="DI30" s="34" t="s">
        <v>187</v>
      </c>
      <c r="DJ30" s="34" t="s">
        <v>185</v>
      </c>
      <c r="DK30" s="34" t="s">
        <v>186</v>
      </c>
      <c r="DL30" s="34" t="s">
        <v>187</v>
      </c>
      <c r="DM30" s="34" t="s">
        <v>185</v>
      </c>
      <c r="DN30" s="34" t="s">
        <v>186</v>
      </c>
      <c r="DO30" s="34" t="s">
        <v>187</v>
      </c>
      <c r="DP30" s="34" t="s">
        <v>185</v>
      </c>
      <c r="DQ30" s="34" t="s">
        <v>186</v>
      </c>
      <c r="DR30" s="34" t="s">
        <v>187</v>
      </c>
      <c r="DS30" s="34"/>
      <c r="DT30" s="65" t="s">
        <v>175</v>
      </c>
      <c r="DU30" s="65" t="s">
        <v>176</v>
      </c>
      <c r="DV30" s="34"/>
      <c r="DW30" s="34" t="s">
        <v>188</v>
      </c>
      <c r="DX30" s="34" t="s">
        <v>189</v>
      </c>
      <c r="DY30" s="34" t="s">
        <v>188</v>
      </c>
      <c r="DZ30" s="34" t="s">
        <v>189</v>
      </c>
      <c r="EA30" s="34" t="s">
        <v>188</v>
      </c>
      <c r="EB30" s="65" t="s">
        <v>110</v>
      </c>
      <c r="EC30" s="65"/>
      <c r="ED30" s="65" t="s">
        <v>190</v>
      </c>
      <c r="EE30" s="65" t="s">
        <v>191</v>
      </c>
      <c r="EF30" s="65" t="s">
        <v>192</v>
      </c>
      <c r="EG30" s="65" t="s">
        <v>193</v>
      </c>
      <c r="EH30" s="65" t="s">
        <v>194</v>
      </c>
      <c r="EI30" s="308"/>
      <c r="EJ30" s="308"/>
      <c r="EK30" s="308"/>
      <c r="EL30" s="65" t="s">
        <v>175</v>
      </c>
      <c r="EM30" s="65" t="s">
        <v>176</v>
      </c>
      <c r="EN30" s="65" t="s">
        <v>177</v>
      </c>
      <c r="EO30" s="65" t="s">
        <v>175</v>
      </c>
      <c r="EP30" s="65" t="s">
        <v>176</v>
      </c>
      <c r="EQ30" s="65" t="s">
        <v>177</v>
      </c>
      <c r="ER30" s="307"/>
      <c r="ES30" s="34"/>
      <c r="ET30" s="34" t="str">
        <f>I29</f>
        <v>Vitorias</v>
      </c>
      <c r="EU30" s="34" t="s">
        <v>195</v>
      </c>
      <c r="EV30" s="34" t="s">
        <v>196</v>
      </c>
      <c r="EW30" s="34" t="s">
        <v>168</v>
      </c>
      <c r="EX30" s="34" t="s">
        <v>197</v>
      </c>
      <c r="EY30" s="34" t="s">
        <v>198</v>
      </c>
      <c r="EZ30" s="34" t="s">
        <v>199</v>
      </c>
      <c r="FA30" s="34" t="s">
        <v>200</v>
      </c>
      <c r="FB30" s="34" t="s">
        <v>201</v>
      </c>
      <c r="FC30" s="34" t="s">
        <v>202</v>
      </c>
      <c r="FD30" s="34" t="s">
        <v>203</v>
      </c>
      <c r="FE30" s="34" t="s">
        <v>204</v>
      </c>
      <c r="FF30" s="34" t="s">
        <v>175</v>
      </c>
      <c r="FG30" s="34" t="s">
        <v>205</v>
      </c>
      <c r="FH30" s="34" t="s">
        <v>206</v>
      </c>
      <c r="FI30" s="65" t="s">
        <v>144</v>
      </c>
      <c r="FJ30" s="65">
        <v>1</v>
      </c>
      <c r="FK30" s="65">
        <v>2</v>
      </c>
      <c r="FL30" s="65">
        <v>3</v>
      </c>
      <c r="FM30" s="65">
        <v>4</v>
      </c>
      <c r="FN30" s="65">
        <v>5</v>
      </c>
      <c r="FO30" s="65">
        <v>6</v>
      </c>
      <c r="FP30" s="34" t="s">
        <v>207</v>
      </c>
      <c r="FQ30" s="34" t="s">
        <v>208</v>
      </c>
      <c r="FR30" s="34" t="s">
        <v>209</v>
      </c>
      <c r="FS30" s="72" t="s">
        <v>210</v>
      </c>
      <c r="FT30" s="34" t="s">
        <v>211</v>
      </c>
      <c r="FU30" s="34" t="s">
        <v>212</v>
      </c>
      <c r="FV30" s="72" t="s">
        <v>213</v>
      </c>
      <c r="FW30" s="34"/>
      <c r="FX30" s="34" t="s">
        <v>215</v>
      </c>
      <c r="FY30" s="34"/>
      <c r="FZ30" s="34"/>
      <c r="GA30" s="34"/>
      <c r="GB30" s="34"/>
      <c r="GC30" s="34"/>
    </row>
    <row r="31" spans="1:185" x14ac:dyDescent="0.45">
      <c r="B31" s="43">
        <v>1</v>
      </c>
      <c r="C31" s="38">
        <v>19</v>
      </c>
      <c r="D31" s="39" t="str">
        <f>Classificação!D23</f>
        <v>LÚCIO MESQUITA</v>
      </c>
      <c r="F31" s="38">
        <f>F27+1</f>
        <v>19</v>
      </c>
      <c r="G31" s="89" t="str">
        <f t="shared" ref="G31:G36" si="95">VLOOKUP(FR31,$B$31:$D$36,3,0)</f>
        <v>LUCIANO CASTRO</v>
      </c>
      <c r="H31" s="145">
        <f>VLOOKUP(FR31,EI31:EJ36,2,0)</f>
        <v>5</v>
      </c>
      <c r="I31" s="91">
        <f>VLOOKUP(FR31,EI31:EK36,3,0)</f>
        <v>5</v>
      </c>
      <c r="J31" s="95">
        <f>VLOOKUP(FR31,EI31:EQ36,4,0)</f>
        <v>10</v>
      </c>
      <c r="K31" s="93">
        <f>VLOOKUP(FR31,EI31:EQ36,5,0)</f>
        <v>0</v>
      </c>
      <c r="L31" s="94">
        <f>VLOOKUP(FR31,EI31:EQ36,6,0)</f>
        <v>10</v>
      </c>
      <c r="M31" s="95">
        <f>VLOOKUP(FR31,EI31:EQ36,7,0)</f>
        <v>61</v>
      </c>
      <c r="N31" s="93">
        <f>VLOOKUP(FR31,EI31:EQ36,8,0)</f>
        <v>21</v>
      </c>
      <c r="O31" s="146">
        <f>VLOOKUP(FR31,EI31:EQ36,9,0)</f>
        <v>40</v>
      </c>
      <c r="P31" s="96">
        <f>VLOOKUP(FR31,EI31:ER36,10,0)</f>
        <v>0</v>
      </c>
      <c r="Q31" s="96" t="e">
        <f>VLOOKUP(FS31,EJ31:ES36,10,0)</f>
        <v>#N/A</v>
      </c>
      <c r="R31" s="97"/>
      <c r="S31" s="97"/>
      <c r="U31" s="98"/>
      <c r="V31" s="41" t="str">
        <f>D31</f>
        <v>LÚCIO MESQUITA</v>
      </c>
      <c r="W31" s="99">
        <f>IF(X31="W",1,IF(X31="O",0,IF(X31="R",0,IF(X32="R",1,IF(AG31+AG32&gt;0,IF(AG31&gt;AG32,1,0),IF(AF31&gt;AF32,1,0))))))</f>
        <v>1</v>
      </c>
      <c r="X31" s="100"/>
      <c r="Y31" s="101">
        <v>6</v>
      </c>
      <c r="Z31" s="101">
        <v>6</v>
      </c>
      <c r="AA31" s="102"/>
      <c r="AC31" s="65" t="str">
        <f>IF(AA31&lt;&gt;"","STB",IF(AA32&lt;&gt;"","STB",IF(Z31&lt;&gt;"",IF(Z31&gt;5,IF(Z31&gt;Z32+1,"fim2st",IF(Z32&gt;Z31+1,"fim2st",IF(Z31=Z32,"meio2st",IF(Z31=6,IF(Z32=7,"fim2st","meio2st"),IF(Z31=7,IF(Z32=6,"fim2st","meio2st"),"meio2st"))))),IF(Z32&gt;5,IF(Z32&gt;Z31+1,"fim2st","meio2st"),"meio2st")),IF(Z32&lt;&gt;"",IF(Z31&gt;5,IF(Z31&gt;Z32+1,"fim2st",IF(Z32&gt;Z31+1,"fim2st",IF(Z31=Z32,"meio2st",IF(Z31=6,IF(Z32=7,"fim2st","meio2st"),IF(Z31=7,IF(Z32=6,"fim2st","meio2st"),"meio2st"))))),IF(Z32&gt;5,IF(Z32&gt;Z31+1,"fim2st","meio2st"),"meio2st")),IF(Y31&lt;&gt;"",IF(Y31&gt;5,IF(Y31&gt;Y32+1,"fim1st",IF(Y32&gt;Y31+1,"fim1st",IF(Y31=Y32,"meio1st",IF(Y31=6,IF(Y32=7,"fim1st","meio1st"),IF(Y31=7,IF(Y32=6,"fim1st","meio1st"),"meio1st"))))),IF(Y32&gt;5,IF(Y32&gt;Y31+1,"fim1st","meio1st"),"meio1st")),IF(Y32&lt;&gt;"",IF(Y31&gt;5,IF(Y31&gt;Y32+1,"fim1st",IF(Y32&gt;Y31+1,"fim1st",IF(Y31=Y32,"meio1st",IF(Y31=6,IF(Y32=7,"fim1st","meio1st"),IF(Y31=7,IF(Y32=6,"fim1st","meio1st"),"meio1st"))))),IF(Y32&gt;5,IF(Y32&gt;Y31+1,"fim1st","meio1st"),"meio1st")),"NJG"))))))</f>
        <v>fim2st</v>
      </c>
      <c r="AE31" s="103">
        <f>IF(X31="W",6,IF(X31="O",0,  IF(X32="R",IF(AC31="meio1st",IF(Y32&gt;4,IF(Y32=6,7,Y32+2),6),Y31),Y31)))</f>
        <v>6</v>
      </c>
      <c r="AF31" s="104">
        <f>IF(X31="W",6,IF(X31="O",0,IF(X31="R",IF(AC31="meio1st",0,IF(AC31="fim1st",0,Z31) ),IF(X32="R",IF(AC31="meio1st",6,IF(AC31="fim1st",6,IF(AC31="meio2st",IF(Z32&gt;4,IF(Z32=6,7,Z32+2),6),Z31))),Z31))))</f>
        <v>6</v>
      </c>
      <c r="AG31" s="105">
        <f>IF(X31="W",0,IF(X31="O",0,IF(X31="R",IF(AC31="STB",AA31,0),IF(X32="R",IF(AC31="meio1st",0,IF(AE31&gt;AE32,IF(AF31&gt;AF32,0,10),IF(AF31&gt;AF32,10,AA31))),AA31))))</f>
        <v>0</v>
      </c>
      <c r="AH31" s="106"/>
      <c r="AI31" s="98" t="s">
        <v>140</v>
      </c>
      <c r="AJ31" s="41" t="str">
        <f>D31</f>
        <v>LÚCIO MESQUITA</v>
      </c>
      <c r="AK31" s="99">
        <f>IF(AL31="W",1,IF(AL31="O",0,IF(AL31="R",0,IF(AL32="R",1,IF(AU31+AU32&gt;0,IF(AU31&gt;AU32,1,0),IF(AT31&gt;AT32,1,0))))))</f>
        <v>1</v>
      </c>
      <c r="AL31" s="100"/>
      <c r="AM31" s="101">
        <v>1</v>
      </c>
      <c r="AN31" s="101">
        <v>6</v>
      </c>
      <c r="AO31" s="102">
        <v>11</v>
      </c>
      <c r="AQ31" s="65" t="str">
        <f>IF(AO31&lt;&gt;"","STB",IF(AO32&lt;&gt;"","STB",IF(AN31&lt;&gt;"",IF(AN31&gt;5,IF(AN31&gt;AN32+1,"fim2st",IF(AN32&gt;AN31+1,"fim2st",IF(AN31=AN32,"meio2st",IF(AN31=6,IF(AN32=7,"fim2st","meio2st"),IF(AN31=7,IF(AN32=6,"fim2st","meio2st"),"meio2st"))))),IF(AN32&gt;5,IF(AN32&gt;AN31+1,"fim2st","meio2st"),"meio2st")),IF(AN32&lt;&gt;"",IF(AN31&gt;5,IF(AN31&gt;AN32+1,"fim2st",IF(AN32&gt;AN31+1,"fim2st",IF(AN31=AN32,"meio2st",IF(AN31=6,IF(AN32=7,"fim2st","meio2st"),IF(AN31=7,IF(AN32=6,"fim2st","meio2st"),"meio2st"))))),IF(AN32&gt;5,IF(AN32&gt;AN31+1,"fim2st","meio2st"),"meio2st")),IF(AM31&lt;&gt;"",IF(AM31&gt;5,IF(AM31&gt;AM32+1,"fim1st",IF(AM32&gt;AM31+1,"fim1st",IF(AM31=AM32,"meio1st",IF(AM31=6,IF(AM32=7,"fim1st","meio1st"),IF(AM31=7,IF(AM32=6,"fim1st","meio1st"),"meio1st"))))),IF(AM32&gt;5,IF(AM32&gt;AM31+1,"fim1st","meio1st"),"meio1st")),IF(AM32&lt;&gt;"",IF(AM31&gt;5,IF(AM31&gt;AM32+1,"fim1st",IF(AM32&gt;AM31+1,"fim1st",IF(AM31=AM32,"meio1st",IF(AM31=6,IF(AM32=7,"fim1st","meio1st"),IF(AM31=7,IF(AM32=6,"fim1st","meio1st"),"meio1st"))))),IF(AM32&gt;5,IF(AM32&gt;AM31+1,"fim1st","meio1st"),"meio1st")),"NJG"))))))</f>
        <v>STB</v>
      </c>
      <c r="AS31" s="103">
        <f>IF(AL31="W",6,IF(AL31="O",0,  IF(AL32="R",IF(AQ31="meio1st",IF(AM32&gt;4,IF(AM32=6,7,AM32+2),6),AM31),AM31)))</f>
        <v>1</v>
      </c>
      <c r="AT31" s="104">
        <f>IF(AL31="W",6,IF(AL31="O",0,IF(AL31="R",IF(AQ31="meio1st",0,IF(AQ31="fim1st",0,AN31) ),IF(AL32="R",IF(AQ31="meio1st",6,IF(AQ31="fim1st",6,IF(AQ31="meio2st",IF(AN32&gt;4,IF(AN32=6,7,AN32+2),6),AN31))),AN31))))</f>
        <v>6</v>
      </c>
      <c r="AU31" s="105">
        <f>IF(AL31="W",0,IF(AL31="O",0,IF(AL31="R",IF(AQ31="STB",AO31,0),IF(AL32="R",IF(AQ31="meio1st",0,IF(AS31&gt;AS32,IF(AT31&gt;AT32,0,10),IF(AT31&gt;AT32,10,AO31))),AO31))))</f>
        <v>11</v>
      </c>
      <c r="AW31" s="98"/>
      <c r="AX31" s="41" t="str">
        <f>D31</f>
        <v>LÚCIO MESQUITA</v>
      </c>
      <c r="AY31" s="99">
        <f>IF(AZ31="W",1,IF(AZ31="O",0,IF(AZ31="R",0,IF(AZ32="R",1,IF(BI31+BI32&gt;0,IF(BI31&gt;BI32,1,0),IF(BH31&gt;BH32,1,0))))))</f>
        <v>1</v>
      </c>
      <c r="AZ31" s="100"/>
      <c r="BA31" s="101">
        <v>6</v>
      </c>
      <c r="BB31" s="101">
        <v>6</v>
      </c>
      <c r="BC31" s="102"/>
      <c r="BE31" s="65" t="str">
        <f>IF(BC31&lt;&gt;"","STB",IF(BC32&lt;&gt;"","STB",IF(BB31&lt;&gt;"",IF(BB31&gt;5,IF(BB31&gt;BB32+1,"fim2st",IF(BB32&gt;BB31+1,"fim2st",IF(BB31=BB32,"meio2st",IF(BB31=6,IF(BB32=7,"fim2st","meio2st"),IF(BB31=7,IF(BB32=6,"fim2st","meio2st"),"meio2st"))))),IF(BB32&gt;5,IF(BB32&gt;BB31+1,"fim2st","meio2st"),"meio2st")),IF(BB32&lt;&gt;"",IF(BB31&gt;5,IF(BB31&gt;BB32+1,"fim2st",IF(BB32&gt;BB31+1,"fim2st",IF(BB31=BB32,"meio2st",IF(BB31=6,IF(BB32=7,"fim2st","meio2st"),IF(BB31=7,IF(BB32=6,"fim2st","meio2st"),"meio2st"))))),IF(BB32&gt;5,IF(BB32&gt;BB31+1,"fim2st","meio2st"),"meio2st")),IF(BA31&lt;&gt;"",IF(BA31&gt;5,IF(BA31&gt;BA32+1,"fim1st",IF(BA32&gt;BA31+1,"fim1st",IF(BA31=BA32,"meio1st",IF(BA31=6,IF(BA32=7,"fim1st","meio1st"),IF(BA31=7,IF(BA32=6,"fim1st","meio1st"),"meio1st"))))),IF(BA32&gt;5,IF(BA32&gt;BA31+1,"fim1st","meio1st"),"meio1st")),IF(BA32&lt;&gt;"",IF(BA31&gt;5,IF(BA31&gt;BA32+1,"fim1st",IF(BA32&gt;BA31+1,"fim1st",IF(BA31=BA32,"meio1st",IF(BA31=6,IF(BA32=7,"fim1st","meio1st"),IF(BA31=7,IF(BA32=6,"fim1st","meio1st"),"meio1st"))))),IF(BA32&gt;5,IF(BA32&gt;BA31+1,"fim1st","meio1st"),"meio1st")),"NJG"))))))</f>
        <v>fim2st</v>
      </c>
      <c r="BG31" s="103">
        <f>IF(AZ31="W",6,IF(AZ31="O",0,  IF(AZ32="R",IF(BE31="meio1st",IF(BA32&gt;4,IF(BA32=6,7,BA32+2),6),BA31),BA31)))</f>
        <v>6</v>
      </c>
      <c r="BH31" s="104">
        <f>IF(AZ31="W",6,IF(AZ31="O",0,IF(AZ31="R",IF(BE31="meio1st",0,IF(BE31="fim1st",0,BB31) ),IF(AZ32="R",IF(BE31="meio1st",6,IF(BE31="fim1st",6,IF(BE31="meio2st",IF(BB32&gt;4,IF(BB32=6,7,BB32+2),6),BB31))),BB31))))</f>
        <v>6</v>
      </c>
      <c r="BI31" s="105">
        <f>IF(AZ31="W",0,IF(AZ31="O",0,IF(AZ31="R",IF(BE31="STB",BC31,0),IF(AZ32="R",IF(BE31="meio1st",0,IF(BG31&gt;BG32,IF(BH31&gt;BH32,0,10),IF(BH31&gt;BH32,10,BC31))),BC31))))</f>
        <v>0</v>
      </c>
      <c r="BK31" s="98" t="s">
        <v>140</v>
      </c>
      <c r="BL31" s="41" t="str">
        <f>D31</f>
        <v>LÚCIO MESQUITA</v>
      </c>
      <c r="BM31" s="99">
        <f>IF(BN31="W",1,IF(BN31="O",0,IF(BN31="R",0,IF(BN32="R",1,IF(BW31+BW32&gt;0,IF(BW31&gt;BW32,1,0),IF(BV31&gt;BV32,1,0))))))</f>
        <v>0</v>
      </c>
      <c r="BN31" s="100"/>
      <c r="BO31" s="101">
        <v>5</v>
      </c>
      <c r="BP31" s="101">
        <v>3</v>
      </c>
      <c r="BQ31" s="102"/>
      <c r="BS31" s="65" t="str">
        <f>IF(BQ31&lt;&gt;"","STB",IF(BQ32&lt;&gt;"","STB",IF(BP31&lt;&gt;"",IF(BP31&gt;5,IF(BP31&gt;BP32+1,"fim2st",IF(BP32&gt;BP31+1,"fim2st",IF(BP31=BP32,"meio2st",IF(BP31=6,IF(BP32=7,"fim2st","meio2st"),IF(BP31=7,IF(BP32=6,"fim2st","meio2st"),"meio2st"))))),IF(BP32&gt;5,IF(BP32&gt;BP31+1,"fim2st","meio2st"),"meio2st")),IF(BP32&lt;&gt;"",IF(BP31&gt;5,IF(BP31&gt;BP32+1,"fim2st",IF(BP32&gt;BP31+1,"fim2st",IF(BP31=BP32,"meio2st",IF(BP31=6,IF(BP32=7,"fim2st","meio2st"),IF(BP31=7,IF(BP32=6,"fim2st","meio2st"),"meio2st"))))),IF(BP32&gt;5,IF(BP32&gt;BP31+1,"fim2st","meio2st"),"meio2st")),IF(BO31&lt;&gt;"",IF(BO31&gt;5,IF(BO31&gt;BO32+1,"fim1st",IF(BO32&gt;BO31+1,"fim1st",IF(BO31=BO32,"meio1st",IF(BO31=6,IF(BO32=7,"fim1st","meio1st"),IF(BO31=7,IF(BO32=6,"fim1st","meio1st"),"meio1st"))))),IF(BO32&gt;5,IF(BO32&gt;BO31+1,"fim1st","meio1st"),"meio1st")),IF(BO32&lt;&gt;"",IF(BO31&gt;5,IF(BO31&gt;BO32+1,"fim1st",IF(BO32&gt;BO31+1,"fim1st",IF(BO31=BO32,"meio1st",IF(BO31=6,IF(BO32=7,"fim1st","meio1st"),IF(BO31=7,IF(BO32=6,"fim1st","meio1st"),"meio1st"))))),IF(BO32&gt;5,IF(BO32&gt;BO31+1,"fim1st","meio1st"),"meio1st")),"NJG"))))))</f>
        <v>fim2st</v>
      </c>
      <c r="BU31" s="103">
        <f>IF(BN31="W",6,IF(BN31="O",0,  IF(BN32="R",IF(BS31="meio1st",IF(BO32&gt;4,IF(BO32=6,7,BO32+2),6),BO31),BO31)))</f>
        <v>5</v>
      </c>
      <c r="BV31" s="104">
        <f>IF(BN31="W",6,IF(BN31="O",0,IF(BN31="R",IF(BS31="meio1st",0,IF(BS31="fim1st",0,BP31) ),IF(BN32="R",IF(BS31="meio1st",6,IF(BS31="fim1st",6,IF(BS31="meio2st",IF(BP32&gt;4,IF(BP32=6,7,BP32+2),6),BP31))),BP31))))</f>
        <v>3</v>
      </c>
      <c r="BW31" s="105">
        <f>IF(BN31="W",0,IF(BN31="O",0,IF(BN31="R",IF(BS31="STB",BQ31,0),IF(BN32="R",IF(BS31="meio1st",0,IF(BU31&gt;BU32,IF(BV31&gt;BV32,0,10),IF(BV31&gt;BV32,10,BQ31))),BQ31))))</f>
        <v>0</v>
      </c>
      <c r="BY31" s="98"/>
      <c r="BZ31" s="41" t="str">
        <f>D31</f>
        <v>LÚCIO MESQUITA</v>
      </c>
      <c r="CA31" s="99">
        <f>IF(CB31="W",1,IF(CB31="O",0,IF(CB31="R",0,IF(CB32="R",1,IF(CK31+CK32&gt;0,IF(CK31&gt;CK32,1,0),IF(CJ31&gt;CJ32,1,0))))))</f>
        <v>0</v>
      </c>
      <c r="CB31" s="108" t="s">
        <v>110</v>
      </c>
      <c r="CC31" s="109"/>
      <c r="CD31" s="109"/>
      <c r="CE31" s="110"/>
      <c r="CG31" s="65" t="str">
        <f>IF(CE31&lt;&gt;"","STB",IF(CE32&lt;&gt;"","STB",IF(CD31&lt;&gt;"",IF(CD31&gt;5,IF(CD31&gt;CD32+1,"fim2st",IF(CD32&gt;CD31+1,"fim2st",IF(CD31=CD32,"meio2st",IF(CD31=6,IF(CD32=7,"fim2st","meio2st"),IF(CD31=7,IF(CD32=6,"fim2st","meio2st"),"meio2st"))))),IF(CD32&gt;5,IF(CD32&gt;CD31+1,"fim2st","meio2st"),"meio2st")),IF(CD32&lt;&gt;"",IF(CD31&gt;5,IF(CD31&gt;CD32+1,"fim2st",IF(CD32&gt;CD31+1,"fim2st",IF(CD31=CD32,"meio2st",IF(CD31=6,IF(CD32=7,"fim2st","meio2st"),IF(CD31=7,IF(CD32=6,"fim2st","meio2st"),"meio2st"))))),IF(CD32&gt;5,IF(CD32&gt;CD31+1,"fim2st","meio2st"),"meio2st")),IF(CC31&lt;&gt;"",IF(CC31&gt;5,IF(CC31&gt;CC32+1,"fim1st",IF(CC32&gt;CC31+1,"fim1st",IF(CC31=CC32,"meio1st",IF(CC31=6,IF(CC32=7,"fim1st","meio1st"),IF(CC31=7,IF(CC32=6,"fim1st","meio1st"),"meio1st"))))),IF(CC32&gt;5,IF(CC32&gt;CC31+1,"fim1st","meio1st"),"meio1st")),IF(CC32&lt;&gt;"",IF(CC31&gt;5,IF(CC31&gt;CC32+1,"fim1st",IF(CC32&gt;CC31+1,"fim1st",IF(CC31=CC32,"meio1st",IF(CC31=6,IF(CC32=7,"fim1st","meio1st"),IF(CC31=7,IF(CC32=6,"fim1st","meio1st"),"meio1st"))))),IF(CC32&gt;5,IF(CC32&gt;CC31+1,"fim1st","meio1st"),"meio1st")),"NJG"))))))</f>
        <v>NJG</v>
      </c>
      <c r="CI31" s="103">
        <f>IF(CB31="W",6,IF(CB31="O",0,  IF(CB32="R",IF(CG31="meio1st",IF(CC32&gt;4,IF(CC32=6,7,CC32+2),6),CC31),CC31)))</f>
        <v>0</v>
      </c>
      <c r="CJ31" s="104">
        <f>IF(CB31="W",6,IF(CB31="O",0,IF(CB31="R",IF(CG31="meio1st",0,IF(CG31="fim1st",0,CD31) ),IF(CB32="R",IF(CG31="meio1st",6,IF(CG31="fim1st",6,IF(CG31="meio2st",IF(CD32&gt;4,IF(CD32=6,7,CD32+2),6),CD31))),CD31))))</f>
        <v>0</v>
      </c>
      <c r="CK31" s="105">
        <f>IF(CB31="W",0,IF(CB31="O",0,IF(CB31="R",IF(CG31="STB",CE31,0),IF(CB32="R",IF(CG31="meio1st",0,IF(CI31&gt;CI32,IF(CJ31&gt;CJ32,0,10),IF(CJ31&gt;CJ32,10,CE31))),CE31))))</f>
        <v>0</v>
      </c>
      <c r="CM31" s="31" t="str">
        <f t="shared" ref="CM31:CM36" si="96">D31</f>
        <v>LÚCIO MESQUITA</v>
      </c>
      <c r="CN31" s="65">
        <f>IF(AE31&gt;AE32,1,0)</f>
        <v>1</v>
      </c>
      <c r="CO31" s="65">
        <f>IF(AF31&gt;AF32,1,0)</f>
        <v>1</v>
      </c>
      <c r="CP31" s="65">
        <f>IF(AG31&gt;AG32,1,0)</f>
        <v>0</v>
      </c>
      <c r="CQ31" s="65">
        <f>IF(AS31&gt;AS32,1,0)</f>
        <v>0</v>
      </c>
      <c r="CR31" s="65">
        <f>IF(AT31&gt;AT32,1,0)</f>
        <v>1</v>
      </c>
      <c r="CS31" s="65">
        <f>IF(AU31&gt;AU32,1,0)</f>
        <v>1</v>
      </c>
      <c r="CT31" s="65">
        <f>IF(BG31&gt;BG32,1,0)</f>
        <v>1</v>
      </c>
      <c r="CU31" s="65">
        <f>IF(BH31&gt;BH32,1,0)</f>
        <v>1</v>
      </c>
      <c r="CV31" s="65">
        <f>IF(BI31&gt;BI32,1,0)</f>
        <v>0</v>
      </c>
      <c r="CW31" s="65">
        <f>IF(BU31&gt;BU32,1,0)</f>
        <v>0</v>
      </c>
      <c r="CX31" s="65">
        <f>IF(BV31&gt;BV32,1,0)</f>
        <v>0</v>
      </c>
      <c r="CY31" s="65">
        <f>IF(BW31&gt;BW32,1,0)</f>
        <v>0</v>
      </c>
      <c r="CZ31" s="65">
        <f>IF(CI31&gt;CI32,1,0)</f>
        <v>0</v>
      </c>
      <c r="DA31" s="65">
        <f>IF(CJ31&gt;CJ32,1,0)</f>
        <v>0</v>
      </c>
      <c r="DB31" s="65">
        <f>IF(CK31&gt;CK32,1,0)</f>
        <v>0</v>
      </c>
      <c r="DC31" s="111"/>
      <c r="DD31" s="65">
        <f>IF(AE32&gt;AE31,1,0)</f>
        <v>0</v>
      </c>
      <c r="DE31" s="65">
        <f>IF(AF32&gt;AF31,1,0)</f>
        <v>0</v>
      </c>
      <c r="DF31" s="65">
        <f>IF(AG32&gt;AG31,1,0)</f>
        <v>0</v>
      </c>
      <c r="DG31" s="65">
        <f>IF(AS32&gt;AS31,1,0)</f>
        <v>1</v>
      </c>
      <c r="DH31" s="65">
        <f>IF(AT32&gt;AT31,1,0)</f>
        <v>0</v>
      </c>
      <c r="DI31" s="65">
        <f>IF(AU32&gt;AU31,1,0)</f>
        <v>0</v>
      </c>
      <c r="DJ31" s="65">
        <f>IF(BG32&gt;BG31,1,0)</f>
        <v>0</v>
      </c>
      <c r="DK31" s="65">
        <f>IF(BH32&gt;BH31,1,0)</f>
        <v>0</v>
      </c>
      <c r="DL31" s="65">
        <f>IF(BI32&gt;BI31,1,0)</f>
        <v>0</v>
      </c>
      <c r="DM31" s="65">
        <f>IF(BU32&gt;BU31,1,0)</f>
        <v>1</v>
      </c>
      <c r="DN31" s="65">
        <f>IF(BV32&gt;BV31,1,0)</f>
        <v>1</v>
      </c>
      <c r="DO31" s="65">
        <f>IF(BW32&gt;BW31,1,0)</f>
        <v>0</v>
      </c>
      <c r="DP31" s="65">
        <f>IF(CI32&gt;CI31,1,0)</f>
        <v>1</v>
      </c>
      <c r="DQ31" s="65">
        <f>IF(CJ32&gt;CJ31,1,0)</f>
        <v>1</v>
      </c>
      <c r="DR31" s="65">
        <f>IF(CK32&gt;CK31,1,0)</f>
        <v>0</v>
      </c>
      <c r="DS31" s="111"/>
      <c r="DT31" s="65">
        <f>AE31+AF31+AG31+AS31+AT31+AU31+BG31+BH31+BI31+BU31+BV31+BW31+CI31+CJ31+CK31</f>
        <v>50</v>
      </c>
      <c r="DU31" s="65">
        <f>AE32+AF32+AG32+AS32+AT32+AU32+BG32+BH32+BI32+BU32+BV32+BW32+CI32+CJ32+CK32</f>
        <v>46</v>
      </c>
      <c r="DV31" s="111"/>
      <c r="DW31" s="31">
        <f>IF(X31="O",1,0)</f>
        <v>0</v>
      </c>
      <c r="DX31" s="31">
        <f>IF(AL31="O",1,0)</f>
        <v>0</v>
      </c>
      <c r="DY31" s="31">
        <f>IF(AZ31="O",1,0)</f>
        <v>0</v>
      </c>
      <c r="DZ31" s="31">
        <f>IF(BN31="O",1,0)</f>
        <v>0</v>
      </c>
      <c r="EA31" s="31">
        <f>IF(CB31="O",1,0)</f>
        <v>1</v>
      </c>
      <c r="EB31" s="65" t="s">
        <v>113</v>
      </c>
      <c r="ED31" s="65">
        <f t="shared" ref="ED31:ED36" si="97">IF(CN31+CO31+CP31+DD31+DE31+DF31&gt;0,1,0)</f>
        <v>1</v>
      </c>
      <c r="EE31" s="65">
        <f t="shared" ref="EE31:EE36" si="98">IF(CQ31+CR31+CS31+DG31+DH31+DI31&gt;0,1,0)</f>
        <v>1</v>
      </c>
      <c r="EF31" s="65">
        <f t="shared" ref="EF31:EF36" si="99">IF(CT31+CU31+CV31+DJ31+DK31+DL31&gt;0,1,0)</f>
        <v>1</v>
      </c>
      <c r="EG31" s="65">
        <f t="shared" ref="EG31:EG36" si="100">IF(CW31+CX31+CY31+DM31+DN31+DO31&gt;0,1,0)</f>
        <v>1</v>
      </c>
      <c r="EH31" s="65">
        <f t="shared" ref="EH31:EH36" si="101">IF(CZ31+DA31+DB31+DP31+DQ31+DR31&gt;0,1,0)</f>
        <v>1</v>
      </c>
      <c r="EI31" s="65">
        <v>1</v>
      </c>
      <c r="EJ31" s="43">
        <f t="shared" ref="EJ31:EJ36" si="102">SUM(ED31:EH31)</f>
        <v>5</v>
      </c>
      <c r="EK31" s="43">
        <f>AY31+BM31+CA31+W31+AK31</f>
        <v>3</v>
      </c>
      <c r="EL31" s="43">
        <f t="shared" ref="EL31:EL36" si="103">SUM(CN31:DB31)</f>
        <v>6</v>
      </c>
      <c r="EM31" s="43">
        <f t="shared" ref="EM31:EM36" si="104">SUM(DD31:DR31)</f>
        <v>5</v>
      </c>
      <c r="EN31" s="43">
        <f t="shared" ref="EN31:EN36" si="105">EL31-EM31</f>
        <v>1</v>
      </c>
      <c r="EO31" s="43">
        <f t="shared" ref="EO31:EP36" si="106">DT31</f>
        <v>50</v>
      </c>
      <c r="EP31" s="43">
        <f t="shared" si="106"/>
        <v>46</v>
      </c>
      <c r="EQ31" s="43">
        <f t="shared" ref="EQ31:EQ36" si="107">EO31-EP31</f>
        <v>4</v>
      </c>
      <c r="ER31" s="43">
        <f t="shared" ref="ER31:ER36" si="108">SUM(DW31:EA31)</f>
        <v>1</v>
      </c>
      <c r="ES31" s="111"/>
      <c r="ET31" s="71">
        <f>IF(EK31+100&gt;99,EK31+100,concatdxnar("0",EK31+100))</f>
        <v>103</v>
      </c>
      <c r="EU31" s="71">
        <f t="shared" ref="EU31:EU36" si="109">IF(EN31+100&gt;99,EN31+100,CONCATENATE("0",EN31+100))</f>
        <v>101</v>
      </c>
      <c r="EV31" s="71">
        <f t="shared" ref="EV31:EV36" si="110">IF(EQ31+100&gt;99,EQ31+100,CONCATENATE("0",EQ31+100))</f>
        <v>104</v>
      </c>
      <c r="EW31" s="71">
        <f t="shared" ref="EW31:EW36" si="111">9-ER31</f>
        <v>8</v>
      </c>
      <c r="EX31" s="65" t="str">
        <f t="shared" ref="EX31:EX36" si="112">CONCATENATE(ET31,EU31,EV31,EW31,EI31)</f>
        <v>10310110481</v>
      </c>
      <c r="EY31" s="65">
        <f t="shared" ref="EY31:EY36" si="113">VALUE(EX31)</f>
        <v>10310110481</v>
      </c>
      <c r="EZ31" s="65">
        <f>LARGE(EY31:EY36,EI31)</f>
        <v>10511014092</v>
      </c>
      <c r="FA31" s="65" t="str">
        <f t="shared" ref="FA31:FA36" si="114">LEFT(EZ31,9)</f>
        <v>105110140</v>
      </c>
      <c r="FB31" s="65" t="str">
        <f>IF(FA31=FA32,"empate-b","ok")</f>
        <v>ok</v>
      </c>
      <c r="FC31" s="65">
        <f t="shared" ref="FC31:FC36" si="115">VALUE(RIGHT(EZ31,1))</f>
        <v>2</v>
      </c>
      <c r="FD31" s="65">
        <f t="shared" ref="FD31:FD36" si="116">IF(FB31="ok",9,IF(FB31="empate-c",CONCATENATE(FC31,FC30),IF(FB31="empate-b",CONCATENATE(FC31,FC32),1)))</f>
        <v>9</v>
      </c>
      <c r="FE31" s="65" t="str">
        <f>RIGHT(C29,1)</f>
        <v>D</v>
      </c>
      <c r="FF31" s="65">
        <f>IF(FD31=9,9,VLOOKUP(CONCATENATE(FE31,FD31),'Conf-Direto'!$A$12:$B$587,2,0))</f>
        <v>9</v>
      </c>
      <c r="FG31" s="65">
        <f t="shared" ref="FG31:FG36" si="117">IF(FF31=9,9,IF(FF31=FC31,8,7))</f>
        <v>9</v>
      </c>
      <c r="FH31" s="31" t="str">
        <f t="shared" ref="FH31:FH36" si="118">CONCATENATE(FA31,FG31,FC31)</f>
        <v>10511014092</v>
      </c>
      <c r="FI31" s="65">
        <v>1</v>
      </c>
      <c r="FJ31" s="70"/>
      <c r="FK31" s="70">
        <f>FJ32</f>
        <v>2</v>
      </c>
      <c r="FL31" s="70">
        <f>FJ33</f>
        <v>3</v>
      </c>
      <c r="FM31" s="70">
        <f>FJ34</f>
        <v>1</v>
      </c>
      <c r="FN31" s="70">
        <f>FJ35</f>
        <v>1</v>
      </c>
      <c r="FO31" s="70">
        <f>FJ36</f>
        <v>1</v>
      </c>
      <c r="FP31" s="31">
        <f t="shared" ref="FP31:FP36" si="119">VALUE(FH31)</f>
        <v>10511014092</v>
      </c>
      <c r="FQ31" s="31">
        <f>LARGE(FP31:FP36,1)</f>
        <v>10511014092</v>
      </c>
      <c r="FR31" s="65">
        <f>IF(SUM(EJ31:EJ36)=0,B31,VALUE(RIGHT(FQ31,1)))</f>
        <v>2</v>
      </c>
      <c r="FS31" s="31">
        <f t="shared" ref="FS31:FS36" si="120">FR31+18</f>
        <v>20</v>
      </c>
      <c r="FT31" s="31" t="str">
        <f>VLOOKUP(FR31,B31:D36,3,0)</f>
        <v>LUCIANO CASTRO</v>
      </c>
      <c r="FU31" s="31">
        <f t="shared" ref="FU31:FU36" si="121">F31</f>
        <v>19</v>
      </c>
      <c r="FV31" s="67" t="str">
        <f t="shared" ref="FV31:FV36" si="122">IF(FS31&lt;10,CONCATENATE("0",FS31,IF(FU31&lt;10,CONCATENATE("0",FU31),FU31)),CONCATENATE(FS31,IF(FU31&lt;10,CONCATENATE("0",FU31),FU31)))</f>
        <v>2019</v>
      </c>
      <c r="FW31" s="31">
        <f t="shared" ref="FW31:FW36" si="123">VALUE(FV31)</f>
        <v>2019</v>
      </c>
      <c r="FX31" s="31">
        <f>SMALL(FW31:FW36,FI31)</f>
        <v>1921</v>
      </c>
      <c r="FY31" s="31">
        <f t="shared" ref="FY31:FY36" si="124">IF(LEN(FX31)=3,VALUE(LEFT(FX31,1)),VALUE(LEFT(FX31,2)))</f>
        <v>19</v>
      </c>
      <c r="FZ31" s="31" t="str">
        <f t="shared" ref="FZ31:FZ36" si="125">RIGHT(FX31,2)</f>
        <v>21</v>
      </c>
    </row>
    <row r="32" spans="1:185" x14ac:dyDescent="0.45">
      <c r="B32" s="43">
        <v>2</v>
      </c>
      <c r="C32" s="38">
        <v>20</v>
      </c>
      <c r="D32" s="39" t="str">
        <f>Classificação!D24</f>
        <v>LUCIANO CASTRO</v>
      </c>
      <c r="F32" s="38">
        <f>F31+1</f>
        <v>20</v>
      </c>
      <c r="G32" s="89" t="str">
        <f t="shared" si="95"/>
        <v>GILMARA LIMA</v>
      </c>
      <c r="H32" s="131">
        <f>VLOOKUP(FR32,EI31:EJ36,2,0)</f>
        <v>5</v>
      </c>
      <c r="I32" s="112">
        <f>VLOOKUP(FR32,EI31:EK36,3,0)</f>
        <v>4</v>
      </c>
      <c r="J32" s="116">
        <f>VLOOKUP(FR32,EI31:EQ36,4,0)</f>
        <v>8</v>
      </c>
      <c r="K32" s="114">
        <f>VLOOKUP(FR32,EI31:EQ36,5,0)</f>
        <v>3</v>
      </c>
      <c r="L32" s="115">
        <f>VLOOKUP(FR32,EI31:EQ36,6,0)</f>
        <v>5</v>
      </c>
      <c r="M32" s="116">
        <f>VLOOKUP(FR32,EI31:EQ36,7,0)</f>
        <v>58</v>
      </c>
      <c r="N32" s="114">
        <f>VLOOKUP(FR32,EI31:EQ36,8,0)</f>
        <v>43</v>
      </c>
      <c r="O32" s="147">
        <f>VLOOKUP(FR32,EI31:EQ36,9,0)</f>
        <v>15</v>
      </c>
      <c r="P32" s="117">
        <f>VLOOKUP(FR32,EI31:ER36,10,0)</f>
        <v>0</v>
      </c>
      <c r="Q32" s="117" t="e">
        <f>VLOOKUP(FS32,EJ31:ES36,10,0)</f>
        <v>#N/A</v>
      </c>
      <c r="R32" s="97"/>
      <c r="S32" s="97"/>
      <c r="U32" s="118" t="s">
        <v>140</v>
      </c>
      <c r="V32" s="50" t="str">
        <f>D36</f>
        <v>UIRA OLIVEIRA</v>
      </c>
      <c r="W32" s="119">
        <f>IF(X32="W",1,IF(X32="O",0,IF(X32="R",0,IF(X31="R",1,IF(AG32+AG31&gt;0,IF(AG32&gt;AG31,1,0),IF(AF32&gt;AF31,1,0))))))</f>
        <v>0</v>
      </c>
      <c r="X32" s="120"/>
      <c r="Y32" s="121">
        <v>0</v>
      </c>
      <c r="Z32" s="121">
        <v>1</v>
      </c>
      <c r="AA32" s="122"/>
      <c r="AC32" s="65" t="str">
        <f>IF(AA32&lt;&gt;"","STB",IF(AA31&lt;&gt;"","STB",IF(Z32&lt;&gt;"",IF(Z32&gt;5,IF(Z32&gt;Z31+1,"fim2st",IF(Z31&gt;Z32+1,"fim2st",IF(Z32=Z31,"meio2st",IF(Z32=6,IF(Z31=7,"fim2st","meio2st"),IF(Z32=7,IF(Z31=6,"fim2st","meio2st"),"meio2st"))))),IF(Z31&gt;5,IF(Z31&gt;Z32+1,"fim2st","meio2st"),"meio2st")),IF(Z31&lt;&gt;"",IF(Z32&gt;5,IF(Z32&gt;Z31+1,"fim2st",IF(Z31&gt;Z32+1,"fim2st",IF(Z32=Z31,"meio2st",IF(Z32=6,IF(Z31=7,"fim2st","meio2st"),IF(Z32=7,IF(Z31=6,"fim2st","meio2st"),"meio2st"))))),IF(Z31&gt;5,IF(Z31&gt;Z32+1,"fim2st","meio2st"),"meio2st")),IF(Y32&lt;&gt;"",IF(Y32&gt;5,IF(Y32&gt;Y31+1,"fim1st",IF(Y31&gt;Y32+1,"fim1st",IF(Y32=Y31,"meio1st",IF(Y32=6,IF(Y31=7,"fim1st","meio1st"),IF(Y32=7,IF(Y31=6,"fim1st","meio1st"),"meio1st"))))),IF(Y31&gt;5,IF(Y31&gt;Y32+1,"fim1st","meio1st"),"meio1st")),IF(Y31&lt;&gt;"",IF(Y32&gt;5,IF(Y32&gt;Y31+1,"fim1st",IF(Y31&gt;Y32+1,"fim1st",IF(Y32=Y31,"meio1st",IF(Y32=6,IF(Y31=7,"fim1st","meio1st"),IF(Y32=7,IF(Y31=6,"fim1st","meio1st"),"meio1st"))))),IF(Y31&gt;5,IF(Y31&gt;Y32+1,"fim1st","meio1st"),"meio1st")),"NJG"))))))</f>
        <v>fim2st</v>
      </c>
      <c r="AE32" s="123">
        <f>IF(X32="W",6,IF(X32="O",0,  IF(X31="R",IF(AC32="meio1st",IF(Y31&gt;4,IF(Y31=6,7,Y31+2),6),Y32),Y32)))</f>
        <v>0</v>
      </c>
      <c r="AF32" s="124">
        <f>IF(X32="W",6,IF(X32="O",0,IF(X32="R",IF(AC32="meio1st",0,IF(AC32="fim1st",0,Z32) ),IF(X31="R",IF(AC32="meio1st",6,IF(AC32="fim1st",6,IF(AC32="meio2st",IF(Z31&gt;4,IF(Z31=6,7,Z31+2),6),Z32))),Z32))))</f>
        <v>1</v>
      </c>
      <c r="AG32" s="125">
        <f>IF(X32="W",0,IF(X32="O",0,IF(X32="R",IF(AC32="STB",AA32,0),IF(X31="R",IF(AC31="meio1st",0,IF(AE32&gt;AE31,IF(AF32&gt;AF31,0,10),IF(AF32&gt;AF31,10,AA32))),AA32))))</f>
        <v>0</v>
      </c>
      <c r="AH32" s="106"/>
      <c r="AI32" s="118"/>
      <c r="AJ32" s="50" t="str">
        <f>D35</f>
        <v>JOÃO SUCUPIRA</v>
      </c>
      <c r="AK32" s="119">
        <f>IF(AL32="W",1,IF(AL32="O",0,IF(AL32="R",0,IF(AL31="R",1,IF(AU32+AU31&gt;0,IF(AU32&gt;AU31,1,0),IF(AT32&gt;AT31,1,0))))))</f>
        <v>0</v>
      </c>
      <c r="AL32" s="120"/>
      <c r="AM32" s="121">
        <v>6</v>
      </c>
      <c r="AN32" s="121">
        <v>3</v>
      </c>
      <c r="AO32" s="122">
        <v>9</v>
      </c>
      <c r="AQ32" s="65" t="str">
        <f>IF(AO32&lt;&gt;"","STB",IF(AO31&lt;&gt;"","STB",IF(AN32&lt;&gt;"",IF(AN32&gt;5,IF(AN32&gt;AN31+1,"fim2st",IF(AN31&gt;AN32+1,"fim2st",IF(AN32=AN31,"meio2st",IF(AN32=6,IF(AN31=7,"fim2st","meio2st"),IF(AN32=7,IF(AN31=6,"fim2st","meio2st"),"meio2st"))))),IF(AN31&gt;5,IF(AN31&gt;AN32+1,"fim2st","meio2st"),"meio2st")),IF(AN31&lt;&gt;"",IF(AN32&gt;5,IF(AN32&gt;AN31+1,"fim2st",IF(AN31&gt;AN32+1,"fim2st",IF(AN32=AN31,"meio2st",IF(AN32=6,IF(AN31=7,"fim2st","meio2st"),IF(AN32=7,IF(AN31=6,"fim2st","meio2st"),"meio2st"))))),IF(AN31&gt;5,IF(AN31&gt;AN32+1,"fim2st","meio2st"),"meio2st")),IF(AM32&lt;&gt;"",IF(AM32&gt;5,IF(AM32&gt;AM31+1,"fim1st",IF(AM31&gt;AM32+1,"fim1st",IF(AM32=AM31,"meio1st",IF(AM32=6,IF(AM31=7,"fim1st","meio1st"),IF(AM32=7,IF(AM31=6,"fim1st","meio1st"),"meio1st"))))),IF(AM31&gt;5,IF(AM31&gt;AM32+1,"fim1st","meio1st"),"meio1st")),IF(AM31&lt;&gt;"",IF(AM32&gt;5,IF(AM32&gt;AM31+1,"fim1st",IF(AM31&gt;AM32+1,"fim1st",IF(AM32=AM31,"meio1st",IF(AM32=6,IF(AM31=7,"fim1st","meio1st"),IF(AM32=7,IF(AM31=6,"fim1st","meio1st"),"meio1st"))))),IF(AM31&gt;5,IF(AM31&gt;AM32+1,"fim1st","meio1st"),"meio1st")),"NJG"))))))</f>
        <v>STB</v>
      </c>
      <c r="AS32" s="123">
        <f>IF(AL32="W",6,IF(AL32="O",0,  IF(AL31="R",IF(AQ32="meio1st",IF(AM31&gt;4,IF(AM31=6,7,AM31+2),6),AM32),AM32)))</f>
        <v>6</v>
      </c>
      <c r="AT32" s="124">
        <f>IF(AL32="W",6,IF(AL32="O",0,IF(AL32="R",IF(AQ32="meio1st",0,IF(AQ32="fim1st",0,AN32) ),IF(AL31="R",IF(AQ32="meio1st",6,IF(AQ32="fim1st",6,IF(AQ32="meio2st",IF(AN31&gt;4,IF(AN31=6,7,AN31+2),6),AN32))),AN32))))</f>
        <v>3</v>
      </c>
      <c r="AU32" s="125">
        <f>IF(AL32="W",0,IF(AL32="O",0,IF(AL32="R",IF(AQ32="STB",AO32,0),IF(AL31="R",IF(AQ31="meio1st",0,IF(AS32&gt;AS31,IF(AT32&gt;AT31,0,10),IF(AT32&gt;AT31,10,AO32))),AO32))))</f>
        <v>9</v>
      </c>
      <c r="AW32" s="118" t="s">
        <v>140</v>
      </c>
      <c r="AX32" s="50" t="str">
        <f>D34</f>
        <v>MARLOS PARANHOS</v>
      </c>
      <c r="AY32" s="119">
        <f>IF(AZ32="W",1,IF(AZ32="O",0,IF(AZ32="R",0,IF(AZ31="R",1,IF(BI32+BI31&gt;0,IF(BI32&gt;BI31,1,0),IF(BH32&gt;BH31,1,0))))))</f>
        <v>0</v>
      </c>
      <c r="AZ32" s="120"/>
      <c r="BA32" s="121">
        <v>2</v>
      </c>
      <c r="BB32" s="121">
        <v>1</v>
      </c>
      <c r="BC32" s="122"/>
      <c r="BE32" s="65" t="str">
        <f>IF(BC32&lt;&gt;"","STB",IF(BC31&lt;&gt;"","STB",IF(BB32&lt;&gt;"",IF(BB32&gt;5,IF(BB32&gt;BB31+1,"fim2st",IF(BB31&gt;BB32+1,"fim2st",IF(BB32=BB31,"meio2st",IF(BB32=6,IF(BB31=7,"fim2st","meio2st"),IF(BB32=7,IF(BB31=6,"fim2st","meio2st"),"meio2st"))))),IF(BB31&gt;5,IF(BB31&gt;BB32+1,"fim2st","meio2st"),"meio2st")),IF(BB31&lt;&gt;"",IF(BB32&gt;5,IF(BB32&gt;BB31+1,"fim2st",IF(BB31&gt;BB32+1,"fim2st",IF(BB32=BB31,"meio2st",IF(BB32=6,IF(BB31=7,"fim2st","meio2st"),IF(BB32=7,IF(BB31=6,"fim2st","meio2st"),"meio2st"))))),IF(BB31&gt;5,IF(BB31&gt;BB32+1,"fim2st","meio2st"),"meio2st")),IF(BA32&lt;&gt;"",IF(BA32&gt;5,IF(BA32&gt;BA31+1,"fim1st",IF(BA31&gt;BA32+1,"fim1st",IF(BA32=BA31,"meio1st",IF(BA32=6,IF(BA31=7,"fim1st","meio1st"),IF(BA32=7,IF(BA31=6,"fim1st","meio1st"),"meio1st"))))),IF(BA31&gt;5,IF(BA31&gt;BA32+1,"fim1st","meio1st"),"meio1st")),IF(BA31&lt;&gt;"",IF(BA32&gt;5,IF(BA32&gt;BA31+1,"fim1st",IF(BA31&gt;BA32+1,"fim1st",IF(BA32=BA31,"meio1st",IF(BA32=6,IF(BA31=7,"fim1st","meio1st"),IF(BA32=7,IF(BA31=6,"fim1st","meio1st"),"meio1st"))))),IF(BA31&gt;5,IF(BA31&gt;BA32+1,"fim1st","meio1st"),"meio1st")),"NJG"))))))</f>
        <v>fim2st</v>
      </c>
      <c r="BG32" s="123">
        <f>IF(AZ32="W",6,IF(AZ32="O",0,  IF(AZ31="R",IF(BE32="meio1st",IF(BA31&gt;4,IF(BA31=6,7,BA31+2),6),BA32),BA32)))</f>
        <v>2</v>
      </c>
      <c r="BH32" s="124">
        <f>IF(AZ32="W",6,IF(AZ32="O",0,IF(AZ32="R",IF(BE32="meio1st",0,IF(BE32="fim1st",0,BB32) ),IF(AZ31="R",IF(BE32="meio1st",6,IF(BE32="fim1st",6,IF(BE32="meio2st",IF(BB31&gt;4,IF(BB31=6,7,BB31+2),6),BB32))),BB32))))</f>
        <v>1</v>
      </c>
      <c r="BI32" s="125">
        <f>IF(AZ32="W",0,IF(AZ32="O",0,IF(AZ32="R",IF(BE32="STB",BC32,0),IF(AZ31="R",IF(BE31="meio1st",0,IF(BG32&gt;BG31,IF(BH32&gt;BH31,0,10),IF(BH32&gt;BH31,10,BC32))),BC32))))</f>
        <v>0</v>
      </c>
      <c r="BK32" s="118"/>
      <c r="BL32" s="50" t="str">
        <f>D33</f>
        <v>GILMARA LIMA</v>
      </c>
      <c r="BM32" s="119">
        <f>IF(BN32="W",1,IF(BN32="O",0,IF(BN32="R",0,IF(BN31="R",1,IF(BW32+BW31&gt;0,IF(BW32&gt;BW31,1,0),IF(BV32&gt;BV31,1,0))))))</f>
        <v>1</v>
      </c>
      <c r="BN32" s="120"/>
      <c r="BO32" s="121">
        <v>6</v>
      </c>
      <c r="BP32" s="121">
        <v>6</v>
      </c>
      <c r="BQ32" s="122"/>
      <c r="BS32" s="65" t="str">
        <f>IF(BQ32&lt;&gt;"","STB",IF(BQ31&lt;&gt;"","STB",IF(BP32&lt;&gt;"",IF(BP32&gt;5,IF(BP32&gt;BP31+1,"fim2st",IF(BP31&gt;BP32+1,"fim2st",IF(BP32=BP31,"meio2st",IF(BP32=6,IF(BP31=7,"fim2st","meio2st"),IF(BP32=7,IF(BP31=6,"fim2st","meio2st"),"meio2st"))))),IF(BP31&gt;5,IF(BP31&gt;BP32+1,"fim2st","meio2st"),"meio2st")),IF(BP31&lt;&gt;"",IF(BP32&gt;5,IF(BP32&gt;BP31+1,"fim2st",IF(BP31&gt;BP32+1,"fim2st",IF(BP32=BP31,"meio2st",IF(BP32=6,IF(BP31=7,"fim2st","meio2st"),IF(BP32=7,IF(BP31=6,"fim2st","meio2st"),"meio2st"))))),IF(BP31&gt;5,IF(BP31&gt;BP32+1,"fim2st","meio2st"),"meio2st")),IF(BO32&lt;&gt;"",IF(BO32&gt;5,IF(BO32&gt;BO31+1,"fim1st",IF(BO31&gt;BO32+1,"fim1st",IF(BO32=BO31,"meio1st",IF(BO32=6,IF(BO31=7,"fim1st","meio1st"),IF(BO32=7,IF(BO31=6,"fim1st","meio1st"),"meio1st"))))),IF(BO31&gt;5,IF(BO31&gt;BO32+1,"fim1st","meio1st"),"meio1st")),IF(BO31&lt;&gt;"",IF(BO32&gt;5,IF(BO32&gt;BO31+1,"fim1st",IF(BO31&gt;BO32+1,"fim1st",IF(BO32=BO31,"meio1st",IF(BO32=6,IF(BO31=7,"fim1st","meio1st"),IF(BO32=7,IF(BO31=6,"fim1st","meio1st"),"meio1st"))))),IF(BO31&gt;5,IF(BO31&gt;BO32+1,"fim1st","meio1st"),"meio1st")),"NJG"))))))</f>
        <v>fim2st</v>
      </c>
      <c r="BU32" s="123">
        <f>IF(BN32="W",6,IF(BN32="O",0,  IF(BN31="R",IF(BS32="meio1st",IF(BO31&gt;4,IF(BO31=6,7,BO31+2),6),BO32),BO32)))</f>
        <v>6</v>
      </c>
      <c r="BV32" s="124">
        <f>IF(BN32="W",6,IF(BN32="O",0,IF(BN32="R",IF(BS32="meio1st",0,IF(BS32="fim1st",0,BP32) ),IF(BN31="R",IF(BS32="meio1st",6,IF(BS32="fim1st",6,IF(BS32="meio2st",IF(BP31&gt;4,IF(BP31=6,7,BP31+2),6),BP32))),BP32))))</f>
        <v>6</v>
      </c>
      <c r="BW32" s="125">
        <f>IF(BN32="W",0,IF(BN32="O",0,IF(BN32="R",IF(BS32="STB",BQ32,0),IF(BN31="R",IF(BS31="meio1st",0,IF(BU32&gt;BU31,IF(BV32&gt;BV31,0,10),IF(BV32&gt;BV31,10,BQ32))),BQ32))))</f>
        <v>0</v>
      </c>
      <c r="BY32" s="118" t="s">
        <v>140</v>
      </c>
      <c r="BZ32" s="50" t="str">
        <f>D32</f>
        <v>LUCIANO CASTRO</v>
      </c>
      <c r="CA32" s="119">
        <f>IF(CB32="W",1,IF(CB32="O",0,IF(CB32="R",0,IF(CB31="R",1,IF(CK32+CK31&gt;0,IF(CK32&gt;CK31,1,0),IF(CJ32&gt;CJ31,1,0))))))</f>
        <v>1</v>
      </c>
      <c r="CB32" s="151" t="s">
        <v>169</v>
      </c>
      <c r="CC32" s="129"/>
      <c r="CD32" s="129"/>
      <c r="CE32" s="130"/>
      <c r="CG32" s="65" t="str">
        <f>IF(CE32&lt;&gt;"","STB",IF(CE31&lt;&gt;"","STB",IF(CD32&lt;&gt;"",IF(CD32&gt;5,IF(CD32&gt;CD31+1,"fim2st",IF(CD31&gt;CD32+1,"fim2st",IF(CD32=CD31,"meio2st",IF(CD32=6,IF(CD31=7,"fim2st","meio2st"),IF(CD32=7,IF(CD31=6,"fim2st","meio2st"),"meio2st"))))),IF(CD31&gt;5,IF(CD31&gt;CD32+1,"fim2st","meio2st"),"meio2st")),IF(CD31&lt;&gt;"",IF(CD32&gt;5,IF(CD32&gt;CD31+1,"fim2st",IF(CD31&gt;CD32+1,"fim2st",IF(CD32=CD31,"meio2st",IF(CD32=6,IF(CD31=7,"fim2st","meio2st"),IF(CD32=7,IF(CD31=6,"fim2st","meio2st"),"meio2st"))))),IF(CD31&gt;5,IF(CD31&gt;CD32+1,"fim2st","meio2st"),"meio2st")),IF(CC32&lt;&gt;"",IF(CC32&gt;5,IF(CC32&gt;CC31+1,"fim1st",IF(CC31&gt;CC32+1,"fim1st",IF(CC32=CC31,"meio1st",IF(CC32=6,IF(CC31=7,"fim1st","meio1st"),IF(CC32=7,IF(CC31=6,"fim1st","meio1st"),"meio1st"))))),IF(CC31&gt;5,IF(CC31&gt;CC32+1,"fim1st","meio1st"),"meio1st")),IF(CC31&lt;&gt;"",IF(CC32&gt;5,IF(CC32&gt;CC31+1,"fim1st",IF(CC31&gt;CC32+1,"fim1st",IF(CC32=CC31,"meio1st",IF(CC32=6,IF(CC31=7,"fim1st","meio1st"),IF(CC32=7,IF(CC31=6,"fim1st","meio1st"),"meio1st"))))),IF(CC31&gt;5,IF(CC31&gt;CC32+1,"fim1st","meio1st"),"meio1st")),"NJG"))))))</f>
        <v>NJG</v>
      </c>
      <c r="CI32" s="123">
        <f>IF(CB32="W",6,IF(CB32="O",0,  IF(CB31="R",IF(CG32="meio1st",IF(CC31&gt;4,IF(CC31=6,7,CC31+2),6),CC32),CC32)))</f>
        <v>6</v>
      </c>
      <c r="CJ32" s="124">
        <f>IF(CB32="W",6,IF(CB32="O",0,IF(CB32="R",IF(CG32="meio1st",0,IF(CG32="fim1st",0,CD32) ),IF(CB31="R",IF(CG32="meio1st",6,IF(CG32="fim1st",6,IF(CG32="meio2st",IF(CD31&gt;4,IF(CD31=6,7,CD31+2),6),CD32))),CD32))))</f>
        <v>6</v>
      </c>
      <c r="CK32" s="125">
        <f>IF(CB32="W",0,IF(CB32="O",0,IF(CB32="R",IF(CG32="STB",CE32,0),IF(CB31="R",IF(CG31="meio1st",0,IF(CI32&gt;CI31,IF(CJ32&gt;CJ31,0,10),IF(CJ32&gt;CJ31,10,CE32))),CE32))))</f>
        <v>0</v>
      </c>
      <c r="CM32" s="31" t="str">
        <f t="shared" si="96"/>
        <v>LUCIANO CASTRO</v>
      </c>
      <c r="CN32" s="65">
        <f>IF(AE33&gt;AE34,1,0)</f>
        <v>1</v>
      </c>
      <c r="CO32" s="65">
        <f>IF(AF33&gt;AF34,1,0)</f>
        <v>1</v>
      </c>
      <c r="CP32" s="65">
        <f>IF(AG33&gt;AG34,1,0)</f>
        <v>0</v>
      </c>
      <c r="CQ32" s="65">
        <f>IF(AS33&gt;AS34,1,0)</f>
        <v>1</v>
      </c>
      <c r="CR32" s="65">
        <f>IF(AT33&gt;AT34,1,0)</f>
        <v>1</v>
      </c>
      <c r="CS32" s="65">
        <f>IF(AU33&gt;AU34,1,0)</f>
        <v>0</v>
      </c>
      <c r="CT32" s="65">
        <f>IF(BG33&gt;BG34,1,0)</f>
        <v>1</v>
      </c>
      <c r="CU32" s="65">
        <f>IF(BH33&gt;BH34,1,0)</f>
        <v>1</v>
      </c>
      <c r="CV32" s="65">
        <f>IF(BI33&gt;BI34,1,0)</f>
        <v>0</v>
      </c>
      <c r="CW32" s="65">
        <f>IF(BU33&gt;BU34,1,0)</f>
        <v>1</v>
      </c>
      <c r="CX32" s="65">
        <f>IF(BV33&gt;BV34,1,0)</f>
        <v>1</v>
      </c>
      <c r="CY32" s="65">
        <f>IF(BW33&gt;BW34,1,0)</f>
        <v>0</v>
      </c>
      <c r="CZ32" s="65">
        <f>IF(CI32&gt;CI31,1,0)</f>
        <v>1</v>
      </c>
      <c r="DA32" s="65">
        <f>IF(CJ32&gt;CJ31,1,0)</f>
        <v>1</v>
      </c>
      <c r="DB32" s="65">
        <f>IF(CK32&gt;CK31,1,0)</f>
        <v>0</v>
      </c>
      <c r="DC32" s="111"/>
      <c r="DD32" s="65">
        <f>IF(AE34&gt;AE33,1,0)</f>
        <v>0</v>
      </c>
      <c r="DE32" s="65">
        <f>IF(AF34&gt;AF33,1,0)</f>
        <v>0</v>
      </c>
      <c r="DF32" s="65">
        <f>IF(AG34&gt;AG33,1,0)</f>
        <v>0</v>
      </c>
      <c r="DG32" s="65">
        <f>IF(AS34&gt;AS33,1,0)</f>
        <v>0</v>
      </c>
      <c r="DH32" s="65">
        <f>IF(AT34&gt;AT33,1,0)</f>
        <v>0</v>
      </c>
      <c r="DI32" s="65">
        <f>IF(AU34&gt;AU33,1,0)</f>
        <v>0</v>
      </c>
      <c r="DJ32" s="65">
        <f>IF(BG34&gt;BG33,1,0)</f>
        <v>0</v>
      </c>
      <c r="DK32" s="65">
        <f>IF(BH34&gt;BH33,1,0)</f>
        <v>0</v>
      </c>
      <c r="DL32" s="65">
        <f>IF(BI34&gt;BI33,1,0)</f>
        <v>0</v>
      </c>
      <c r="DM32" s="65">
        <f>IF(BU34&gt;BU33,1,0)</f>
        <v>0</v>
      </c>
      <c r="DN32" s="65">
        <f>IF(BV34&gt;BV33,1,0)</f>
        <v>0</v>
      </c>
      <c r="DO32" s="65">
        <f>IF(BW34&gt;BW33,1,0)</f>
        <v>0</v>
      </c>
      <c r="DP32" s="65">
        <f>IF(CI31&gt;CI32,1,0)</f>
        <v>0</v>
      </c>
      <c r="DQ32" s="65">
        <f>IF(CJ31&gt;CJ32,1,0)</f>
        <v>0</v>
      </c>
      <c r="DR32" s="65">
        <f>IF(CK31&gt;CK32,1,0)</f>
        <v>0</v>
      </c>
      <c r="DS32" s="111"/>
      <c r="DT32" s="65">
        <f>AE33+AF33+AG33+AS33+AT33+AU33+BG33+BH33+BI33+BU33+BV33+BW33+CI32+CJ32+CK32</f>
        <v>61</v>
      </c>
      <c r="DU32" s="65">
        <f>AE34+AF34+AG34+AS34+AT34+AU34+BG34+BH34+BI34+BU34+BV34+BW34+CI31+CJ31+CK31</f>
        <v>21</v>
      </c>
      <c r="DV32" s="111"/>
      <c r="DW32" s="31">
        <f>IF(X33="O",1,0)</f>
        <v>0</v>
      </c>
      <c r="DX32" s="31">
        <f>IF(AL33="O",1,0)</f>
        <v>0</v>
      </c>
      <c r="DY32" s="31">
        <f>IF(AZ33="O",1,0)</f>
        <v>0</v>
      </c>
      <c r="DZ32" s="31">
        <f>IF(BN33="O",1,0)</f>
        <v>0</v>
      </c>
      <c r="EA32" s="31">
        <f>IF(CB32="O",1,0)</f>
        <v>0</v>
      </c>
      <c r="ED32" s="65">
        <f t="shared" si="97"/>
        <v>1</v>
      </c>
      <c r="EE32" s="65">
        <f t="shared" si="98"/>
        <v>1</v>
      </c>
      <c r="EF32" s="65">
        <f t="shared" si="99"/>
        <v>1</v>
      </c>
      <c r="EG32" s="65">
        <f t="shared" si="100"/>
        <v>1</v>
      </c>
      <c r="EH32" s="65">
        <f t="shared" si="101"/>
        <v>1</v>
      </c>
      <c r="EI32" s="65">
        <v>2</v>
      </c>
      <c r="EJ32" s="43">
        <f t="shared" si="102"/>
        <v>5</v>
      </c>
      <c r="EK32" s="43">
        <f>AY33+BM33+CA32+W33+AK33</f>
        <v>5</v>
      </c>
      <c r="EL32" s="43">
        <f t="shared" si="103"/>
        <v>10</v>
      </c>
      <c r="EM32" s="43">
        <f t="shared" si="104"/>
        <v>0</v>
      </c>
      <c r="EN32" s="43">
        <f t="shared" si="105"/>
        <v>10</v>
      </c>
      <c r="EO32" s="43">
        <f t="shared" si="106"/>
        <v>61</v>
      </c>
      <c r="EP32" s="43">
        <f t="shared" si="106"/>
        <v>21</v>
      </c>
      <c r="EQ32" s="43">
        <f t="shared" si="107"/>
        <v>40</v>
      </c>
      <c r="ER32" s="43">
        <f t="shared" si="108"/>
        <v>0</v>
      </c>
      <c r="ES32" s="111"/>
      <c r="ET32" s="71">
        <f>IF(EK32+100&gt;99,EK32+100,concatdxnar("0",EK32+100))</f>
        <v>105</v>
      </c>
      <c r="EU32" s="71">
        <f t="shared" si="109"/>
        <v>110</v>
      </c>
      <c r="EV32" s="71">
        <f t="shared" si="110"/>
        <v>140</v>
      </c>
      <c r="EW32" s="71">
        <f t="shared" si="111"/>
        <v>9</v>
      </c>
      <c r="EX32" s="65" t="str">
        <f t="shared" si="112"/>
        <v>10511014092</v>
      </c>
      <c r="EY32" s="65">
        <f t="shared" si="113"/>
        <v>10511014092</v>
      </c>
      <c r="EZ32" s="65">
        <f>LARGE(EY31:EY36,EI32)</f>
        <v>10410511593</v>
      </c>
      <c r="FA32" s="65" t="str">
        <f t="shared" si="114"/>
        <v>104105115</v>
      </c>
      <c r="FB32" s="65" t="str">
        <f>IF(FA32=FA31,"empate-c",IF(FA32=FA33,"empate-b","ok"))</f>
        <v>ok</v>
      </c>
      <c r="FC32" s="65">
        <f t="shared" si="115"/>
        <v>3</v>
      </c>
      <c r="FD32" s="65">
        <f t="shared" si="116"/>
        <v>9</v>
      </c>
      <c r="FE32" s="65" t="str">
        <f>RIGHT(C29,1)</f>
        <v>D</v>
      </c>
      <c r="FF32" s="65">
        <f>IF(FD32=9,9,VLOOKUP(CONCATENATE(FE32,FD32),'Conf-Direto'!$A$12:$B$587,2,0))</f>
        <v>9</v>
      </c>
      <c r="FG32" s="65">
        <f t="shared" si="117"/>
        <v>9</v>
      </c>
      <c r="FH32" s="31" t="str">
        <f t="shared" si="118"/>
        <v>10410511593</v>
      </c>
      <c r="FI32" s="65">
        <v>2</v>
      </c>
      <c r="FJ32" s="70">
        <f>IF(CA31=1,1,IF(CA32=1,2,0))</f>
        <v>2</v>
      </c>
      <c r="FK32" s="70"/>
      <c r="FL32" s="70">
        <f>FK33</f>
        <v>2</v>
      </c>
      <c r="FM32" s="70">
        <f>FK34</f>
        <v>2</v>
      </c>
      <c r="FN32" s="70">
        <f>FK35</f>
        <v>2</v>
      </c>
      <c r="FO32" s="70">
        <f>FL36</f>
        <v>3</v>
      </c>
      <c r="FP32" s="31">
        <f t="shared" si="119"/>
        <v>10410511593</v>
      </c>
      <c r="FQ32" s="31">
        <f>LARGE(FP31:FP36,2)</f>
        <v>10410511593</v>
      </c>
      <c r="FR32" s="65">
        <f>IF(SUM(EJ31:EJ36)=0,B32,VALUE(RIGHT(FQ32,1)))</f>
        <v>3</v>
      </c>
      <c r="FS32" s="31">
        <f t="shared" si="120"/>
        <v>21</v>
      </c>
      <c r="FT32" s="31" t="str">
        <f>VLOOKUP(FR32,B31:D36,3,0)</f>
        <v>GILMARA LIMA</v>
      </c>
      <c r="FU32" s="31">
        <f t="shared" si="121"/>
        <v>20</v>
      </c>
      <c r="FV32" s="67" t="str">
        <f t="shared" si="122"/>
        <v>2120</v>
      </c>
      <c r="FW32" s="31">
        <f t="shared" si="123"/>
        <v>2120</v>
      </c>
      <c r="FX32" s="31">
        <f>SMALL(FW31:FW36,FI32)</f>
        <v>2019</v>
      </c>
      <c r="FY32" s="31">
        <f t="shared" si="124"/>
        <v>20</v>
      </c>
      <c r="FZ32" s="31" t="str">
        <f t="shared" si="125"/>
        <v>19</v>
      </c>
    </row>
    <row r="33" spans="1:185" x14ac:dyDescent="0.45">
      <c r="B33" s="43">
        <v>3</v>
      </c>
      <c r="C33" s="38">
        <v>21</v>
      </c>
      <c r="D33" s="39" t="str">
        <f>Classificação!D25</f>
        <v>GILMARA LIMA</v>
      </c>
      <c r="F33" s="38">
        <f>F32+1</f>
        <v>21</v>
      </c>
      <c r="G33" s="89" t="str">
        <f t="shared" si="95"/>
        <v>LÚCIO MESQUITA</v>
      </c>
      <c r="H33" s="131">
        <f>VLOOKUP(FR33,EI31:EJ36,2,0)</f>
        <v>5</v>
      </c>
      <c r="I33" s="112">
        <f>VLOOKUP(FR33,EI31:EK36,3,0)</f>
        <v>3</v>
      </c>
      <c r="J33" s="131">
        <f>VLOOKUP(FR33,EI31:EQ36,4,0)</f>
        <v>6</v>
      </c>
      <c r="K33" s="114">
        <f>VLOOKUP(FR33,EI31:EQ36,5,0)</f>
        <v>5</v>
      </c>
      <c r="L33" s="115">
        <f>VLOOKUP(FR33,EI31:EQ36,6,0)</f>
        <v>1</v>
      </c>
      <c r="M33" s="131">
        <f>VLOOKUP(FR33,EI31:EQ36,7,0)</f>
        <v>50</v>
      </c>
      <c r="N33" s="114">
        <f>VLOOKUP(FR33,EI31:EQ36,8,0)</f>
        <v>46</v>
      </c>
      <c r="O33" s="147">
        <f>VLOOKUP(FR33,EI31:EQ36,9,0)</f>
        <v>4</v>
      </c>
      <c r="P33" s="117">
        <f>VLOOKUP(FR33,EI31:ER36,10,0)</f>
        <v>1</v>
      </c>
      <c r="Q33" s="117" t="e">
        <f>VLOOKUP(FS33,EJ31:ES36,10,0)</f>
        <v>#N/A</v>
      </c>
      <c r="R33" s="97"/>
      <c r="S33" s="97"/>
      <c r="U33" s="98"/>
      <c r="V33" s="41" t="str">
        <f>D32</f>
        <v>LUCIANO CASTRO</v>
      </c>
      <c r="W33" s="99">
        <f>IF(X33="W",1,IF(X33="O",0,IF(X33="R",0,IF(X34="R",1,IF(AG33+AG34&gt;0,IF(AG33&gt;AG34,1,0),IF(AF33&gt;AF34,1,0))))))</f>
        <v>1</v>
      </c>
      <c r="X33" s="132"/>
      <c r="Y33" s="101">
        <v>6</v>
      </c>
      <c r="Z33" s="101">
        <v>6</v>
      </c>
      <c r="AA33" s="102"/>
      <c r="AC33" s="65" t="str">
        <f>IF(AA33&lt;&gt;"","STB",IF(AA34&lt;&gt;"","STB",IF(Z33&lt;&gt;"",IF(Z33&gt;5,IF(Z33&gt;Z34+1,"fim2st",IF(Z34&gt;Z33+1,"fim2st",IF(Z33=Z34,"meio2st",IF(Z33=6,IF(Z34=7,"fim2st","meio2st"),IF(Z33=7,IF(Z34=6,"fim2st","meio2st"),"meio2st"))))),IF(Z34&gt;5,IF(Z34&gt;Z33+1,"fim2st","meio2st"),"meio2st")),IF(Z34&lt;&gt;"",IF(Z33&gt;5,IF(Z33&gt;Z34+1,"fim2st",IF(Z34&gt;Z33+1,"fim2st",IF(Z33=Z34,"meio2st",IF(Z33=6,IF(Z34=7,"fim2st","meio2st"),IF(Z33=7,IF(Z34=6,"fim2st","meio2st"),"meio2st"))))),IF(Z34&gt;5,IF(Z34&gt;Z33+1,"fim2st","meio2st"),"meio2st")),IF(Y33&lt;&gt;"",IF(Y33&gt;5,IF(Y33&gt;Y34+1,"fim1st",IF(Y34&gt;Y33+1,"fim1st",IF(Y33=Y34,"meio1st",IF(Y33=6,IF(Y34=7,"fim1st","meio1st"),IF(Y33=7,IF(Y34=6,"fim1st","meio1st"),"meio1st"))))),IF(Y34&gt;5,IF(Y34&gt;Y33+1,"fim1st","meio1st"),"meio1st")),IF(Y34&lt;&gt;"",IF(Y33&gt;5,IF(Y33&gt;Y34+1,"fim1st",IF(Y34&gt;Y33+1,"fim1st",IF(Y33=Y34,"meio1st",IF(Y33=6,IF(Y34=7,"fim1st","meio1st"),IF(Y33=7,IF(Y34=6,"fim1st","meio1st"),"meio1st"))))),IF(Y34&gt;5,IF(Y34&gt;Y33+1,"fim1st","meio1st"),"meio1st")),"NJG"))))))</f>
        <v>fim2st</v>
      </c>
      <c r="AE33" s="103">
        <f>IF(X33="W",6,IF(X33="O",0,  IF(X34="R",IF(AC33="meio1st",IF(Y34&gt;4,IF(Y34=6,7,Y34+2),6),Y33),Y33)))</f>
        <v>6</v>
      </c>
      <c r="AF33" s="104">
        <f>IF(X33="W",6,IF(X33="O",0,IF(X33="R",IF(AC33="meio1st",0,IF(AC33="fim1st",0,Z33) ),IF(X34="R",IF(AC33="meio1st",6,IF(AC33="fim1st",6,IF(AC33="meio2st",IF(Z34&gt;4,IF(Z34=6,7,Z34+2),6),Z33))),Z33))))</f>
        <v>6</v>
      </c>
      <c r="AG33" s="105">
        <f>IF(X33="W",0,IF(X33="O",0,IF(X33="R",IF(AC33="STB",AA33,0),IF(X34="R",IF(AC31="meio1st",0,IF(AE33&gt;AE34,IF(AF33&gt;AF34,0,10),IF(AF33&gt;AF34,10,AA33))),AA33))))</f>
        <v>0</v>
      </c>
      <c r="AH33" s="106"/>
      <c r="AI33" s="98" t="s">
        <v>140</v>
      </c>
      <c r="AJ33" s="41" t="str">
        <f>D32</f>
        <v>LUCIANO CASTRO</v>
      </c>
      <c r="AK33" s="99">
        <f>IF(AL33="W",1,IF(AL33="O",0,IF(AL33="R",0,IF(AL34="R",1,IF(AU33+AU34&gt;0,IF(AU33&gt;AU34,1,0),IF(AT33&gt;AT34,1,0))))))</f>
        <v>1</v>
      </c>
      <c r="AL33" s="132"/>
      <c r="AM33" s="101">
        <v>7</v>
      </c>
      <c r="AN33" s="101">
        <v>6</v>
      </c>
      <c r="AO33" s="102"/>
      <c r="AQ33" s="65" t="str">
        <f>IF(AO33&lt;&gt;"","STB",IF(AO34&lt;&gt;"","STB",IF(AN33&lt;&gt;"",IF(AN33&gt;5,IF(AN33&gt;AN34+1,"fim2st",IF(AN34&gt;AN33+1,"fim2st",IF(AN33=AN34,"meio2st",IF(AN33=6,IF(AN34=7,"fim2st","meio2st"),IF(AN33=7,IF(AN34=6,"fim2st","meio2st"),"meio2st"))))),IF(AN34&gt;5,IF(AN34&gt;AN33+1,"fim2st","meio2st"),"meio2st")),IF(AN34&lt;&gt;"",IF(AN33&gt;5,IF(AN33&gt;AN34+1,"fim2st",IF(AN34&gt;AN33+1,"fim2st",IF(AN33=AN34,"meio2st",IF(AN33=6,IF(AN34=7,"fim2st","meio2st"),IF(AN33=7,IF(AN34=6,"fim2st","meio2st"),"meio2st"))))),IF(AN34&gt;5,IF(AN34&gt;AN33+1,"fim2st","meio2st"),"meio2st")),IF(AM33&lt;&gt;"",IF(AM33&gt;5,IF(AM33&gt;AM34+1,"fim1st",IF(AM34&gt;AM33+1,"fim1st",IF(AM33=AM34,"meio1st",IF(AM33=6,IF(AM34=7,"fim1st","meio1st"),IF(AM33=7,IF(AM34=6,"fim1st","meio1st"),"meio1st"))))),IF(AM34&gt;5,IF(AM34&gt;AM33+1,"fim1st","meio1st"),"meio1st")),IF(AM34&lt;&gt;"",IF(AM33&gt;5,IF(AM33&gt;AM34+1,"fim1st",IF(AM34&gt;AM33+1,"fim1st",IF(AM33=AM34,"meio1st",IF(AM33=6,IF(AM34=7,"fim1st","meio1st"),IF(AM33=7,IF(AM34=6,"fim1st","meio1st"),"meio1st"))))),IF(AM34&gt;5,IF(AM34&gt;AM33+1,"fim1st","meio1st"),"meio1st")),"NJG"))))))</f>
        <v>fim2st</v>
      </c>
      <c r="AS33" s="103">
        <f>IF(AL33="W",6,IF(AL33="O",0,  IF(AL34="R",IF(AQ33="meio1st",IF(AM34&gt;4,IF(AM34=6,7,AM34+2),6),AM33),AM33)))</f>
        <v>7</v>
      </c>
      <c r="AT33" s="104">
        <f>IF(AL33="W",6,IF(AL33="O",0,IF(AL33="R",IF(AQ33="meio1st",0,IF(AQ33="fim1st",0,AN33) ),IF(AL34="R",IF(AQ33="meio1st",6,IF(AQ33="fim1st",6,IF(AQ33="meio2st",IF(AN34&gt;4,IF(AN34=6,7,AN34+2),6),AN33))),AN33))))</f>
        <v>6</v>
      </c>
      <c r="AU33" s="105">
        <f>IF(AL33="W",0,IF(AL33="O",0,IF(AL33="R",IF(AQ33="STB",AO33,0),IF(AL34="R",IF(AQ31="meio1st",0,IF(AS33&gt;AS34,IF(AT33&gt;AT34,0,10),IF(AT33&gt;AT34,10,AO33))),AO33))))</f>
        <v>0</v>
      </c>
      <c r="AW33" s="98"/>
      <c r="AX33" s="41" t="str">
        <f>D32</f>
        <v>LUCIANO CASTRO</v>
      </c>
      <c r="AY33" s="99">
        <f>IF(AZ33="W",1,IF(AZ33="O",0,IF(AZ33="R",0,IF(AZ34="R",1,IF(BI33+BI34&gt;0,IF(BI33&gt;BI34,1,0),IF(BH33&gt;BH34,1,0))))))</f>
        <v>1</v>
      </c>
      <c r="AZ33" s="132"/>
      <c r="BA33" s="101">
        <v>6</v>
      </c>
      <c r="BB33" s="101">
        <v>6</v>
      </c>
      <c r="BC33" s="102"/>
      <c r="BE33" s="65" t="str">
        <f>IF(BC33&lt;&gt;"","STB",IF(BC34&lt;&gt;"","STB",IF(BB33&lt;&gt;"",IF(BB33&gt;5,IF(BB33&gt;BB34+1,"fim2st",IF(BB34&gt;BB33+1,"fim2st",IF(BB33=BB34,"meio2st",IF(BB33=6,IF(BB34=7,"fim2st","meio2st"),IF(BB33=7,IF(BB34=6,"fim2st","meio2st"),"meio2st"))))),IF(BB34&gt;5,IF(BB34&gt;BB33+1,"fim2st","meio2st"),"meio2st")),IF(BB34&lt;&gt;"",IF(BB33&gt;5,IF(BB33&gt;BB34+1,"fim2st",IF(BB34&gt;BB33+1,"fim2st",IF(BB33=BB34,"meio2st",IF(BB33=6,IF(BB34=7,"fim2st","meio2st"),IF(BB33=7,IF(BB34=6,"fim2st","meio2st"),"meio2st"))))),IF(BB34&gt;5,IF(BB34&gt;BB33+1,"fim2st","meio2st"),"meio2st")),IF(BA33&lt;&gt;"",IF(BA33&gt;5,IF(BA33&gt;BA34+1,"fim1st",IF(BA34&gt;BA33+1,"fim1st",IF(BA33=BA34,"meio1st",IF(BA33=6,IF(BA34=7,"fim1st","meio1st"),IF(BA33=7,IF(BA34=6,"fim1st","meio1st"),"meio1st"))))),IF(BA34&gt;5,IF(BA34&gt;BA33+1,"fim1st","meio1st"),"meio1st")),IF(BA34&lt;&gt;"",IF(BA33&gt;5,IF(BA33&gt;BA34+1,"fim1st",IF(BA34&gt;BA33+1,"fim1st",IF(BA33=BA34,"meio1st",IF(BA33=6,IF(BA34=7,"fim1st","meio1st"),IF(BA33=7,IF(BA34=6,"fim1st","meio1st"),"meio1st"))))),IF(BA34&gt;5,IF(BA34&gt;BA33+1,"fim1st","meio1st"),"meio1st")),"NJG"))))))</f>
        <v>fim2st</v>
      </c>
      <c r="BG33" s="103">
        <f>IF(AZ33="W",6,IF(AZ33="O",0,  IF(AZ34="R",IF(BE33="meio1st",IF(BA34&gt;4,IF(BA34=6,7,BA34+2),6),BA33),BA33)))</f>
        <v>6</v>
      </c>
      <c r="BH33" s="104">
        <f>IF(AZ33="W",6,IF(AZ33="O",0,IF(AZ33="R",IF(BE33="meio1st",0,IF(BE33="fim1st",0,BB33) ),IF(AZ34="R",IF(BE33="meio1st",6,IF(BE33="fim1st",6,IF(BE33="meio2st",IF(BB34&gt;4,IF(BB34=6,7,BB34+2),6),BB33))),BB33))))</f>
        <v>6</v>
      </c>
      <c r="BI33" s="105">
        <f>IF(AZ33="W",0,IF(AZ33="O",0,IF(AZ33="R",IF(BE33="STB",BC33,0),IF(AZ34="R",IF(BE31="meio1st",0,IF(BG33&gt;BG34,IF(BH33&gt;BH34,0,10),IF(BH33&gt;BH34,10,BC33))),BC33))))</f>
        <v>0</v>
      </c>
      <c r="BK33" s="98"/>
      <c r="BL33" s="41" t="str">
        <f>D32</f>
        <v>LUCIANO CASTRO</v>
      </c>
      <c r="BM33" s="99">
        <f>IF(BN33="W",1,IF(BN33="O",0,IF(BN33="R",0,IF(BN34="R",1,IF(BW33+BW34&gt;0,IF(BW33&gt;BW34,1,0),IF(BV33&gt;BV34,1,0))))))</f>
        <v>1</v>
      </c>
      <c r="BN33" s="132"/>
      <c r="BO33" s="101">
        <v>6</v>
      </c>
      <c r="BP33" s="101">
        <v>6</v>
      </c>
      <c r="BQ33" s="102"/>
      <c r="BS33" s="65" t="str">
        <f>IF(BQ33&lt;&gt;"","STB",IF(BQ34&lt;&gt;"","STB",IF(BP33&lt;&gt;"",IF(BP33&gt;5,IF(BP33&gt;BP34+1,"fim2st",IF(BP34&gt;BP33+1,"fim2st",IF(BP33=BP34,"meio2st",IF(BP33=6,IF(BP34=7,"fim2st","meio2st"),IF(BP33=7,IF(BP34=6,"fim2st","meio2st"),"meio2st"))))),IF(BP34&gt;5,IF(BP34&gt;BP33+1,"fim2st","meio2st"),"meio2st")),IF(BP34&lt;&gt;"",IF(BP33&gt;5,IF(BP33&gt;BP34+1,"fim2st",IF(BP34&gt;BP33+1,"fim2st",IF(BP33=BP34,"meio2st",IF(BP33=6,IF(BP34=7,"fim2st","meio2st"),IF(BP33=7,IF(BP34=6,"fim2st","meio2st"),"meio2st"))))),IF(BP34&gt;5,IF(BP34&gt;BP33+1,"fim2st","meio2st"),"meio2st")),IF(BO33&lt;&gt;"",IF(BO33&gt;5,IF(BO33&gt;BO34+1,"fim1st",IF(BO34&gt;BO33+1,"fim1st",IF(BO33=BO34,"meio1st",IF(BO33=6,IF(BO34=7,"fim1st","meio1st"),IF(BO33=7,IF(BO34=6,"fim1st","meio1st"),"meio1st"))))),IF(BO34&gt;5,IF(BO34&gt;BO33+1,"fim1st","meio1st"),"meio1st")),IF(BO34&lt;&gt;"",IF(BO33&gt;5,IF(BO33&gt;BO34+1,"fim1st",IF(BO34&gt;BO33+1,"fim1st",IF(BO33=BO34,"meio1st",IF(BO33=6,IF(BO34=7,"fim1st","meio1st"),IF(BO33=7,IF(BO34=6,"fim1st","meio1st"),"meio1st"))))),IF(BO34&gt;5,IF(BO34&gt;BO33+1,"fim1st","meio1st"),"meio1st")),"NJG"))))))</f>
        <v>fim2st</v>
      </c>
      <c r="BU33" s="103">
        <f>IF(BN33="W",6,IF(BN33="O",0,  IF(BN34="R",IF(BS33="meio1st",IF(BO34&gt;4,IF(BO34=6,7,BO34+2),6),BO33),BO33)))</f>
        <v>6</v>
      </c>
      <c r="BV33" s="104">
        <f>IF(BN33="W",6,IF(BN33="O",0,IF(BN33="R",IF(BS33="meio1st",0,IF(BS33="fim1st",0,BP33) ),IF(BN34="R",IF(BS33="meio1st",6,IF(BS33="fim1st",6,IF(BS33="meio2st",IF(BP34&gt;4,IF(BP34=6,7,BP34+2),6),BP33))),BP33))))</f>
        <v>6</v>
      </c>
      <c r="BW33" s="105">
        <f>IF(BN33="W",0,IF(BN33="O",0,IF(BN33="R",IF(BS33="STB",BQ33,0),IF(BN34="R",IF(BS31="meio1st",0,IF(BU33&gt;BU34,IF(BV33&gt;BV34,0,10),IF(BV33&gt;BV34,10,BQ33))),BQ33))))</f>
        <v>0</v>
      </c>
      <c r="BY33" s="98" t="s">
        <v>140</v>
      </c>
      <c r="BZ33" s="41" t="str">
        <f>D33</f>
        <v>GILMARA LIMA</v>
      </c>
      <c r="CA33" s="99">
        <f>IF(CB33="W",1,IF(CB33="O",0,IF(CB33="R",0,IF(CB34="R",1,IF(CK33+CK34&gt;0,IF(CK33&gt;CK34,1,0),IF(CJ33&gt;CJ34,1,0))))))</f>
        <v>1</v>
      </c>
      <c r="CB33" s="133" t="s">
        <v>169</v>
      </c>
      <c r="CC33" s="109"/>
      <c r="CD33" s="109"/>
      <c r="CE33" s="110"/>
      <c r="CG33" s="65" t="str">
        <f>IF(CE33&lt;&gt;"","STB",IF(CE34&lt;&gt;"","STB",IF(CD33&lt;&gt;"",IF(CD33&gt;5,IF(CD33&gt;CD34+1,"fim2st",IF(CD34&gt;CD33+1,"fim2st",IF(CD33=CD34,"meio2st",IF(CD33=6,IF(CD34=7,"fim2st","meio2st"),IF(CD33=7,IF(CD34=6,"fim2st","meio2st"),"meio2st"))))),IF(CD34&gt;5,IF(CD34&gt;CD33+1,"fim2st","meio2st"),"meio2st")),IF(CD34&lt;&gt;"",IF(CD33&gt;5,IF(CD33&gt;CD34+1,"fim2st",IF(CD34&gt;CD33+1,"fim2st",IF(CD33=CD34,"meio2st",IF(CD33=6,IF(CD34=7,"fim2st","meio2st"),IF(CD33=7,IF(CD34=6,"fim2st","meio2st"),"meio2st"))))),IF(CD34&gt;5,IF(CD34&gt;CD33+1,"fim2st","meio2st"),"meio2st")),IF(CC33&lt;&gt;"",IF(CC33&gt;5,IF(CC33&gt;CC34+1,"fim1st",IF(CC34&gt;CC33+1,"fim1st",IF(CC33=CC34,"meio1st",IF(CC33=6,IF(CC34=7,"fim1st","meio1st"),IF(CC33=7,IF(CC34=6,"fim1st","meio1st"),"meio1st"))))),IF(CC34&gt;5,IF(CC34&gt;CC33+1,"fim1st","meio1st"),"meio1st")),IF(CC34&lt;&gt;"",IF(CC33&gt;5,IF(CC33&gt;CC34+1,"fim1st",IF(CC34&gt;CC33+1,"fim1st",IF(CC33=CC34,"meio1st",IF(CC33=6,IF(CC34=7,"fim1st","meio1st"),IF(CC33=7,IF(CC34=6,"fim1st","meio1st"),"meio1st"))))),IF(CC34&gt;5,IF(CC34&gt;CC33+1,"fim1st","meio1st"),"meio1st")),"NJG"))))))</f>
        <v>NJG</v>
      </c>
      <c r="CI33" s="103">
        <f>IF(CB33="W",6,IF(CB33="O",0,  IF(CB34="R",IF(CG33="meio1st",IF(CC34&gt;4,IF(CC34=6,7,CC34+2),6),CC33),CC33)))</f>
        <v>6</v>
      </c>
      <c r="CJ33" s="104">
        <f>IF(CB33="W",6,IF(CB33="O",0,IF(CB33="R",IF(CG33="meio1st",0,IF(CG33="fim1st",0,CD33) ),IF(CB34="R",IF(CG33="meio1st",6,IF(CG33="fim1st",6,IF(CG33="meio2st",IF(CD34&gt;4,IF(CD34=6,7,CD34+2),6),CD33))),CD33))))</f>
        <v>6</v>
      </c>
      <c r="CK33" s="105">
        <f>IF(CB33="W",0,IF(CB33="O",0,IF(CB33="R",IF(CG33="STB",CE33,0),IF(CB34="R",IF(CG31="meio1st",0,IF(CI33&gt;CI34,IF(CJ33&gt;CJ34,0,10),IF(CJ33&gt;CJ34,10,CE33))),CE33))))</f>
        <v>0</v>
      </c>
      <c r="CM33" s="31" t="str">
        <f t="shared" si="96"/>
        <v>GILMARA LIMA</v>
      </c>
      <c r="CN33" s="65">
        <f>IF(AE35&gt;AE36,1,0)</f>
        <v>1</v>
      </c>
      <c r="CO33" s="65">
        <f>IF(AF35&gt;AF36,1,0)</f>
        <v>1</v>
      </c>
      <c r="CP33" s="65">
        <f>IF(AG35&gt;AG36,1,0)</f>
        <v>0</v>
      </c>
      <c r="CQ33" s="65">
        <f>IF(AS35&gt;AS36,1,0)</f>
        <v>0</v>
      </c>
      <c r="CR33" s="65">
        <f>IF(AT35&gt;AT36,1,0)</f>
        <v>1</v>
      </c>
      <c r="CS33" s="65">
        <f>IF(AU35&gt;AU36,1,0)</f>
        <v>1</v>
      </c>
      <c r="CT33" s="65">
        <f>IF(BG34&gt;BG33,1,0)</f>
        <v>0</v>
      </c>
      <c r="CU33" s="65">
        <f>IF(BH34&gt;BH33,1,0)</f>
        <v>0</v>
      </c>
      <c r="CV33" s="65">
        <f>IF(BI34&gt;BI33,1,0)</f>
        <v>0</v>
      </c>
      <c r="CW33" s="65">
        <f>IF(BU32&gt;BU31,1,0)</f>
        <v>1</v>
      </c>
      <c r="CX33" s="65">
        <f>IF(BV32&gt;BV31,1,0)</f>
        <v>1</v>
      </c>
      <c r="CY33" s="65">
        <f>IF(BW32&gt;BW31,1,0)</f>
        <v>0</v>
      </c>
      <c r="CZ33" s="65">
        <f>IF(CI33&gt;CI34,1,0)</f>
        <v>1</v>
      </c>
      <c r="DA33" s="65">
        <f>IF(CJ33&gt;CJ34,1,0)</f>
        <v>1</v>
      </c>
      <c r="DB33" s="65">
        <f>IF(CK33&gt;CK34,1,0)</f>
        <v>0</v>
      </c>
      <c r="DC33" s="111"/>
      <c r="DD33" s="65">
        <f>IF(AE36&gt;AE35,1,0)</f>
        <v>0</v>
      </c>
      <c r="DE33" s="65">
        <f>IF(AF36&gt;AF35,1,0)</f>
        <v>0</v>
      </c>
      <c r="DF33" s="65">
        <f>IF(AG36&gt;AG35,1,0)</f>
        <v>0</v>
      </c>
      <c r="DG33" s="65">
        <f>IF(AS36&gt;AS35,1,0)</f>
        <v>1</v>
      </c>
      <c r="DH33" s="65">
        <f>IF(AT36&gt;AT35,1,0)</f>
        <v>0</v>
      </c>
      <c r="DI33" s="65">
        <f>IF(AU36&gt;AU35,1,0)</f>
        <v>0</v>
      </c>
      <c r="DJ33" s="65">
        <f>IF(BG33&gt;BG34,1,0)</f>
        <v>1</v>
      </c>
      <c r="DK33" s="65">
        <f>IF(BH33&gt;BH34,1,0)</f>
        <v>1</v>
      </c>
      <c r="DL33" s="65">
        <f>IF(BI33&gt;BI34,1,0)</f>
        <v>0</v>
      </c>
      <c r="DM33" s="65">
        <f>IF(BU31&gt;BU32,1,0)</f>
        <v>0</v>
      </c>
      <c r="DN33" s="65">
        <f>IF(BV31&gt;BV32,1,0)</f>
        <v>0</v>
      </c>
      <c r="DO33" s="65">
        <f>IF(BW31&gt;BW32,1,0)</f>
        <v>0</v>
      </c>
      <c r="DP33" s="65">
        <f>IF(CI34&gt;CI33,1,0)</f>
        <v>0</v>
      </c>
      <c r="DQ33" s="65">
        <f>IF(CJ34&gt;CJ33,1,0)</f>
        <v>0</v>
      </c>
      <c r="DR33" s="65">
        <f>IF(CK34&gt;CK33,1,0)</f>
        <v>0</v>
      </c>
      <c r="DS33" s="111"/>
      <c r="DT33" s="65">
        <f>AE35+AF35+AG35+AS35+AT35+AU35+BG34+BH34+BI34+BU32+BV32+BW32+CI33+CJ33+CK33</f>
        <v>58</v>
      </c>
      <c r="DU33" s="65">
        <f>AE36+AF36+AG36+AS36+AT36+AU36+BG33+BH33+BI33+BU31+BV31+BW31+CI34+CJ34+CK34</f>
        <v>43</v>
      </c>
      <c r="DV33" s="111"/>
      <c r="DW33" s="31">
        <f>IF(X35="O",1,0)</f>
        <v>0</v>
      </c>
      <c r="DX33" s="31">
        <f>IF(AL35="O",1,0)</f>
        <v>0</v>
      </c>
      <c r="DY33" s="31">
        <f>IF(AZ34="O",1,0)</f>
        <v>0</v>
      </c>
      <c r="DZ33" s="31">
        <f>IF(BN32="O",1,0)</f>
        <v>0</v>
      </c>
      <c r="EA33" s="31">
        <f>IF(CB33="O",1,0)</f>
        <v>0</v>
      </c>
      <c r="ED33" s="65">
        <f t="shared" si="97"/>
        <v>1</v>
      </c>
      <c r="EE33" s="65">
        <f t="shared" si="98"/>
        <v>1</v>
      </c>
      <c r="EF33" s="65">
        <f t="shared" si="99"/>
        <v>1</v>
      </c>
      <c r="EG33" s="65">
        <f t="shared" si="100"/>
        <v>1</v>
      </c>
      <c r="EH33" s="65">
        <f t="shared" si="101"/>
        <v>1</v>
      </c>
      <c r="EI33" s="65">
        <v>3</v>
      </c>
      <c r="EJ33" s="43">
        <f t="shared" si="102"/>
        <v>5</v>
      </c>
      <c r="EK33" s="43">
        <f>AY34+BM32+CA33+W35+AK35</f>
        <v>4</v>
      </c>
      <c r="EL33" s="43">
        <f t="shared" si="103"/>
        <v>8</v>
      </c>
      <c r="EM33" s="43">
        <f t="shared" si="104"/>
        <v>3</v>
      </c>
      <c r="EN33" s="43">
        <f t="shared" si="105"/>
        <v>5</v>
      </c>
      <c r="EO33" s="43">
        <f t="shared" si="106"/>
        <v>58</v>
      </c>
      <c r="EP33" s="43">
        <f t="shared" si="106"/>
        <v>43</v>
      </c>
      <c r="EQ33" s="43">
        <f t="shared" si="107"/>
        <v>15</v>
      </c>
      <c r="ER33" s="43">
        <f t="shared" si="108"/>
        <v>0</v>
      </c>
      <c r="ES33" s="111"/>
      <c r="ET33" s="71">
        <f>IF(EK33+100&gt;99,EK33+100,concatdxnar("0",EK33+100))</f>
        <v>104</v>
      </c>
      <c r="EU33" s="71">
        <f t="shared" si="109"/>
        <v>105</v>
      </c>
      <c r="EV33" s="71">
        <f t="shared" si="110"/>
        <v>115</v>
      </c>
      <c r="EW33" s="71">
        <f t="shared" si="111"/>
        <v>9</v>
      </c>
      <c r="EX33" s="65" t="str">
        <f t="shared" si="112"/>
        <v>10410511593</v>
      </c>
      <c r="EY33" s="65">
        <f t="shared" si="113"/>
        <v>10410511593</v>
      </c>
      <c r="EZ33" s="65">
        <f>LARGE(EY31:EY36,EI33)</f>
        <v>10310110481</v>
      </c>
      <c r="FA33" s="65" t="str">
        <f t="shared" si="114"/>
        <v>103101104</v>
      </c>
      <c r="FB33" s="65" t="str">
        <f>IF(FA33=FA32,"empate-c",IF(FA33=FA34,"empate-b","ok"))</f>
        <v>ok</v>
      </c>
      <c r="FC33" s="65">
        <f t="shared" si="115"/>
        <v>1</v>
      </c>
      <c r="FD33" s="65">
        <f t="shared" si="116"/>
        <v>9</v>
      </c>
      <c r="FE33" s="65" t="str">
        <f>RIGHT(C29,1)</f>
        <v>D</v>
      </c>
      <c r="FF33" s="65">
        <f>IF(FD33=9,9,VLOOKUP(CONCATENATE(FE33,FD33),'Conf-Direto'!$A$12:$B$587,2,0))</f>
        <v>9</v>
      </c>
      <c r="FG33" s="65">
        <f t="shared" si="117"/>
        <v>9</v>
      </c>
      <c r="FH33" s="31" t="str">
        <f t="shared" si="118"/>
        <v>10310110491</v>
      </c>
      <c r="FI33" s="65">
        <v>3</v>
      </c>
      <c r="FJ33" s="70">
        <f>IF(BM31=1,1,IF(BM32=1,3,0))</f>
        <v>3</v>
      </c>
      <c r="FK33" s="70">
        <f>IF(AY33=1,2,IF(AY34=1,3,0))</f>
        <v>2</v>
      </c>
      <c r="FL33" s="70"/>
      <c r="FM33" s="70">
        <f>FL34</f>
        <v>3</v>
      </c>
      <c r="FN33" s="70">
        <f>FL35</f>
        <v>3</v>
      </c>
      <c r="FO33" s="70">
        <f>FL36</f>
        <v>3</v>
      </c>
      <c r="FP33" s="31">
        <f t="shared" si="119"/>
        <v>10310110491</v>
      </c>
      <c r="FQ33" s="31">
        <f>LARGE(FP31:FP36,3)</f>
        <v>10310110491</v>
      </c>
      <c r="FR33" s="65">
        <f>IF(SUM(EJ31:EJ36)=0,B33,VALUE(RIGHT(FQ33,1)))</f>
        <v>1</v>
      </c>
      <c r="FS33" s="31">
        <f t="shared" si="120"/>
        <v>19</v>
      </c>
      <c r="FT33" s="31" t="str">
        <f>VLOOKUP(FR33,B31:D36,3,0)</f>
        <v>LÚCIO MESQUITA</v>
      </c>
      <c r="FU33" s="31">
        <f t="shared" si="121"/>
        <v>21</v>
      </c>
      <c r="FV33" s="67" t="str">
        <f t="shared" si="122"/>
        <v>1921</v>
      </c>
      <c r="FW33" s="31">
        <f t="shared" si="123"/>
        <v>1921</v>
      </c>
      <c r="FX33" s="31">
        <f>SMALL(FW31:FW36,FI33)</f>
        <v>2120</v>
      </c>
      <c r="FY33" s="31">
        <f t="shared" si="124"/>
        <v>21</v>
      </c>
      <c r="FZ33" s="31" t="str">
        <f t="shared" si="125"/>
        <v>20</v>
      </c>
    </row>
    <row r="34" spans="1:185" x14ac:dyDescent="0.45">
      <c r="B34" s="43">
        <v>4</v>
      </c>
      <c r="C34" s="38">
        <v>22</v>
      </c>
      <c r="D34" s="39" t="str">
        <f>Classificação!D26</f>
        <v>MARLOS PARANHOS</v>
      </c>
      <c r="F34" s="38">
        <f>F33+1</f>
        <v>22</v>
      </c>
      <c r="G34" s="89" t="str">
        <f t="shared" si="95"/>
        <v>MARLOS PARANHOS</v>
      </c>
      <c r="H34" s="131">
        <f>VLOOKUP(FR34,EI31:EJ36,2,0)</f>
        <v>5</v>
      </c>
      <c r="I34" s="112">
        <f>VLOOKUP(FR34,EI31:EK36,3,0)</f>
        <v>2</v>
      </c>
      <c r="J34" s="116">
        <f>VLOOKUP(FR34,EI31:EQ36,4,0)</f>
        <v>4</v>
      </c>
      <c r="K34" s="114">
        <f>VLOOKUP(FR34,EI31:EQ36,5,0)</f>
        <v>6</v>
      </c>
      <c r="L34" s="115">
        <f>VLOOKUP(FR34,EI31:EQ36,6,0)</f>
        <v>-2</v>
      </c>
      <c r="M34" s="116">
        <f>VLOOKUP(FR34,EI31:EQ36,7,0)</f>
        <v>42</v>
      </c>
      <c r="N34" s="114">
        <f>VLOOKUP(FR34,EI31:EQ36,8,0)</f>
        <v>42</v>
      </c>
      <c r="O34" s="147">
        <f>VLOOKUP(FR34,EI31:EQ36,9,0)</f>
        <v>0</v>
      </c>
      <c r="P34" s="117">
        <f>VLOOKUP(FR34,EI31:ER36,10,0)</f>
        <v>0</v>
      </c>
      <c r="Q34" s="117" t="e">
        <f>VLOOKUP(FS34,EJ31:ES36,10,0)</f>
        <v>#N/A</v>
      </c>
      <c r="R34" s="97"/>
      <c r="S34" s="97"/>
      <c r="U34" s="118" t="s">
        <v>140</v>
      </c>
      <c r="V34" s="50" t="str">
        <f>D35</f>
        <v>JOÃO SUCUPIRA</v>
      </c>
      <c r="W34" s="119">
        <f>IF(X34="W",1,IF(X34="O",0,IF(X34="R",0,IF(X33="R",1,IF(AG34+AG33&gt;0,IF(AG34&gt;AG33,1,0),IF(AF34&gt;AF33,1,0))))))</f>
        <v>0</v>
      </c>
      <c r="X34" s="120"/>
      <c r="Y34" s="121">
        <v>4</v>
      </c>
      <c r="Z34" s="121">
        <v>3</v>
      </c>
      <c r="AA34" s="122"/>
      <c r="AC34" s="65" t="str">
        <f>IF(AA34&lt;&gt;"","STB",IF(AA33&lt;&gt;"","STB",IF(Z34&lt;&gt;"",IF(Z34&gt;5,IF(Z34&gt;Z33+1,"fim2st",IF(Z33&gt;Z34+1,"fim2st",IF(Z34=Z33,"meio2st",IF(Z34=6,IF(Z33=7,"fim2st","meio2st"),IF(Z34=7,IF(Z33=6,"fim2st","meio2st"),"meio2st"))))),IF(Z33&gt;5,IF(Z33&gt;Z34+1,"fim2st","meio2st"),"meio2st")),IF(Z33&lt;&gt;"",IF(Z34&gt;5,IF(Z34&gt;Z33+1,"fim2st",IF(Z33&gt;Z34+1,"fim2st",IF(Z34=Z33,"meio2st",IF(Z34=6,IF(Z33=7,"fim2st","meio2st"),IF(Z34=7,IF(Z33=6,"fim2st","meio2st"),"meio2st"))))),IF(Z33&gt;5,IF(Z33&gt;Z34+1,"fim2st","meio2st"),"meio2st")),IF(Y34&lt;&gt;"",IF(Y34&gt;5,IF(Y34&gt;Y33+1,"fim1st",IF(Y33&gt;Y34+1,"fim1st",IF(Y34=Y33,"meio1st",IF(Y34=6,IF(Y33=7,"fim1st","meio1st"),IF(Y34=7,IF(Y33=6,"fim1st","meio1st"),"meio1st"))))),IF(Y33&gt;5,IF(Y33&gt;Y34+1,"fim1st","meio1st"),"meio1st")),IF(Y33&lt;&gt;"",IF(Y34&gt;5,IF(Y34&gt;Y33+1,"fim1st",IF(Y33&gt;Y34+1,"fim1st",IF(Y34=Y33,"meio1st",IF(Y34=6,IF(Y33=7,"fim1st","meio1st"),IF(Y34=7,IF(Y33=6,"fim1st","meio1st"),"meio1st"))))),IF(Y33&gt;5,IF(Y33&gt;Y34+1,"fim1st","meio1st"),"meio1st")),"NJG"))))))</f>
        <v>fim2st</v>
      </c>
      <c r="AE34" s="123">
        <f>IF(X34="W",6,IF(X34="O",0,  IF(X33="R",IF(AC34="meio1st",IF(Y33&gt;4,IF(Y33=6,7,Y33+2),6),Y34),Y34)))</f>
        <v>4</v>
      </c>
      <c r="AF34" s="124">
        <f>IF(X34="W",6,IF(X34="O",0,IF(X34="R",IF(AC34="meio1st",0,IF(AC34="fim1st",0,Z34) ),IF(X33="R",IF(AC34="meio1st",6,IF(AC34="fim1st",6,IF(AC34="meio2st",IF(Z33&gt;4,IF(Z33=6,7,Z33+2),6),Z34))),Z34))))</f>
        <v>3</v>
      </c>
      <c r="AG34" s="125">
        <f>IF(X34="W",0,IF(X34="O",0,IF(X34="R",IF(AC34="STB",AA34,0),IF(X33="R",IF(AC31="meio1st",0,IF(AE34&gt;AE33,IF(AF34&gt;AF33,0,10),IF(AF34&gt;AF33,10,AA34))),AA34))))</f>
        <v>0</v>
      </c>
      <c r="AH34" s="106"/>
      <c r="AI34" s="118"/>
      <c r="AJ34" s="50" t="str">
        <f>D34</f>
        <v>MARLOS PARANHOS</v>
      </c>
      <c r="AK34" s="119">
        <f>IF(AL34="W",1,IF(AL34="O",0,IF(AL34="R",0,IF(AL33="R",1,IF(AU34+AU33&gt;0,IF(AU34&gt;AU33,1,0),IF(AT34&gt;AT33,1,0))))))</f>
        <v>0</v>
      </c>
      <c r="AL34" s="120"/>
      <c r="AM34" s="121">
        <v>5</v>
      </c>
      <c r="AN34" s="121">
        <v>2</v>
      </c>
      <c r="AO34" s="122"/>
      <c r="AQ34" s="65" t="str">
        <f>IF(AO34&lt;&gt;"","STB",IF(AO33&lt;&gt;"","STB",IF(AN34&lt;&gt;"",IF(AN34&gt;5,IF(AN34&gt;AN33+1,"fim2st",IF(AN33&gt;AN34+1,"fim2st",IF(AN34=AN33,"meio2st",IF(AN34=6,IF(AN33=7,"fim2st","meio2st"),IF(AN34=7,IF(AN33=6,"fim2st","meio2st"),"meio2st"))))),IF(AN33&gt;5,IF(AN33&gt;AN34+1,"fim2st","meio2st"),"meio2st")),IF(AN33&lt;&gt;"",IF(AN34&gt;5,IF(AN34&gt;AN33+1,"fim2st",IF(AN33&gt;AN34+1,"fim2st",IF(AN34=AN33,"meio2st",IF(AN34=6,IF(AN33=7,"fim2st","meio2st"),IF(AN34=7,IF(AN33=6,"fim2st","meio2st"),"meio2st"))))),IF(AN33&gt;5,IF(AN33&gt;AN34+1,"fim2st","meio2st"),"meio2st")),IF(AM34&lt;&gt;"",IF(AM34&gt;5,IF(AM34&gt;AM33+1,"fim1st",IF(AM33&gt;AM34+1,"fim1st",IF(AM34=AM33,"meio1st",IF(AM34=6,IF(AM33=7,"fim1st","meio1st"),IF(AM34=7,IF(AM33=6,"fim1st","meio1st"),"meio1st"))))),IF(AM33&gt;5,IF(AM33&gt;AM34+1,"fim1st","meio1st"),"meio1st")),IF(AM33&lt;&gt;"",IF(AM34&gt;5,IF(AM34&gt;AM33+1,"fim1st",IF(AM33&gt;AM34+1,"fim1st",IF(AM34=AM33,"meio1st",IF(AM34=6,IF(AM33=7,"fim1st","meio1st"),IF(AM34=7,IF(AM33=6,"fim1st","meio1st"),"meio1st"))))),IF(AM33&gt;5,IF(AM33&gt;AM34+1,"fim1st","meio1st"),"meio1st")),"NJG"))))))</f>
        <v>fim2st</v>
      </c>
      <c r="AS34" s="123">
        <f>IF(AL34="W",6,IF(AL34="O",0,  IF(AL33="R",IF(AQ34="meio1st",IF(AM33&gt;4,IF(AM33=6,7,AM33+2),6),AM34),AM34)))</f>
        <v>5</v>
      </c>
      <c r="AT34" s="124">
        <f>IF(AL34="W",6,IF(AL34="O",0,IF(AL34="R",IF(AQ34="meio1st",0,IF(AQ34="fim1st",0,AN34) ),IF(AL33="R",IF(AQ34="meio1st",6,IF(AQ34="fim1st",6,IF(AQ34="meio2st",IF(AN33&gt;4,IF(AN33=6,7,AN33+2),6),AN34))),AN34))))</f>
        <v>2</v>
      </c>
      <c r="AU34" s="125">
        <f>IF(AL34="W",0,IF(AL34="O",0,IF(AL34="R",IF(AQ34="STB",AO34,0),IF(AL33="R",IF(AQ31="meio1st",0,IF(AS34&gt;AS33,IF(AT34&gt;AT33,0,10),IF(AT34&gt;AT33,10,AO34))),AO34))))</f>
        <v>0</v>
      </c>
      <c r="AW34" s="118" t="s">
        <v>140</v>
      </c>
      <c r="AX34" s="50" t="str">
        <f>D33</f>
        <v>GILMARA LIMA</v>
      </c>
      <c r="AY34" s="119">
        <f>IF(AZ34="W",1,IF(AZ34="O",0,IF(AZ34="R",0,IF(AZ33="R",1,IF(BI34+BI33&gt;0,IF(BI34&gt;BI33,1,0),IF(BH34&gt;BH33,1,0))))))</f>
        <v>0</v>
      </c>
      <c r="AZ34" s="120"/>
      <c r="BA34" s="121">
        <v>2</v>
      </c>
      <c r="BB34" s="121">
        <v>3</v>
      </c>
      <c r="BC34" s="122"/>
      <c r="BE34" s="65" t="str">
        <f>IF(BC34&lt;&gt;"","STB",IF(BC33&lt;&gt;"","STB",IF(BB34&lt;&gt;"",IF(BB34&gt;5,IF(BB34&gt;BB33+1,"fim2st",IF(BB33&gt;BB34+1,"fim2st",IF(BB34=BB33,"meio2st",IF(BB34=6,IF(BB33=7,"fim2st","meio2st"),IF(BB34=7,IF(BB33=6,"fim2st","meio2st"),"meio2st"))))),IF(BB33&gt;5,IF(BB33&gt;BB34+1,"fim2st","meio2st"),"meio2st")),IF(BB33&lt;&gt;"",IF(BB34&gt;5,IF(BB34&gt;BB33+1,"fim2st",IF(BB33&gt;BB34+1,"fim2st",IF(BB34=BB33,"meio2st",IF(BB34=6,IF(BB33=7,"fim2st","meio2st"),IF(BB34=7,IF(BB33=6,"fim2st","meio2st"),"meio2st"))))),IF(BB33&gt;5,IF(BB33&gt;BB34+1,"fim2st","meio2st"),"meio2st")),IF(BA34&lt;&gt;"",IF(BA34&gt;5,IF(BA34&gt;BA33+1,"fim1st",IF(BA33&gt;BA34+1,"fim1st",IF(BA34=BA33,"meio1st",IF(BA34=6,IF(BA33=7,"fim1st","meio1st"),IF(BA34=7,IF(BA33=6,"fim1st","meio1st"),"meio1st"))))),IF(BA33&gt;5,IF(BA33&gt;BA34+1,"fim1st","meio1st"),"meio1st")),IF(BA33&lt;&gt;"",IF(BA34&gt;5,IF(BA34&gt;BA33+1,"fim1st",IF(BA33&gt;BA34+1,"fim1st",IF(BA34=BA33,"meio1st",IF(BA34=6,IF(BA33=7,"fim1st","meio1st"),IF(BA34=7,IF(BA33=6,"fim1st","meio1st"),"meio1st"))))),IF(BA33&gt;5,IF(BA33&gt;BA34+1,"fim1st","meio1st"),"meio1st")),"NJG"))))))</f>
        <v>fim2st</v>
      </c>
      <c r="BG34" s="123">
        <f>IF(AZ34="W",6,IF(AZ34="O",0,  IF(AZ33="R",IF(BE34="meio1st",IF(BA33&gt;4,IF(BA33=6,7,BA33+2),6),BA34),BA34)))</f>
        <v>2</v>
      </c>
      <c r="BH34" s="124">
        <f>IF(AZ34="W",6,IF(AZ34="O",0,IF(AZ34="R",IF(BE34="meio1st",0,IF(BE34="fim1st",0,BB34) ),IF(AZ33="R",IF(BE34="meio1st",6,IF(BE34="fim1st",6,IF(BE34="meio2st",IF(BB33&gt;4,IF(BB33=6,7,BB33+2),6),BB34))),BB34))))</f>
        <v>3</v>
      </c>
      <c r="BI34" s="125">
        <f>IF(AZ34="W",0,IF(AZ34="O",0,IF(AZ34="R",IF(BE34="STB",BC34,0),IF(AZ33="R",IF(BE31="meio1st",0,IF(BG34&gt;BG33,IF(BH34&gt;BH33,0,10),IF(BH34&gt;BH33,10,BC34))),BC34))))</f>
        <v>0</v>
      </c>
      <c r="BK34" s="118" t="s">
        <v>140</v>
      </c>
      <c r="BL34" s="50" t="str">
        <f>D36</f>
        <v>UIRA OLIVEIRA</v>
      </c>
      <c r="BM34" s="119">
        <f>IF(BN34="W",1,IF(BN34="O",0,IF(BN34="R",0,IF(BN33="R",1,IF(BW34+BW33&gt;0,IF(BW34&gt;BW33,1,0),IF(BV34&gt;BV33,1,0))))))</f>
        <v>0</v>
      </c>
      <c r="BN34" s="120"/>
      <c r="BO34" s="121">
        <v>1</v>
      </c>
      <c r="BP34" s="121">
        <v>1</v>
      </c>
      <c r="BQ34" s="122"/>
      <c r="BS34" s="65" t="str">
        <f>IF(BQ34&lt;&gt;"","STB",IF(BQ33&lt;&gt;"","STB",IF(BP34&lt;&gt;"",IF(BP34&gt;5,IF(BP34&gt;BP33+1,"fim2st",IF(BP33&gt;BP34+1,"fim2st",IF(BP34=BP33,"meio2st",IF(BP34=6,IF(BP33=7,"fim2st","meio2st"),IF(BP34=7,IF(BP33=6,"fim2st","meio2st"),"meio2st"))))),IF(BP33&gt;5,IF(BP33&gt;BP34+1,"fim2st","meio2st"),"meio2st")),IF(BP33&lt;&gt;"",IF(BP34&gt;5,IF(BP34&gt;BP33+1,"fim2st",IF(BP33&gt;BP34+1,"fim2st",IF(BP34=BP33,"meio2st",IF(BP34=6,IF(BP33=7,"fim2st","meio2st"),IF(BP34=7,IF(BP33=6,"fim2st","meio2st"),"meio2st"))))),IF(BP33&gt;5,IF(BP33&gt;BP34+1,"fim2st","meio2st"),"meio2st")),IF(BO34&lt;&gt;"",IF(BO34&gt;5,IF(BO34&gt;BO33+1,"fim1st",IF(BO33&gt;BO34+1,"fim1st",IF(BO34=BO33,"meio1st",IF(BO34=6,IF(BO33=7,"fim1st","meio1st"),IF(BO34=7,IF(BO33=6,"fim1st","meio1st"),"meio1st"))))),IF(BO33&gt;5,IF(BO33&gt;BO34+1,"fim1st","meio1st"),"meio1st")),IF(BO33&lt;&gt;"",IF(BO34&gt;5,IF(BO34&gt;BO33+1,"fim1st",IF(BO33&gt;BO34+1,"fim1st",IF(BO34=BO33,"meio1st",IF(BO34=6,IF(BO33=7,"fim1st","meio1st"),IF(BO34=7,IF(BO33=6,"fim1st","meio1st"),"meio1st"))))),IF(BO33&gt;5,IF(BO33&gt;BO34+1,"fim1st","meio1st"),"meio1st")),"NJG"))))))</f>
        <v>fim2st</v>
      </c>
      <c r="BU34" s="123">
        <f>IF(BN34="W",6,IF(BN34="O",0,  IF(BN33="R",IF(BS34="meio1st",IF(BO33&gt;4,IF(BO33=6,7,BO33+2),6),BO34),BO34)))</f>
        <v>1</v>
      </c>
      <c r="BV34" s="124">
        <f>IF(BN34="W",6,IF(BN34="O",0,IF(BN34="R",IF(BS34="meio1st",0,IF(BS34="fim1st",0,BP34) ),IF(BN33="R",IF(BS34="meio1st",6,IF(BS34="fim1st",6,IF(BS34="meio2st",IF(BP33&gt;4,IF(BP33=6,7,BP33+2),6),BP34))),BP34))))</f>
        <v>1</v>
      </c>
      <c r="BW34" s="125">
        <f>IF(BN34="W",0,IF(BN34="O",0,IF(BN34="R",IF(BS34="STB",BQ34,0),IF(BN33="R",IF(BS31="meio1st",0,IF(BU34&gt;BU33,IF(BV34&gt;BV33,0,10),IF(BV34&gt;BV33,10,BQ34))),BQ34))))</f>
        <v>0</v>
      </c>
      <c r="BY34" s="118"/>
      <c r="BZ34" s="50" t="str">
        <f>D35</f>
        <v>JOÃO SUCUPIRA</v>
      </c>
      <c r="CA34" s="119">
        <f>IF(CB34="W",1,IF(CB34="O",0,IF(CB34="R",0,IF(CB33="R",1,IF(CK34+CK33&gt;0,IF(CK34&gt;CK33,1,0),IF(CJ34&gt;CJ33,1,0))))))</f>
        <v>0</v>
      </c>
      <c r="CB34" s="151" t="s">
        <v>110</v>
      </c>
      <c r="CC34" s="129"/>
      <c r="CD34" s="129"/>
      <c r="CE34" s="130"/>
      <c r="CG34" s="65" t="str">
        <f>IF(CE34&lt;&gt;"","STB",IF(CE33&lt;&gt;"","STB",IF(CD34&lt;&gt;"",IF(CD34&gt;5,IF(CD34&gt;CD33+1,"fim2st",IF(CD33&gt;CD34+1,"fim2st",IF(CD34=CD33,"meio2st",IF(CD34=6,IF(CD33=7,"fim2st","meio2st"),IF(CD34=7,IF(CD33=6,"fim2st","meio2st"),"meio2st"))))),IF(CD33&gt;5,IF(CD33&gt;CD34+1,"fim2st","meio2st"),"meio2st")),IF(CD33&lt;&gt;"",IF(CD34&gt;5,IF(CD34&gt;CD33+1,"fim2st",IF(CD33&gt;CD34+1,"fim2st",IF(CD34=CD33,"meio2st",IF(CD34=6,IF(CD33=7,"fim2st","meio2st"),IF(CD34=7,IF(CD33=6,"fim2st","meio2st"),"meio2st"))))),IF(CD33&gt;5,IF(CD33&gt;CD34+1,"fim2st","meio2st"),"meio2st")),IF(CC34&lt;&gt;"",IF(CC34&gt;5,IF(CC34&gt;CC33+1,"fim1st",IF(CC33&gt;CC34+1,"fim1st",IF(CC34=CC33,"meio1st",IF(CC34=6,IF(CC33=7,"fim1st","meio1st"),IF(CC34=7,IF(CC33=6,"fim1st","meio1st"),"meio1st"))))),IF(CC33&gt;5,IF(CC33&gt;CC34+1,"fim1st","meio1st"),"meio1st")),IF(CC33&lt;&gt;"",IF(CC34&gt;5,IF(CC34&gt;CC33+1,"fim1st",IF(CC33&gt;CC34+1,"fim1st",IF(CC34=CC33,"meio1st",IF(CC34=6,IF(CC33=7,"fim1st","meio1st"),IF(CC34=7,IF(CC33=6,"fim1st","meio1st"),"meio1st"))))),IF(CC33&gt;5,IF(CC33&gt;CC34+1,"fim1st","meio1st"),"meio1st")),"NJG"))))))</f>
        <v>NJG</v>
      </c>
      <c r="CI34" s="123">
        <f>IF(CB34="W",6,IF(CB34="O",0,  IF(CB33="R",IF(CG34="meio1st",IF(CC33&gt;4,IF(CC33=6,7,CC33+2),6),CC34),CC34)))</f>
        <v>0</v>
      </c>
      <c r="CJ34" s="124">
        <f>IF(CB34="W",6,IF(CB34="O",0,IF(CB34="R",IF(CG34="meio1st",0,IF(CG34="fim1st",0,CD34) ),IF(CB33="R",IF(CG34="meio1st",6,IF(CG34="fim1st",6,IF(CG34="meio2st",IF(CD33&gt;4,IF(CD33=6,7,CD33+2),6),CD34))),CD34))))</f>
        <v>0</v>
      </c>
      <c r="CK34" s="125">
        <f>IF(CB34="W",0,IF(CB34="O",0,IF(CB34="R",IF(CG34="STB",CE34,0),IF(CB33="R",IF(CG31="meio1st",0,IF(CI34&gt;CI33,IF(CJ34&gt;CJ33,0,10),IF(CJ34&gt;CJ33,10,CE34))),CE34))))</f>
        <v>0</v>
      </c>
      <c r="CM34" s="31" t="str">
        <f t="shared" si="96"/>
        <v>MARLOS PARANHOS</v>
      </c>
      <c r="CN34" s="65">
        <f>IF(AE36&gt;AE35,1,0)</f>
        <v>0</v>
      </c>
      <c r="CO34" s="65">
        <f>IF(AF36&gt;AF35,1,0)</f>
        <v>0</v>
      </c>
      <c r="CP34" s="65">
        <f>IF(AG36&gt;AG35,1,0)</f>
        <v>0</v>
      </c>
      <c r="CQ34" s="65">
        <f>IF(AS34&gt;AS33,1,0)</f>
        <v>0</v>
      </c>
      <c r="CR34" s="65">
        <f>IF(AT34&gt;AT33,1,0)</f>
        <v>0</v>
      </c>
      <c r="CS34" s="65">
        <f>IF(AU34&gt;AU33,1,0)</f>
        <v>0</v>
      </c>
      <c r="CT34" s="65">
        <f>IF(BG32&gt;BG31,1,0)</f>
        <v>0</v>
      </c>
      <c r="CU34" s="65">
        <f>IF(BH32&gt;BH31,1,0)</f>
        <v>0</v>
      </c>
      <c r="CV34" s="65">
        <f>IF(BI32&gt;BI31,1,0)</f>
        <v>0</v>
      </c>
      <c r="CW34" s="65">
        <f>IF(BU36&gt;BU35,1,0)</f>
        <v>1</v>
      </c>
      <c r="CX34" s="65">
        <f>IF(BV36&gt;BV35,1,0)</f>
        <v>1</v>
      </c>
      <c r="CY34" s="65">
        <f>IF(BW36&gt;BW35,1,0)</f>
        <v>0</v>
      </c>
      <c r="CZ34" s="65">
        <f>IF(CI35&gt;CI36,1,0)</f>
        <v>1</v>
      </c>
      <c r="DA34" s="65">
        <f>IF(CJ35&gt;CJ36,1,0)</f>
        <v>1</v>
      </c>
      <c r="DB34" s="65">
        <f>IF(CK35&gt;CK36,1,0)</f>
        <v>0</v>
      </c>
      <c r="DC34" s="111"/>
      <c r="DD34" s="65">
        <f>IF(AE35&gt;AE36,1,0)</f>
        <v>1</v>
      </c>
      <c r="DE34" s="65">
        <f>IF(AF35&gt;AF36,1,0)</f>
        <v>1</v>
      </c>
      <c r="DF34" s="65">
        <f>IF(AG35&gt;AG36,1,0)</f>
        <v>0</v>
      </c>
      <c r="DG34" s="65">
        <f>IF(AS33&gt;AS34,1,0)</f>
        <v>1</v>
      </c>
      <c r="DH34" s="65">
        <f>IF(AT33&gt;AT34,1,0)</f>
        <v>1</v>
      </c>
      <c r="DI34" s="65">
        <f>IF(AU33&gt;AU34,1,0)</f>
        <v>0</v>
      </c>
      <c r="DJ34" s="65">
        <f>IF(BG31&gt;BG32,1,0)</f>
        <v>1</v>
      </c>
      <c r="DK34" s="65">
        <f>IF(BH31&gt;BH32,1,0)</f>
        <v>1</v>
      </c>
      <c r="DL34" s="65">
        <f>IF(BI31&gt;BI32,1,0)</f>
        <v>0</v>
      </c>
      <c r="DM34" s="65">
        <f>IF(BU35&gt;BU36,1,0)</f>
        <v>0</v>
      </c>
      <c r="DN34" s="65">
        <f>IF(BV35&gt;BV36,1,0)</f>
        <v>0</v>
      </c>
      <c r="DO34" s="65">
        <f>IF(BW35&gt;BW36,1,0)</f>
        <v>0</v>
      </c>
      <c r="DP34" s="65">
        <f>IF(CI36&gt;CI35,1,0)</f>
        <v>0</v>
      </c>
      <c r="DQ34" s="65">
        <f>IF(CJ36&gt;CJ35,1,0)</f>
        <v>0</v>
      </c>
      <c r="DR34" s="65">
        <f>IF(CK36&gt;CK35,1,0)</f>
        <v>0</v>
      </c>
      <c r="DS34" s="111"/>
      <c r="DT34" s="65">
        <f>AE36+AF36+AG36+AS34+AT34+AU34+BG32+BH32+BI32+BU36+BV36+BW36+CI35+CJ35+CK35</f>
        <v>42</v>
      </c>
      <c r="DU34" s="65">
        <f>AE35+AF35+AG35+AS33+AT33+AU33+BG31+BH31+BI31+BU35+BV35+BW35+CI36+CJ36+CK36</f>
        <v>42</v>
      </c>
      <c r="DV34" s="111"/>
      <c r="DW34" s="31">
        <f>IF(X36="O",1,0)</f>
        <v>0</v>
      </c>
      <c r="DX34" s="31">
        <f>IF(AL34="O",1,0)</f>
        <v>0</v>
      </c>
      <c r="DY34" s="31">
        <f>IF(AZ32="O",1,0)</f>
        <v>0</v>
      </c>
      <c r="DZ34" s="31">
        <f>IF(BN36="O",1,0)</f>
        <v>0</v>
      </c>
      <c r="EA34" s="31">
        <f>IF(CB35="O",1,0)</f>
        <v>0</v>
      </c>
      <c r="ED34" s="65">
        <f t="shared" si="97"/>
        <v>1</v>
      </c>
      <c r="EE34" s="65">
        <f t="shared" si="98"/>
        <v>1</v>
      </c>
      <c r="EF34" s="65">
        <f t="shared" si="99"/>
        <v>1</v>
      </c>
      <c r="EG34" s="65">
        <f t="shared" si="100"/>
        <v>1</v>
      </c>
      <c r="EH34" s="65">
        <f t="shared" si="101"/>
        <v>1</v>
      </c>
      <c r="EI34" s="65">
        <v>4</v>
      </c>
      <c r="EJ34" s="43">
        <f t="shared" si="102"/>
        <v>5</v>
      </c>
      <c r="EK34" s="43">
        <f>AY32+BM36+CA35+W36+AK34</f>
        <v>2</v>
      </c>
      <c r="EL34" s="43">
        <f t="shared" si="103"/>
        <v>4</v>
      </c>
      <c r="EM34" s="43">
        <f t="shared" si="104"/>
        <v>6</v>
      </c>
      <c r="EN34" s="43">
        <f t="shared" si="105"/>
        <v>-2</v>
      </c>
      <c r="EO34" s="43">
        <f t="shared" si="106"/>
        <v>42</v>
      </c>
      <c r="EP34" s="43">
        <f t="shared" si="106"/>
        <v>42</v>
      </c>
      <c r="EQ34" s="43">
        <f t="shared" si="107"/>
        <v>0</v>
      </c>
      <c r="ER34" s="43">
        <f t="shared" si="108"/>
        <v>0</v>
      </c>
      <c r="ES34" s="111"/>
      <c r="ET34" s="71">
        <f>IF(EK34+100&gt;99,EK34+100,concatdxnar("0",EK34+100))</f>
        <v>102</v>
      </c>
      <c r="EU34" s="71" t="str">
        <f t="shared" si="109"/>
        <v>098</v>
      </c>
      <c r="EV34" s="71">
        <f t="shared" si="110"/>
        <v>100</v>
      </c>
      <c r="EW34" s="71">
        <f t="shared" si="111"/>
        <v>9</v>
      </c>
      <c r="EX34" s="65" t="str">
        <f t="shared" si="112"/>
        <v>10209810094</v>
      </c>
      <c r="EY34" s="65">
        <f t="shared" si="113"/>
        <v>10209810094</v>
      </c>
      <c r="EZ34" s="65">
        <f>LARGE(EY31:EY36,EI34)</f>
        <v>10209810094</v>
      </c>
      <c r="FA34" s="65" t="str">
        <f t="shared" si="114"/>
        <v>102098100</v>
      </c>
      <c r="FB34" s="65" t="str">
        <f>IF(FA34=FA33,"empate-c",IF(FA34=FA35,"empate-b","ok"))</f>
        <v>ok</v>
      </c>
      <c r="FC34" s="65">
        <f t="shared" si="115"/>
        <v>4</v>
      </c>
      <c r="FD34" s="65">
        <f t="shared" si="116"/>
        <v>9</v>
      </c>
      <c r="FE34" s="65" t="str">
        <f>RIGHT(C29,1)</f>
        <v>D</v>
      </c>
      <c r="FF34" s="65">
        <f>IF(FD34=9,9,VLOOKUP(CONCATENATE(FE34,FD34),'Conf-Direto'!$A$12:$B$587,2,0))</f>
        <v>9</v>
      </c>
      <c r="FG34" s="65">
        <f t="shared" si="117"/>
        <v>9</v>
      </c>
      <c r="FH34" s="31" t="str">
        <f t="shared" si="118"/>
        <v>10209810094</v>
      </c>
      <c r="FI34" s="65">
        <v>4</v>
      </c>
      <c r="FJ34" s="70">
        <f>IF(AY31=1,1,IF(AY32=1,4,0))</f>
        <v>1</v>
      </c>
      <c r="FK34" s="70">
        <f>IF(AK33=1,2,IF(AK34=1,4,0))</f>
        <v>2</v>
      </c>
      <c r="FL34" s="70">
        <f>IF(W35=1,3,IF(W36=1,4,0))</f>
        <v>3</v>
      </c>
      <c r="FM34" s="70"/>
      <c r="FN34" s="70">
        <f>FM35</f>
        <v>4</v>
      </c>
      <c r="FO34" s="70">
        <f>FM36</f>
        <v>4</v>
      </c>
      <c r="FP34" s="31">
        <f t="shared" si="119"/>
        <v>10209810094</v>
      </c>
      <c r="FQ34" s="31">
        <f>LARGE(FP31:FP36,4)</f>
        <v>10209810094</v>
      </c>
      <c r="FR34" s="65">
        <f>IF(SUM(EJ31:EJ36)=0,B34,VALUE(RIGHT(FQ34,1)))</f>
        <v>4</v>
      </c>
      <c r="FS34" s="31">
        <f t="shared" si="120"/>
        <v>22</v>
      </c>
      <c r="FT34" s="31" t="str">
        <f>VLOOKUP(FR34,B31:D36,3,0)</f>
        <v>MARLOS PARANHOS</v>
      </c>
      <c r="FU34" s="31">
        <f t="shared" si="121"/>
        <v>22</v>
      </c>
      <c r="FV34" s="67" t="str">
        <f t="shared" si="122"/>
        <v>2222</v>
      </c>
      <c r="FW34" s="31">
        <f t="shared" si="123"/>
        <v>2222</v>
      </c>
      <c r="FX34" s="31">
        <f>SMALL(FW31:FW36,FI34)</f>
        <v>2222</v>
      </c>
      <c r="FY34" s="31">
        <f t="shared" si="124"/>
        <v>22</v>
      </c>
      <c r="FZ34" s="31" t="str">
        <f t="shared" si="125"/>
        <v>22</v>
      </c>
    </row>
    <row r="35" spans="1:185" x14ac:dyDescent="0.45">
      <c r="B35" s="43">
        <v>5</v>
      </c>
      <c r="C35" s="38">
        <v>23</v>
      </c>
      <c r="D35" s="39" t="str">
        <f>Classificação!D27</f>
        <v>JOÃO SUCUPIRA</v>
      </c>
      <c r="F35" s="38">
        <f>F34+1</f>
        <v>23</v>
      </c>
      <c r="G35" s="89" t="str">
        <f t="shared" si="95"/>
        <v>JOÃO SUCUPIRA</v>
      </c>
      <c r="H35" s="131">
        <f>VLOOKUP(FR35,EI31:EJ36,2,0)</f>
        <v>5</v>
      </c>
      <c r="I35" s="112">
        <f>VLOOKUP(FR35,EI31:EK36,3,0)</f>
        <v>1</v>
      </c>
      <c r="J35" s="131">
        <f>VLOOKUP(FR35,EI31:EQ36,4,0)</f>
        <v>3</v>
      </c>
      <c r="K35" s="114">
        <f>VLOOKUP(FR35,EI31:EQ36,5,0)</f>
        <v>8</v>
      </c>
      <c r="L35" s="115">
        <f>VLOOKUP(FR35,EI31:EQ36,6,0)</f>
        <v>-5</v>
      </c>
      <c r="M35" s="131">
        <f>VLOOKUP(FR35,EI31:EQ36,7,0)</f>
        <v>37</v>
      </c>
      <c r="N35" s="114">
        <f>VLOOKUP(FR35,EI31:EQ36,8,0)</f>
        <v>60</v>
      </c>
      <c r="O35" s="147">
        <f>VLOOKUP(FR35,EI31:EQ36,9,0)</f>
        <v>-23</v>
      </c>
      <c r="P35" s="117">
        <f>VLOOKUP(FR35,EI31:ER36,10,0)</f>
        <v>2</v>
      </c>
      <c r="Q35" s="117" t="e">
        <f>VLOOKUP(FS35,EJ31:ES36,10,0)</f>
        <v>#N/A</v>
      </c>
      <c r="R35" s="97"/>
      <c r="S35" s="97"/>
      <c r="U35" s="98"/>
      <c r="V35" s="45" t="str">
        <f>D33</f>
        <v>GILMARA LIMA</v>
      </c>
      <c r="W35" s="134">
        <f>IF(X35="W",1,IF(X35="O",0,IF(X35="R",0,IF(X36="R",1,IF(AG35+AG36&gt;0,IF(AG35&gt;AG36,1,0),IF(AF35&gt;AF36,1,0))))))</f>
        <v>1</v>
      </c>
      <c r="X35" s="132"/>
      <c r="Y35" s="101">
        <v>6</v>
      </c>
      <c r="Z35" s="101">
        <v>7</v>
      </c>
      <c r="AA35" s="102"/>
      <c r="AC35" s="65" t="str">
        <f>IF(AA35&lt;&gt;"","STB",IF(AA36&lt;&gt;"","STB",IF(Z35&lt;&gt;"",IF(Z35&gt;5,IF(Z35&gt;Z36+1,"fim2st",IF(Z36&gt;Z35+1,"fim2st",IF(Z35=Z36,"meio2st",IF(Z35=6,IF(Z36=7,"fim2st","meio2st"),IF(Z35=7,IF(Z36=6,"fim2st","meio2st"),"meio2st"))))),IF(Z36&gt;5,IF(Z36&gt;Z35+1,"fim2st","meio2st"),"meio2st")),IF(Z36&lt;&gt;"",IF(Z35&gt;5,IF(Z35&gt;Z36+1,"fim2st",IF(Z36&gt;Z35+1,"fim2st",IF(Z35=Z36,"meio2st",IF(Z35=6,IF(Z36=7,"fim2st","meio2st"),IF(Z35=7,IF(Z36=6,"fim2st","meio2st"),"meio2st"))))),IF(Z36&gt;5,IF(Z36&gt;Z35+1,"fim2st","meio2st"),"meio2st")),IF(Y35&lt;&gt;"",IF(Y35&gt;5,IF(Y35&gt;Y36+1,"fim1st",IF(Y36&gt;Y35+1,"fim1st",IF(Y35=Y36,"meio1st",IF(Y35=6,IF(Y36=7,"fim1st","meio1st"),IF(Y35=7,IF(Y36=6,"fim1st","meio1st"),"meio1st"))))),IF(Y36&gt;5,IF(Y36&gt;Y35+1,"fim1st","meio1st"),"meio1st")),IF(Y36&lt;&gt;"",IF(Y35&gt;5,IF(Y35&gt;Y36+1,"fim1st",IF(Y36&gt;Y35+1,"fim1st",IF(Y35=Y36,"meio1st",IF(Y35=6,IF(Y36=7,"fim1st","meio1st"),IF(Y35=7,IF(Y36=6,"fim1st","meio1st"),"meio1st"))))),IF(Y36&gt;5,IF(Y36&gt;Y35+1,"fim1st","meio1st"),"meio1st")),"NJG"))))))</f>
        <v>fim2st</v>
      </c>
      <c r="AE35" s="103">
        <f>IF(X35="W",6,IF(X35="O",0,  IF(X36="R",IF(AC35="meio1st",IF(Y36&gt;4,IF(Y36=6,7,Y36+2),6),Y35),Y35)))</f>
        <v>6</v>
      </c>
      <c r="AF35" s="104">
        <f>IF(X35="W",6,IF(X35="O",0,IF(X35="R",IF(AC35="meio1st",0,IF(AC35="fim1st",0,Z35) ),IF(X36="R",IF(AC35="meio1st",6,IF(AC35="fim1st",6,IF(AC35="meio2st",IF(Z36&gt;4,IF(Z36=6,7,Z36+2),6),Z35))),Z35))))</f>
        <v>7</v>
      </c>
      <c r="AG35" s="105">
        <f>IF(X35="W",0,IF(X35="O",0,IF(X35="R",IF(AC35="STB",AA35,0),IF(X36="R",IF(AC31="meio1st",0,IF(AE35&gt;AE36,IF(AF35&gt;AF36,0,10),IF(AF35&gt;AF36,10,AA35))),AA35))))</f>
        <v>0</v>
      </c>
      <c r="AH35" s="106"/>
      <c r="AI35" s="98" t="s">
        <v>140</v>
      </c>
      <c r="AJ35" s="45" t="str">
        <f>D33</f>
        <v>GILMARA LIMA</v>
      </c>
      <c r="AK35" s="134">
        <f>IF(AL35="W",1,IF(AL35="O",0,IF(AL35="R",0,IF(AL36="R",1,IF(AU35+AU36&gt;0,IF(AU35&gt;AU36,1,0),IF(AT35&gt;AT36,1,0))))))</f>
        <v>1</v>
      </c>
      <c r="AL35" s="132"/>
      <c r="AM35" s="101">
        <v>0</v>
      </c>
      <c r="AN35" s="101">
        <v>6</v>
      </c>
      <c r="AO35" s="102">
        <v>10</v>
      </c>
      <c r="AQ35" s="65" t="str">
        <f>IF(AO35&lt;&gt;"","STB",IF(AO36&lt;&gt;"","STB",IF(AN35&lt;&gt;"",IF(AN35&gt;5,IF(AN35&gt;AN36+1,"fim2st",IF(AN36&gt;AN35+1,"fim2st",IF(AN35=AN36,"meio2st",IF(AN35=6,IF(AN36=7,"fim2st","meio2st"),IF(AN35=7,IF(AN36=6,"fim2st","meio2st"),"meio2st"))))),IF(AN36&gt;5,IF(AN36&gt;AN35+1,"fim2st","meio2st"),"meio2st")),IF(AN36&lt;&gt;"",IF(AN35&gt;5,IF(AN35&gt;AN36+1,"fim2st",IF(AN36&gt;AN35+1,"fim2st",IF(AN35=AN36,"meio2st",IF(AN35=6,IF(AN36=7,"fim2st","meio2st"),IF(AN35=7,IF(AN36=6,"fim2st","meio2st"),"meio2st"))))),IF(AN36&gt;5,IF(AN36&gt;AN35+1,"fim2st","meio2st"),"meio2st")),IF(AM35&lt;&gt;"",IF(AM35&gt;5,IF(AM35&gt;AM36+1,"fim1st",IF(AM36&gt;AM35+1,"fim1st",IF(AM35=AM36,"meio1st",IF(AM35=6,IF(AM36=7,"fim1st","meio1st"),IF(AM35=7,IF(AM36=6,"fim1st","meio1st"),"meio1st"))))),IF(AM36&gt;5,IF(AM36&gt;AM35+1,"fim1st","meio1st"),"meio1st")),IF(AM36&lt;&gt;"",IF(AM35&gt;5,IF(AM35&gt;AM36+1,"fim1st",IF(AM36&gt;AM35+1,"fim1st",IF(AM35=AM36,"meio1st",IF(AM35=6,IF(AM36=7,"fim1st","meio1st"),IF(AM35=7,IF(AM36=6,"fim1st","meio1st"),"meio1st"))))),IF(AM36&gt;5,IF(AM36&gt;AM35+1,"fim1st","meio1st"),"meio1st")),"NJG"))))))</f>
        <v>STB</v>
      </c>
      <c r="AS35" s="103">
        <f>IF(AL35="W",6,IF(AL35="O",0,  IF(AL36="R",IF(AQ35="meio1st",IF(AM36&gt;4,IF(AM36=6,7,AM36+2),6),AM35),AM35)))</f>
        <v>0</v>
      </c>
      <c r="AT35" s="104">
        <f>IF(AL35="W",6,IF(AL35="O",0,IF(AL35="R",IF(AQ35="meio1st",0,IF(AQ35="fim1st",0,AN35) ),IF(AL36="R",IF(AQ35="meio1st",6,IF(AQ35="fim1st",6,IF(AQ35="meio2st",IF(AN36&gt;4,IF(AN36=6,7,AN36+2),6),AN35))),AN35))))</f>
        <v>6</v>
      </c>
      <c r="AU35" s="105">
        <f>IF(AL35="W",0,IF(AL35="O",0,IF(AL35="R",IF(AQ35="STB",AO35,0),IF(AL36="R",IF(AQ31="meio1st",0,IF(AS35&gt;AS36,IF(AT35&gt;AT36,0,10),IF(AT35&gt;AT36,10,AO35))),AO35))))</f>
        <v>10</v>
      </c>
      <c r="AW35" s="98"/>
      <c r="AX35" s="45" t="str">
        <f>D35</f>
        <v>JOÃO SUCUPIRA</v>
      </c>
      <c r="AY35" s="134">
        <f>IF(AZ35="W",1,IF(AZ35="O",0,IF(AZ35="R",0,IF(AZ36="R",1,IF(BI35+BI36&gt;0,IF(BI35&gt;BI36,1,0),IF(BH35&gt;BH36,1,0))))))</f>
        <v>1</v>
      </c>
      <c r="AZ35" s="132"/>
      <c r="BA35" s="101">
        <v>6</v>
      </c>
      <c r="BB35" s="101">
        <v>6</v>
      </c>
      <c r="BC35" s="102"/>
      <c r="BE35" s="65" t="str">
        <f>IF(BC35&lt;&gt;"","STB",IF(BC36&lt;&gt;"","STB",IF(BB35&lt;&gt;"",IF(BB35&gt;5,IF(BB35&gt;BB36+1,"fim2st",IF(BB36&gt;BB35+1,"fim2st",IF(BB35=BB36,"meio2st",IF(BB35=6,IF(BB36=7,"fim2st","meio2st"),IF(BB35=7,IF(BB36=6,"fim2st","meio2st"),"meio2st"))))),IF(BB36&gt;5,IF(BB36&gt;BB35+1,"fim2st","meio2st"),"meio2st")),IF(BB36&lt;&gt;"",IF(BB35&gt;5,IF(BB35&gt;BB36+1,"fim2st",IF(BB36&gt;BB35+1,"fim2st",IF(BB35=BB36,"meio2st",IF(BB35=6,IF(BB36=7,"fim2st","meio2st"),IF(BB35=7,IF(BB36=6,"fim2st","meio2st"),"meio2st"))))),IF(BB36&gt;5,IF(BB36&gt;BB35+1,"fim2st","meio2st"),"meio2st")),IF(BA35&lt;&gt;"",IF(BA35&gt;5,IF(BA35&gt;BA36+1,"fim1st",IF(BA36&gt;BA35+1,"fim1st",IF(BA35=BA36,"meio1st",IF(BA35=6,IF(BA36=7,"fim1st","meio1st"),IF(BA35=7,IF(BA36=6,"fim1st","meio1st"),"meio1st"))))),IF(BA36&gt;5,IF(BA36&gt;BA35+1,"fim1st","meio1st"),"meio1st")),IF(BA36&lt;&gt;"",IF(BA35&gt;5,IF(BA35&gt;BA36+1,"fim1st",IF(BA36&gt;BA35+1,"fim1st",IF(BA35=BA36,"meio1st",IF(BA35=6,IF(BA36=7,"fim1st","meio1st"),IF(BA35=7,IF(BA36=6,"fim1st","meio1st"),"meio1st"))))),IF(BA36&gt;5,IF(BA36&gt;BA35+1,"fim1st","meio1st"),"meio1st")),"NJG"))))))</f>
        <v>fim2st</v>
      </c>
      <c r="BG35" s="103">
        <f>IF(AZ35="W",6,IF(AZ35="O",0,  IF(AZ36="R",IF(BE35="meio1st",IF(BA36&gt;4,IF(BA36=6,7,BA36+2),6),BA35),BA35)))</f>
        <v>6</v>
      </c>
      <c r="BH35" s="104">
        <f>IF(AZ35="W",6,IF(AZ35="O",0,IF(AZ35="R",IF(BE35="meio1st",0,IF(BE35="fim1st",0,BB35) ),IF(AZ36="R",IF(BE35="meio1st",6,IF(BE35="fim1st",6,IF(BE35="meio2st",IF(BB36&gt;4,IF(BB36=6,7,BB36+2),6),BB35))),BB35))))</f>
        <v>6</v>
      </c>
      <c r="BI35" s="105">
        <f>IF(AZ35="W",0,IF(AZ35="O",0,IF(AZ35="R",IF(BE35="STB",BC35,0),IF(AZ36="R",IF(BE31="meio1st",0,IF(BG35&gt;BG36,IF(BH35&gt;BH36,0,10),IF(BH35&gt;BH36,10,BC35))),BC35))))</f>
        <v>0</v>
      </c>
      <c r="BK35" s="98" t="s">
        <v>140</v>
      </c>
      <c r="BL35" s="45" t="str">
        <f>D35</f>
        <v>JOÃO SUCUPIRA</v>
      </c>
      <c r="BM35" s="134">
        <f>IF(BN35="W",1,IF(BN35="O",0,IF(BN35="R",0,IF(BN36="R",1,IF(BW35+BW36&gt;0,IF(BW35&gt;BW36,1,0),IF(BV35&gt;BV36,1,0))))))</f>
        <v>0</v>
      </c>
      <c r="BN35" s="132" t="s">
        <v>110</v>
      </c>
      <c r="BO35" s="101"/>
      <c r="BP35" s="101"/>
      <c r="BQ35" s="102"/>
      <c r="BS35" s="65" t="str">
        <f>IF(BQ35&lt;&gt;"","STB",IF(BQ36&lt;&gt;"","STB",IF(BP35&lt;&gt;"",IF(BP35&gt;5,IF(BP35&gt;BP36+1,"fim2st",IF(BP36&gt;BP35+1,"fim2st",IF(BP35=BP36,"meio2st",IF(BP35=6,IF(BP36=7,"fim2st","meio2st"),IF(BP35=7,IF(BP36=6,"fim2st","meio2st"),"meio2st"))))),IF(BP36&gt;5,IF(BP36&gt;BP35+1,"fim2st","meio2st"),"meio2st")),IF(BP36&lt;&gt;"",IF(BP35&gt;5,IF(BP35&gt;BP36+1,"fim2st",IF(BP36&gt;BP35+1,"fim2st",IF(BP35=BP36,"meio2st",IF(BP35=6,IF(BP36=7,"fim2st","meio2st"),IF(BP35=7,IF(BP36=6,"fim2st","meio2st"),"meio2st"))))),IF(BP36&gt;5,IF(BP36&gt;BP35+1,"fim2st","meio2st"),"meio2st")),IF(BO35&lt;&gt;"",IF(BO35&gt;5,IF(BO35&gt;BO36+1,"fim1st",IF(BO36&gt;BO35+1,"fim1st",IF(BO35=BO36,"meio1st",IF(BO35=6,IF(BO36=7,"fim1st","meio1st"),IF(BO35=7,IF(BO36=6,"fim1st","meio1st"),"meio1st"))))),IF(BO36&gt;5,IF(BO36&gt;BO35+1,"fim1st","meio1st"),"meio1st")),IF(BO36&lt;&gt;"",IF(BO35&gt;5,IF(BO35&gt;BO36+1,"fim1st",IF(BO36&gt;BO35+1,"fim1st",IF(BO35=BO36,"meio1st",IF(BO35=6,IF(BO36=7,"fim1st","meio1st"),IF(BO35=7,IF(BO36=6,"fim1st","meio1st"),"meio1st"))))),IF(BO36&gt;5,IF(BO36&gt;BO35+1,"fim1st","meio1st"),"meio1st")),"NJG"))))))</f>
        <v>NJG</v>
      </c>
      <c r="BU35" s="103">
        <f>IF(BN35="W",6,IF(BN35="O",0,  IF(BN36="R",IF(BS35="meio1st",IF(BO36&gt;4,IF(BO36=6,7,BO36+2),6),BO35),BO35)))</f>
        <v>0</v>
      </c>
      <c r="BV35" s="104">
        <f>IF(BN35="W",6,IF(BN35="O",0,IF(BN35="R",IF(BS35="meio1st",0,IF(BS35="fim1st",0,BP35) ),IF(BN36="R",IF(BS35="meio1st",6,IF(BS35="fim1st",6,IF(BS35="meio2st",IF(BP36&gt;4,IF(BP36=6,7,BP36+2),6),BP35))),BP35))))</f>
        <v>0</v>
      </c>
      <c r="BW35" s="105">
        <f>IF(BN35="W",0,IF(BN35="O",0,IF(BN35="R",IF(BS35="STB",BQ35,0),IF(BN36="R",IF(BS31="meio1st",0,IF(BU35&gt;BU36,IF(BV35&gt;BV36,0,10),IF(BV35&gt;BV36,10,BQ35))),BQ35))))</f>
        <v>0</v>
      </c>
      <c r="BY35" s="98" t="s">
        <v>140</v>
      </c>
      <c r="BZ35" s="45" t="str">
        <f>D34</f>
        <v>MARLOS PARANHOS</v>
      </c>
      <c r="CA35" s="134">
        <f>IF(CB35="W",1,IF(CB35="O",0,IF(CB35="R",0,IF(CB36="R",1,IF(CK35+CK36&gt;0,IF(CK35&gt;CK36,1,0),IF(CJ35&gt;CJ36,1,0))))))</f>
        <v>1</v>
      </c>
      <c r="CB35" s="133"/>
      <c r="CC35" s="109">
        <v>6</v>
      </c>
      <c r="CD35" s="109">
        <v>6</v>
      </c>
      <c r="CE35" s="110"/>
      <c r="CG35" s="65" t="str">
        <f>IF(CE35&lt;&gt;"","STB",IF(CE36&lt;&gt;"","STB",IF(CD35&lt;&gt;"",IF(CD35&gt;5,IF(CD35&gt;CD36+1,"fim2st",IF(CD36&gt;CD35+1,"fim2st",IF(CD35=CD36,"meio2st",IF(CD35=6,IF(CD36=7,"fim2st","meio2st"),IF(CD35=7,IF(CD36=6,"fim2st","meio2st"),"meio2st"))))),IF(CD36&gt;5,IF(CD36&gt;CD35+1,"fim2st","meio2st"),"meio2st")),IF(CD36&lt;&gt;"",IF(CD35&gt;5,IF(CD35&gt;CD36+1,"fim2st",IF(CD36&gt;CD35+1,"fim2st",IF(CD35=CD36,"meio2st",IF(CD35=6,IF(CD36=7,"fim2st","meio2st"),IF(CD35=7,IF(CD36=6,"fim2st","meio2st"),"meio2st"))))),IF(CD36&gt;5,IF(CD36&gt;CD35+1,"fim2st","meio2st"),"meio2st")),IF(CC35&lt;&gt;"",IF(CC35&gt;5,IF(CC35&gt;CC36+1,"fim1st",IF(CC36&gt;CC35+1,"fim1st",IF(CC35=CC36,"meio1st",IF(CC35=6,IF(CC36=7,"fim1st","meio1st"),IF(CC35=7,IF(CC36=6,"fim1st","meio1st"),"meio1st"))))),IF(CC36&gt;5,IF(CC36&gt;CC35+1,"fim1st","meio1st"),"meio1st")),IF(CC36&lt;&gt;"",IF(CC35&gt;5,IF(CC35&gt;CC36+1,"fim1st",IF(CC36&gt;CC35+1,"fim1st",IF(CC35=CC36,"meio1st",IF(CC35=6,IF(CC36=7,"fim1st","meio1st"),IF(CC35=7,IF(CC36=6,"fim1st","meio1st"),"meio1st"))))),IF(CC36&gt;5,IF(CC36&gt;CC35+1,"fim1st","meio1st"),"meio1st")),"NJG"))))))</f>
        <v>fim2st</v>
      </c>
      <c r="CI35" s="103">
        <f>IF(CB35="W",6,IF(CB35="O",0,  IF(CB36="R",IF(CG35="meio1st",IF(CC36&gt;4,IF(CC36=6,7,CC36+2),6),CC35),CC35)))</f>
        <v>6</v>
      </c>
      <c r="CJ35" s="104">
        <f>IF(CB35="W",6,IF(CB35="O",0,IF(CB35="R",IF(CG35="meio1st",0,IF(CG35="fim1st",0,CD35) ),IF(CB36="R",IF(CG35="meio1st",6,IF(CG35="fim1st",6,IF(CG35="meio2st",IF(CD36&gt;4,IF(CD36=6,7,CD36+2),6),CD35))),CD35))))</f>
        <v>6</v>
      </c>
      <c r="CK35" s="105">
        <f>IF(CB35="W",0,IF(CB35="O",0,IF(CB35="R",IF(CG35="STB",CE35,0),IF(CB36="R",IF(CG31="meio1st",0,IF(CI35&gt;CI36,IF(CJ35&gt;CJ36,0,10),IF(CJ35&gt;CJ36,10,CE35))),CE35))))</f>
        <v>0</v>
      </c>
      <c r="CM35" s="31" t="str">
        <f t="shared" si="96"/>
        <v>JOÃO SUCUPIRA</v>
      </c>
      <c r="CN35" s="65">
        <f>IF(AE34&gt;AE33,1,0)</f>
        <v>0</v>
      </c>
      <c r="CO35" s="65">
        <f>IF(AF34&gt;AF33,1,0)</f>
        <v>0</v>
      </c>
      <c r="CP35" s="65">
        <f>IF(AG34&gt;AG33,1,0)</f>
        <v>0</v>
      </c>
      <c r="CQ35" s="65">
        <f>IF(AS32&gt;AS31,1,0)</f>
        <v>1</v>
      </c>
      <c r="CR35" s="65">
        <f>IF(AT32&gt;AT31,1,0)</f>
        <v>0</v>
      </c>
      <c r="CS35" s="65">
        <f>IF(AU32&gt;AU31,1,0)</f>
        <v>0</v>
      </c>
      <c r="CT35" s="65">
        <f>IF(BG35&gt;BG36,1,0)</f>
        <v>1</v>
      </c>
      <c r="CU35" s="65">
        <f>IF(BH35&gt;BH36,1,0)</f>
        <v>1</v>
      </c>
      <c r="CV35" s="65">
        <f>IF(BI35&gt;BI36,1,0)</f>
        <v>0</v>
      </c>
      <c r="CW35" s="65">
        <f>IF(BU35&gt;BU36,1,0)</f>
        <v>0</v>
      </c>
      <c r="CX35" s="65">
        <f>IF(BV35&gt;BV36,1,0)</f>
        <v>0</v>
      </c>
      <c r="CY35" s="65">
        <f>IF(BW35&gt;BW36,1,0)</f>
        <v>0</v>
      </c>
      <c r="CZ35" s="65">
        <f>IF(CI34&gt;CI33,1,0)</f>
        <v>0</v>
      </c>
      <c r="DA35" s="65">
        <f>IF(CJ34&gt;CJ33,1,0)</f>
        <v>0</v>
      </c>
      <c r="DB35" s="65">
        <f>IF(CK34&gt;CK33,1,0)</f>
        <v>0</v>
      </c>
      <c r="DC35" s="111"/>
      <c r="DD35" s="65">
        <f>IF(AE33&gt;AE34,1,0)</f>
        <v>1</v>
      </c>
      <c r="DE35" s="65">
        <f>IF(AF33&gt;AF34,1,0)</f>
        <v>1</v>
      </c>
      <c r="DF35" s="65">
        <f>IF(AG33&gt;AG34,1,0)</f>
        <v>0</v>
      </c>
      <c r="DG35" s="65">
        <f>IF(AS31&gt;AS32,1,0)</f>
        <v>0</v>
      </c>
      <c r="DH35" s="65">
        <f>IF(AT31&gt;AT32,1,0)</f>
        <v>1</v>
      </c>
      <c r="DI35" s="65">
        <f>IF(AU31&gt;AU32,1,0)</f>
        <v>1</v>
      </c>
      <c r="DJ35" s="65">
        <f>IF(BG36&gt;BG35,1,0)</f>
        <v>0</v>
      </c>
      <c r="DK35" s="65">
        <f>IF(BH36&gt;BH35,1,0)</f>
        <v>0</v>
      </c>
      <c r="DL35" s="65">
        <f>IF(BI36&gt;BI35,1,0)</f>
        <v>0</v>
      </c>
      <c r="DM35" s="65">
        <f>IF(BU36&gt;BU35,1,0)</f>
        <v>1</v>
      </c>
      <c r="DN35" s="65">
        <f>IF(BV36&gt;BV35,1,0)</f>
        <v>1</v>
      </c>
      <c r="DO35" s="65">
        <f>IF(BW36&gt;BW35,1,0)</f>
        <v>0</v>
      </c>
      <c r="DP35" s="65">
        <f>IF(CI33&gt;CI34,1,0)</f>
        <v>1</v>
      </c>
      <c r="DQ35" s="65">
        <f>IF(CJ33&gt;CJ34,1,0)</f>
        <v>1</v>
      </c>
      <c r="DR35" s="65">
        <f>IF(CK33&gt;CK34,1,0)</f>
        <v>0</v>
      </c>
      <c r="DS35" s="111"/>
      <c r="DT35" s="65">
        <f>AE34+AF34+AG34+AS32+AT32+AU32+BG35+BH35+BI35+BU35+BV35+BW35+CI34+CJ34+CK34</f>
        <v>37</v>
      </c>
      <c r="DU35" s="65">
        <f>AE33+AF33+AG33+AS31+AT31+AU31+BG36+BH36+BI36+BU36+BV36+BW36+CI33+CJ33+CK33</f>
        <v>60</v>
      </c>
      <c r="DV35" s="111"/>
      <c r="DW35" s="31">
        <f>IF(X34="O",1,0)</f>
        <v>0</v>
      </c>
      <c r="DX35" s="31">
        <f>IF(AL32="O",1,0)</f>
        <v>0</v>
      </c>
      <c r="DY35" s="31">
        <f>IF(AZ35="O",1,0)</f>
        <v>0</v>
      </c>
      <c r="DZ35" s="31">
        <f>IF(BN35="O",1,0)</f>
        <v>1</v>
      </c>
      <c r="EA35" s="31">
        <f>IF(CB34="O",1,0)</f>
        <v>1</v>
      </c>
      <c r="ED35" s="65">
        <f t="shared" si="97"/>
        <v>1</v>
      </c>
      <c r="EE35" s="65">
        <f t="shared" si="98"/>
        <v>1</v>
      </c>
      <c r="EF35" s="65">
        <f t="shared" si="99"/>
        <v>1</v>
      </c>
      <c r="EG35" s="65">
        <f t="shared" si="100"/>
        <v>1</v>
      </c>
      <c r="EH35" s="65">
        <f t="shared" si="101"/>
        <v>1</v>
      </c>
      <c r="EI35" s="65">
        <v>5</v>
      </c>
      <c r="EJ35" s="43">
        <f t="shared" si="102"/>
        <v>5</v>
      </c>
      <c r="EK35" s="43">
        <f>AY35+BM35+CA34+W34+AK32</f>
        <v>1</v>
      </c>
      <c r="EL35" s="43">
        <f t="shared" si="103"/>
        <v>3</v>
      </c>
      <c r="EM35" s="43">
        <f t="shared" si="104"/>
        <v>8</v>
      </c>
      <c r="EN35" s="43">
        <f t="shared" si="105"/>
        <v>-5</v>
      </c>
      <c r="EO35" s="43">
        <f t="shared" si="106"/>
        <v>37</v>
      </c>
      <c r="EP35" s="43">
        <f t="shared" si="106"/>
        <v>60</v>
      </c>
      <c r="EQ35" s="43">
        <f t="shared" si="107"/>
        <v>-23</v>
      </c>
      <c r="ER35" s="43">
        <f t="shared" si="108"/>
        <v>2</v>
      </c>
      <c r="ES35" s="111"/>
      <c r="ET35" s="71">
        <f>IF(EK35+100&gt;99,EK35+100,concatdxnar("0",EK35+100))</f>
        <v>101</v>
      </c>
      <c r="EU35" s="71" t="str">
        <f t="shared" si="109"/>
        <v>095</v>
      </c>
      <c r="EV35" s="71" t="str">
        <f t="shared" si="110"/>
        <v>077</v>
      </c>
      <c r="EW35" s="71">
        <f t="shared" si="111"/>
        <v>7</v>
      </c>
      <c r="EX35" s="65" t="str">
        <f t="shared" si="112"/>
        <v>10109507775</v>
      </c>
      <c r="EY35" s="65">
        <f t="shared" si="113"/>
        <v>10109507775</v>
      </c>
      <c r="EZ35" s="65">
        <f>LARGE(EY31:EY36,EI35)</f>
        <v>10109507775</v>
      </c>
      <c r="FA35" s="65" t="str">
        <f t="shared" si="114"/>
        <v>101095077</v>
      </c>
      <c r="FB35" s="65" t="str">
        <f>IF(FA35=FA34,"empate-c",IF(FA35=FA36,"empate-b","ok"))</f>
        <v>ok</v>
      </c>
      <c r="FC35" s="65">
        <f t="shared" si="115"/>
        <v>5</v>
      </c>
      <c r="FD35" s="65">
        <f t="shared" si="116"/>
        <v>9</v>
      </c>
      <c r="FE35" s="65" t="str">
        <f>RIGHT(C29,1)</f>
        <v>D</v>
      </c>
      <c r="FF35" s="65">
        <f>IF(FD35=9,9,VLOOKUP(CONCATENATE(FE35,FD35),'Conf-Direto'!$A$12:$B$587,2,0))</f>
        <v>9</v>
      </c>
      <c r="FG35" s="65">
        <f t="shared" si="117"/>
        <v>9</v>
      </c>
      <c r="FH35" s="31" t="str">
        <f t="shared" si="118"/>
        <v>10109507795</v>
      </c>
      <c r="FI35" s="65">
        <v>5</v>
      </c>
      <c r="FJ35" s="70">
        <f>IF(AK31=1,1,IF(AK32=1,5,0))</f>
        <v>1</v>
      </c>
      <c r="FK35" s="70">
        <f>IF(W33=1,2,IF(W34=1,5,0))</f>
        <v>2</v>
      </c>
      <c r="FL35" s="70">
        <f>IF(CA33=1,3,IF(CA34=1,5,0))</f>
        <v>3</v>
      </c>
      <c r="FM35" s="70">
        <f>IF(BM36=1,4,IF(BM35=1,5,0))</f>
        <v>4</v>
      </c>
      <c r="FN35" s="70"/>
      <c r="FO35" s="70">
        <f>FN36</f>
        <v>5</v>
      </c>
      <c r="FP35" s="31">
        <f t="shared" si="119"/>
        <v>10109507795</v>
      </c>
      <c r="FQ35" s="31">
        <f>LARGE(FP31:FP36,5)</f>
        <v>10109507795</v>
      </c>
      <c r="FR35" s="65">
        <f>IF(SUM(EJ31:EJ36)=0,B35,VALUE(RIGHT(FQ35,1)))</f>
        <v>5</v>
      </c>
      <c r="FS35" s="31">
        <f t="shared" si="120"/>
        <v>23</v>
      </c>
      <c r="FT35" s="31" t="str">
        <f>VLOOKUP(FR35,B31:D36,3,0)</f>
        <v>JOÃO SUCUPIRA</v>
      </c>
      <c r="FU35" s="31">
        <f t="shared" si="121"/>
        <v>23</v>
      </c>
      <c r="FV35" s="67" t="str">
        <f t="shared" si="122"/>
        <v>2323</v>
      </c>
      <c r="FW35" s="31">
        <f t="shared" si="123"/>
        <v>2323</v>
      </c>
      <c r="FX35" s="31">
        <f>SMALL(FW31:FW36,FI35)</f>
        <v>2323</v>
      </c>
      <c r="FY35" s="31">
        <f t="shared" si="124"/>
        <v>23</v>
      </c>
      <c r="FZ35" s="31" t="str">
        <f t="shared" si="125"/>
        <v>23</v>
      </c>
    </row>
    <row r="36" spans="1:185" x14ac:dyDescent="0.45">
      <c r="B36" s="43">
        <v>6</v>
      </c>
      <c r="C36" s="47">
        <v>24</v>
      </c>
      <c r="D36" s="48" t="str">
        <f>Classificação!D28</f>
        <v>UIRA OLIVEIRA</v>
      </c>
      <c r="F36" s="47">
        <f>F35+1</f>
        <v>24</v>
      </c>
      <c r="G36" s="135" t="str">
        <f t="shared" si="95"/>
        <v>UIRA OLIVEIRA</v>
      </c>
      <c r="H36" s="148">
        <f>VLOOKUP(FR36,EI31:EJ36,2,0)</f>
        <v>5</v>
      </c>
      <c r="I36" s="137">
        <f>VLOOKUP(FR36,EI31:EK36,3,0)</f>
        <v>0</v>
      </c>
      <c r="J36" s="141">
        <f>VLOOKUP(FR36,EI31:EQ36,4,0)</f>
        <v>1</v>
      </c>
      <c r="K36" s="139">
        <f>VLOOKUP(FR36,EI31:EQ36,5,0)</f>
        <v>10</v>
      </c>
      <c r="L36" s="140">
        <f>VLOOKUP(FR36,EI31:EQ36,6,0)</f>
        <v>-9</v>
      </c>
      <c r="M36" s="141">
        <f>VLOOKUP(FR36,EI31:EQ36,7,0)</f>
        <v>28</v>
      </c>
      <c r="N36" s="139">
        <f>VLOOKUP(FR36,EI31:EQ36,8,0)</f>
        <v>64</v>
      </c>
      <c r="O36" s="149">
        <f>VLOOKUP(FR36,EI31:EQ36,9,0)</f>
        <v>-36</v>
      </c>
      <c r="P36" s="142">
        <f>VLOOKUP(FR36,EI31:ER36,10,0)</f>
        <v>0</v>
      </c>
      <c r="Q36" s="142" t="e">
        <f>VLOOKUP(FS36,EJ31:ES36,10,0)</f>
        <v>#N/A</v>
      </c>
      <c r="R36" s="97"/>
      <c r="S36" s="97"/>
      <c r="U36" s="118" t="s">
        <v>140</v>
      </c>
      <c r="V36" s="50" t="str">
        <f>D34</f>
        <v>MARLOS PARANHOS</v>
      </c>
      <c r="W36" s="119">
        <f>IF(X36="W",1,IF(X36="O",0,IF(X36="R",0,IF(X35="R",1,IF(AG36+AG35&gt;0,IF(AG36&gt;AG35,1,0),IF(AF36&gt;AF35,1,0))))))</f>
        <v>0</v>
      </c>
      <c r="X36" s="143"/>
      <c r="Y36" s="121">
        <v>3</v>
      </c>
      <c r="Z36" s="121">
        <v>5</v>
      </c>
      <c r="AA36" s="122"/>
      <c r="AC36" s="65" t="str">
        <f>IF(AA36&lt;&gt;"","STB",IF(AA35&lt;&gt;"","STB",IF(Z36&lt;&gt;"",IF(Z36&gt;5,IF(Z36&gt;Z35+1,"fim2st",IF(Z35&gt;Z36+1,"fim2st",IF(Z36=Z35,"meio2st",IF(Z36=6,IF(Z35=7,"fim2st","meio2st"),IF(Z36=7,IF(Z35=6,"fim2st","meio2st"),"meio2st"))))),IF(Z35&gt;5,IF(Z35&gt;Z36+1,"fim2st","meio2st"),"meio2st")),IF(Z35&lt;&gt;"",IF(Z36&gt;5,IF(Z36&gt;Z35+1,"fim2st",IF(Z35&gt;Z36+1,"fim2st",IF(Z36=Z35,"meio2st",IF(Z36=6,IF(Z35=7,"fim2st","meio2st"),IF(Z36=7,IF(Z35=6,"fim2st","meio2st"),"meio2st"))))),IF(Z35&gt;5,IF(Z35&gt;Z36+1,"fim2st","meio2st"),"meio2st")),IF(Y36&lt;&gt;"",IF(Y36&gt;5,IF(Y36&gt;Y35+1,"fim1st",IF(Y35&gt;Y36+1,"fim1st",IF(Y36=Y35,"meio1st",IF(Y36=6,IF(Y35=7,"fim1st","meio1st"),IF(Y36=7,IF(Y35=6,"fim1st","meio1st"),"meio1st"))))),IF(Y35&gt;5,IF(Y35&gt;Y36+1,"fim1st","meio1st"),"meio1st")),IF(Y35&lt;&gt;"",IF(Y36&gt;5,IF(Y36&gt;Y35+1,"fim1st",IF(Y35&gt;Y36+1,"fim1st",IF(Y36=Y35,"meio1st",IF(Y36=6,IF(Y35=7,"fim1st","meio1st"),IF(Y36=7,IF(Y35=6,"fim1st","meio1st"),"meio1st"))))),IF(Y35&gt;5,IF(Y35&gt;Y36+1,"fim1st","meio1st"),"meio1st")),"NJG"))))))</f>
        <v>fim2st</v>
      </c>
      <c r="AE36" s="123">
        <f>IF(X36="W",6,IF(X36="O",0,  IF(X35="R",IF(AC36="meio1st",IF(Y35&gt;4,IF(Y35=6,7,Y35+2),6),Y36),Y36)))</f>
        <v>3</v>
      </c>
      <c r="AF36" s="124">
        <f>IF(X36="W",6,IF(X36="O",0,IF(X36="R",IF(AC36="meio1st",0,IF(AC36="fim1st",0,Z36) ),IF(X35="R",IF(AC36="meio1st",6,IF(AC36="fim1st",6,IF(AC36="meio2st",IF(Z35&gt;4,IF(Z35=6,7,Z35+2),6),Z36))),Z36))))</f>
        <v>5</v>
      </c>
      <c r="AG36" s="125">
        <f>IF(X36="W",0,IF(X36="O",0,IF(X36="R",IF(AC36="STB",AA36,0),IF(X35="R",IF(AC31="meio1st",0,IF(AE36&gt;AE35,IF(AF36&gt;AF35,0,10),IF(AF36&gt;AF35,10,AA36))),AA36))))</f>
        <v>0</v>
      </c>
      <c r="AH36" s="106"/>
      <c r="AI36" s="118"/>
      <c r="AJ36" s="50" t="str">
        <f>D36</f>
        <v>UIRA OLIVEIRA</v>
      </c>
      <c r="AK36" s="119">
        <f>IF(AL36="W",1,IF(AL36="O",0,IF(AL36="R",0,IF(AL35="R",1,IF(AU36+AU35&gt;0,IF(AU36&gt;AU35,1,0),IF(AT36&gt;AT35,1,0))))))</f>
        <v>0</v>
      </c>
      <c r="AL36" s="143"/>
      <c r="AM36" s="121">
        <v>6</v>
      </c>
      <c r="AN36" s="121">
        <v>3</v>
      </c>
      <c r="AO36" s="122">
        <v>6</v>
      </c>
      <c r="AQ36" s="65" t="str">
        <f>IF(AO36&lt;&gt;"","STB",IF(AO35&lt;&gt;"","STB",IF(AN36&lt;&gt;"",IF(AN36&gt;5,IF(AN36&gt;AN35+1,"fim2st",IF(AN35&gt;AN36+1,"fim2st",IF(AN36=AN35,"meio2st",IF(AN36=6,IF(AN35=7,"fim2st","meio2st"),IF(AN36=7,IF(AN35=6,"fim2st","meio2st"),"meio2st"))))),IF(AN35&gt;5,IF(AN35&gt;AN36+1,"fim2st","meio2st"),"meio2st")),IF(AN35&lt;&gt;"",IF(AN36&gt;5,IF(AN36&gt;AN35+1,"fim2st",IF(AN35&gt;AN36+1,"fim2st",IF(AN36=AN35,"meio2st",IF(AN36=6,IF(AN35=7,"fim2st","meio2st"),IF(AN36=7,IF(AN35=6,"fim2st","meio2st"),"meio2st"))))),IF(AN35&gt;5,IF(AN35&gt;AN36+1,"fim2st","meio2st"),"meio2st")),IF(AM36&lt;&gt;"",IF(AM36&gt;5,IF(AM36&gt;AM35+1,"fim1st",IF(AM35&gt;AM36+1,"fim1st",IF(AM36=AM35,"meio1st",IF(AM36=6,IF(AM35=7,"fim1st","meio1st"),IF(AM36=7,IF(AM35=6,"fim1st","meio1st"),"meio1st"))))),IF(AM35&gt;5,IF(AM35&gt;AM36+1,"fim1st","meio1st"),"meio1st")),IF(AM35&lt;&gt;"",IF(AM36&gt;5,IF(AM36&gt;AM35+1,"fim1st",IF(AM35&gt;AM36+1,"fim1st",IF(AM36=AM35,"meio1st",IF(AM36=6,IF(AM35=7,"fim1st","meio1st"),IF(AM36=7,IF(AM35=6,"fim1st","meio1st"),"meio1st"))))),IF(AM35&gt;5,IF(AM35&gt;AM36+1,"fim1st","meio1st"),"meio1st")),"NJG"))))))</f>
        <v>STB</v>
      </c>
      <c r="AS36" s="123">
        <f>IF(AL36="W",6,IF(AL36="O",0,  IF(AL35="R",IF(AQ36="meio1st",IF(AM35&gt;4,IF(AM35=6,7,AM35+2),6),AM36),AM36)))</f>
        <v>6</v>
      </c>
      <c r="AT36" s="124">
        <f>IF(AL36="W",6,IF(AL36="O",0,IF(AL36="R",IF(AQ36="meio1st",0,IF(AQ36="fim1st",0,AN36) ),IF(AL35="R",IF(AQ36="meio1st",6,IF(AQ36="fim1st",6,IF(AQ36="meio2st",IF(AN35&gt;4,IF(AN35=6,7,AN35+2),6),AN36))),AN36))))</f>
        <v>3</v>
      </c>
      <c r="AU36" s="125">
        <f>IF(AL36="W",0,IF(AL36="O",0,IF(AL36="R",IF(AQ36="STB",AO36,0),IF(AL35="R",IF(AQ31="meio1st",0,IF(AS36&gt;AS35,IF(AT36&gt;AT35,0,10),IF(AT36&gt;AT35,10,AO36))),AO36))))</f>
        <v>6</v>
      </c>
      <c r="AW36" s="118" t="s">
        <v>140</v>
      </c>
      <c r="AX36" s="50" t="str">
        <f>D36</f>
        <v>UIRA OLIVEIRA</v>
      </c>
      <c r="AY36" s="119">
        <f>IF(AZ36="W",1,IF(AZ36="O",0,IF(AZ36="R",0,IF(AZ35="R",1,IF(BI36+BI35&gt;0,IF(BI36&gt;BI35,1,0),IF(BH36&gt;BH35,1,0))))))</f>
        <v>0</v>
      </c>
      <c r="AZ36" s="143"/>
      <c r="BA36" s="121">
        <v>4</v>
      </c>
      <c r="BB36" s="121">
        <v>2</v>
      </c>
      <c r="BC36" s="122"/>
      <c r="BE36" s="65" t="str">
        <f>IF(BC36&lt;&gt;"","STB",IF(BC35&lt;&gt;"","STB",IF(BB36&lt;&gt;"",IF(BB36&gt;5,IF(BB36&gt;BB35+1,"fim2st",IF(BB35&gt;BB36+1,"fim2st",IF(BB36=BB35,"meio2st",IF(BB36=6,IF(BB35=7,"fim2st","meio2st"),IF(BB36=7,IF(BB35=6,"fim2st","meio2st"),"meio2st"))))),IF(BB35&gt;5,IF(BB35&gt;BB36+1,"fim2st","meio2st"),"meio2st")),IF(BB35&lt;&gt;"",IF(BB36&gt;5,IF(BB36&gt;BB35+1,"fim2st",IF(BB35&gt;BB36+1,"fim2st",IF(BB36=BB35,"meio2st",IF(BB36=6,IF(BB35=7,"fim2st","meio2st"),IF(BB36=7,IF(BB35=6,"fim2st","meio2st"),"meio2st"))))),IF(BB35&gt;5,IF(BB35&gt;BB36+1,"fim2st","meio2st"),"meio2st")),IF(BA36&lt;&gt;"",IF(BA36&gt;5,IF(BA36&gt;BA35+1,"fim1st",IF(BA35&gt;BA36+1,"fim1st",IF(BA36=BA35,"meio1st",IF(BA36=6,IF(BA35=7,"fim1st","meio1st"),IF(BA36=7,IF(BA35=6,"fim1st","meio1st"),"meio1st"))))),IF(BA35&gt;5,IF(BA35&gt;BA36+1,"fim1st","meio1st"),"meio1st")),IF(BA35&lt;&gt;"",IF(BA36&gt;5,IF(BA36&gt;BA35+1,"fim1st",IF(BA35&gt;BA36+1,"fim1st",IF(BA36=BA35,"meio1st",IF(BA36=6,IF(BA35=7,"fim1st","meio1st"),IF(BA36=7,IF(BA35=6,"fim1st","meio1st"),"meio1st"))))),IF(BA35&gt;5,IF(BA35&gt;BA36+1,"fim1st","meio1st"),"meio1st")),"NJG"))))))</f>
        <v>fim2st</v>
      </c>
      <c r="BG36" s="123">
        <f>IF(AZ36="W",6,IF(AZ36="O",0,  IF(AZ35="R",IF(BE36="meio1st",IF(BA35&gt;4,IF(BA35=6,7,BA35+2),6),BA36),BA36)))</f>
        <v>4</v>
      </c>
      <c r="BH36" s="124">
        <f>IF(AZ36="W",6,IF(AZ36="O",0,IF(AZ36="R",IF(BE36="meio1st",0,IF(BE36="fim1st",0,BB36) ),IF(AZ35="R",IF(BE36="meio1st",6,IF(BE36="fim1st",6,IF(BE36="meio2st",IF(BB35&gt;4,IF(BB35=6,7,BB35+2),6),BB36))),BB36))))</f>
        <v>2</v>
      </c>
      <c r="BI36" s="125">
        <f>IF(AZ36="W",0,IF(AZ36="O",0,IF(AZ36="R",IF(BE36="STB",BC36,0),IF(AZ35="R",IF(BE31="meio1st",0,IF(BG36&gt;BG35,IF(BH36&gt;BH35,0,10),IF(BH36&gt;BH35,10,BC36))),BC36))))</f>
        <v>0</v>
      </c>
      <c r="BK36" s="118"/>
      <c r="BL36" s="50" t="str">
        <f>D34</f>
        <v>MARLOS PARANHOS</v>
      </c>
      <c r="BM36" s="119">
        <f>IF(BN36="W",1,IF(BN36="O",0,IF(BN36="R",0,IF(BN35="R",1,IF(BW36+BW35&gt;0,IF(BW36&gt;BW35,1,0),IF(BV36&gt;BV35,1,0))))))</f>
        <v>1</v>
      </c>
      <c r="BN36" s="143" t="s">
        <v>169</v>
      </c>
      <c r="BO36" s="121"/>
      <c r="BP36" s="121"/>
      <c r="BQ36" s="122"/>
      <c r="BS36" s="65" t="str">
        <f>IF(BQ36&lt;&gt;"","STB",IF(BQ35&lt;&gt;"","STB",IF(BP36&lt;&gt;"",IF(BP36&gt;5,IF(BP36&gt;BP35+1,"fim2st",IF(BP35&gt;BP36+1,"fim2st",IF(BP36=BP35,"meio2st",IF(BP36=6,IF(BP35=7,"fim2st","meio2st"),IF(BP36=7,IF(BP35=6,"fim2st","meio2st"),"meio2st"))))),IF(BP35&gt;5,IF(BP35&gt;BP36+1,"fim2st","meio2st"),"meio2st")),IF(BP35&lt;&gt;"",IF(BP36&gt;5,IF(BP36&gt;BP35+1,"fim2st",IF(BP35&gt;BP36+1,"fim2st",IF(BP36=BP35,"meio2st",IF(BP36=6,IF(BP35=7,"fim2st","meio2st"),IF(BP36=7,IF(BP35=6,"fim2st","meio2st"),"meio2st"))))),IF(BP35&gt;5,IF(BP35&gt;BP36+1,"fim2st","meio2st"),"meio2st")),IF(BO36&lt;&gt;"",IF(BO36&gt;5,IF(BO36&gt;BO35+1,"fim1st",IF(BO35&gt;BO36+1,"fim1st",IF(BO36=BO35,"meio1st",IF(BO36=6,IF(BO35=7,"fim1st","meio1st"),IF(BO36=7,IF(BO35=6,"fim1st","meio1st"),"meio1st"))))),IF(BO35&gt;5,IF(BO35&gt;BO36+1,"fim1st","meio1st"),"meio1st")),IF(BO35&lt;&gt;"",IF(BO36&gt;5,IF(BO36&gt;BO35+1,"fim1st",IF(BO35&gt;BO36+1,"fim1st",IF(BO36=BO35,"meio1st",IF(BO36=6,IF(BO35=7,"fim1st","meio1st"),IF(BO36=7,IF(BO35=6,"fim1st","meio1st"),"meio1st"))))),IF(BO35&gt;5,IF(BO35&gt;BO36+1,"fim1st","meio1st"),"meio1st")),"NJG"))))))</f>
        <v>NJG</v>
      </c>
      <c r="BU36" s="123">
        <f>IF(BN36="W",6,IF(BN36="O",0,  IF(BN35="R",IF(BS36="meio1st",IF(BO35&gt;4,IF(BO35=6,7,BO35+2),6),BO36),BO36)))</f>
        <v>6</v>
      </c>
      <c r="BV36" s="124">
        <f>IF(BN36="W",6,IF(BN36="O",0,IF(BN36="R",IF(BS36="meio1st",0,IF(BS36="fim1st",0,BP36) ),IF(BN35="R",IF(BS36="meio1st",6,IF(BS36="fim1st",6,IF(BS36="meio2st",IF(BP35&gt;4,IF(BP35=6,7,BP35+2),6),BP36))),BP36))))</f>
        <v>6</v>
      </c>
      <c r="BW36" s="125">
        <f>IF(BN36="W",0,IF(BN36="O",0,IF(BN36="R",IF(BS36="STB",BQ36,0),IF(BN35="R",IF(BS31="meio1st",0,IF(BU36&gt;BU35,IF(BV36&gt;BV35,0,10),IF(BV36&gt;BV35,10,BQ36))),BQ36))))</f>
        <v>0</v>
      </c>
      <c r="BY36" s="118"/>
      <c r="BZ36" s="50" t="str">
        <f>D36</f>
        <v>UIRA OLIVEIRA</v>
      </c>
      <c r="CA36" s="119">
        <f>IF(CB36="W",1,IF(CB36="O",0,IF(CB36="R",0,IF(CB35="R",1,IF(CK36+CK35&gt;0,IF(CK36&gt;CK35,1,0),IF(CJ36&gt;CJ35,1,0))))))</f>
        <v>0</v>
      </c>
      <c r="CB36" s="144"/>
      <c r="CC36" s="129">
        <v>3</v>
      </c>
      <c r="CD36" s="129">
        <v>1</v>
      </c>
      <c r="CE36" s="130"/>
      <c r="CG36" s="65" t="str">
        <f>IF(CE36&lt;&gt;"","STB",IF(CE35&lt;&gt;"","STB",IF(CD36&lt;&gt;"",IF(CD36&gt;5,IF(CD36&gt;CD35+1,"fim2st",IF(CD35&gt;CD36+1,"fim2st",IF(CD36=CD35,"meio2st",IF(CD36=6,IF(CD35=7,"fim2st","meio2st"),IF(CD36=7,IF(CD35=6,"fim2st","meio2st"),"meio2st"))))),IF(CD35&gt;5,IF(CD35&gt;CD36+1,"fim2st","meio2st"),"meio2st")),IF(CD35&lt;&gt;"",IF(CD36&gt;5,IF(CD36&gt;CD35+1,"fim2st",IF(CD35&gt;CD36+1,"fim2st",IF(CD36=CD35,"meio2st",IF(CD36=6,IF(CD35=7,"fim2st","meio2st"),IF(CD36=7,IF(CD35=6,"fim2st","meio2st"),"meio2st"))))),IF(CD35&gt;5,IF(CD35&gt;CD36+1,"fim2st","meio2st"),"meio2st")),IF(CC36&lt;&gt;"",IF(CC36&gt;5,IF(CC36&gt;CC35+1,"fim1st",IF(CC35&gt;CC36+1,"fim1st",IF(CC36=CC35,"meio1st",IF(CC36=6,IF(CC35=7,"fim1st","meio1st"),IF(CC36=7,IF(CC35=6,"fim1st","meio1st"),"meio1st"))))),IF(CC35&gt;5,IF(CC35&gt;CC36+1,"fim1st","meio1st"),"meio1st")),IF(CC35&lt;&gt;"",IF(CC36&gt;5,IF(CC36&gt;CC35+1,"fim1st",IF(CC35&gt;CC36+1,"fim1st",IF(CC36=CC35,"meio1st",IF(CC36=6,IF(CC35=7,"fim1st","meio1st"),IF(CC36=7,IF(CC35=6,"fim1st","meio1st"),"meio1st"))))),IF(CC35&gt;5,IF(CC35&gt;CC36+1,"fim1st","meio1st"),"meio1st")),"NJG"))))))</f>
        <v>fim2st</v>
      </c>
      <c r="CI36" s="123">
        <f>IF(CB36="W",6,IF(CB36="O",0,  IF(CB35="R",IF(CG36="meio1st",IF(CC35&gt;4,IF(CC35=6,7,CC35+2),6),CC36),CC36)))</f>
        <v>3</v>
      </c>
      <c r="CJ36" s="124">
        <f>IF(CB36="W",6,IF(CB36="O",0,IF(CB36="R",IF(CG36="meio1st",0,IF(CG36="fim1st",0,CD36) ),IF(CB35="R",IF(CG36="meio1st",6,IF(CG36="fim1st",6,IF(CG36="meio2st",IF(CD35&gt;4,IF(CD35=6,7,CD35+2),6),CD36))),CD36))))</f>
        <v>1</v>
      </c>
      <c r="CK36" s="125">
        <f>IF(CB36="W",0,IF(CB36="O",0,IF(CB36="R",IF(CG36="STB",CE36,0),IF(CB35="R",IF(CG31="meio1st",0,IF(CI36&gt;CI35,IF(CJ36&gt;CJ35,0,10),IF(CJ36&gt;CJ35,10,CE36))),CE36))))</f>
        <v>0</v>
      </c>
      <c r="CM36" s="31" t="str">
        <f t="shared" si="96"/>
        <v>UIRA OLIVEIRA</v>
      </c>
      <c r="CN36" s="65">
        <f>IF(AE32&gt;AE31,1,0)</f>
        <v>0</v>
      </c>
      <c r="CO36" s="65">
        <f>IF(AF32&gt;AF31,1,0)</f>
        <v>0</v>
      </c>
      <c r="CP36" s="65">
        <f>IF(AG32&gt;AG31,1,0)</f>
        <v>0</v>
      </c>
      <c r="CQ36" s="65">
        <f>IF(AS36&gt;AS35,1,0)</f>
        <v>1</v>
      </c>
      <c r="CR36" s="65">
        <f>IF(AT36&gt;AT35,1,0)</f>
        <v>0</v>
      </c>
      <c r="CS36" s="65">
        <f>IF(AU36&gt;AU35,1,0)</f>
        <v>0</v>
      </c>
      <c r="CT36" s="65">
        <f>IF(BG36&gt;BG35,1,0)</f>
        <v>0</v>
      </c>
      <c r="CU36" s="65">
        <f>IF(BH36&gt;BH35,1,0)</f>
        <v>0</v>
      </c>
      <c r="CV36" s="65">
        <f>IF(BI36&gt;BI35,1,0)</f>
        <v>0</v>
      </c>
      <c r="CW36" s="65">
        <f>IF(BU34&gt;BU33,1,0)</f>
        <v>0</v>
      </c>
      <c r="CX36" s="65">
        <f>IF(BV34&gt;BV33,1,0)</f>
        <v>0</v>
      </c>
      <c r="CY36" s="65">
        <f>IF(BW34&gt;BW33,1,0)</f>
        <v>0</v>
      </c>
      <c r="CZ36" s="65">
        <f>IF(CI36&gt;CI35,1,0)</f>
        <v>0</v>
      </c>
      <c r="DA36" s="65">
        <f>IF(CJ36&gt;CJ35,1,0)</f>
        <v>0</v>
      </c>
      <c r="DB36" s="65">
        <f>IF(CK36&gt;CK35,1,0)</f>
        <v>0</v>
      </c>
      <c r="DC36" s="111"/>
      <c r="DD36" s="65">
        <f>IF(AE31&gt;AE32,1,0)</f>
        <v>1</v>
      </c>
      <c r="DE36" s="65">
        <f>IF(AF31&gt;AF32,1,0)</f>
        <v>1</v>
      </c>
      <c r="DF36" s="65">
        <f>IF(AG31&gt;AG32,1,0)</f>
        <v>0</v>
      </c>
      <c r="DG36" s="65">
        <f>IF(AS35&gt;AS36,1,0)</f>
        <v>0</v>
      </c>
      <c r="DH36" s="65">
        <f>IF(AT35&gt;AT36,1,0)</f>
        <v>1</v>
      </c>
      <c r="DI36" s="65">
        <f>IF(AU35&gt;AU36,1,0)</f>
        <v>1</v>
      </c>
      <c r="DJ36" s="65">
        <f>IF(BG35&gt;BG36,1,0)</f>
        <v>1</v>
      </c>
      <c r="DK36" s="65">
        <f>IF(BH35&gt;BH36,1,0)</f>
        <v>1</v>
      </c>
      <c r="DL36" s="65">
        <f>IF(BI35&gt;BI36,1,0)</f>
        <v>0</v>
      </c>
      <c r="DM36" s="65">
        <f>IF(BU33&gt;BU34,1,0)</f>
        <v>1</v>
      </c>
      <c r="DN36" s="65">
        <f>IF(BV33&gt;BV34,1,0)</f>
        <v>1</v>
      </c>
      <c r="DO36" s="65">
        <f>IF(BW33&gt;BW34,1,0)</f>
        <v>0</v>
      </c>
      <c r="DP36" s="65">
        <f>IF(CI35&gt;CI36,1,0)</f>
        <v>1</v>
      </c>
      <c r="DQ36" s="65">
        <f>IF(CJ35&gt;CJ36,1,0)</f>
        <v>1</v>
      </c>
      <c r="DR36" s="65">
        <f>IF(CK35&gt;CK36,1,0)</f>
        <v>0</v>
      </c>
      <c r="DS36" s="111"/>
      <c r="DT36" s="65">
        <f>AE32+AF32+AG32+AS36+AT36+AU36+BG36+BH36+BI36+BU34+BV34+BW34+CI36+CJ36+CK36</f>
        <v>28</v>
      </c>
      <c r="DU36" s="65">
        <f>AE31+AF31+AG31+AS35+AT35+AU35+BG35+BH35+BI35+BU33+BV33+BW33+CI35+CJ35+CK35</f>
        <v>64</v>
      </c>
      <c r="DV36" s="111"/>
      <c r="DW36" s="31">
        <f>IF(X32="O",1,0)</f>
        <v>0</v>
      </c>
      <c r="DX36" s="31">
        <f>IF(AL36="O",1,0)</f>
        <v>0</v>
      </c>
      <c r="DY36" s="31">
        <f>IF(AZ36="O",1,0)</f>
        <v>0</v>
      </c>
      <c r="DZ36" s="31">
        <f>IF(BN34="O",1,0)</f>
        <v>0</v>
      </c>
      <c r="EA36" s="31">
        <f>IF(CB36="O",1,0)</f>
        <v>0</v>
      </c>
      <c r="ED36" s="65">
        <f t="shared" si="97"/>
        <v>1</v>
      </c>
      <c r="EE36" s="65">
        <f t="shared" si="98"/>
        <v>1</v>
      </c>
      <c r="EF36" s="65">
        <f t="shared" si="99"/>
        <v>1</v>
      </c>
      <c r="EG36" s="65">
        <f t="shared" si="100"/>
        <v>1</v>
      </c>
      <c r="EH36" s="65">
        <f t="shared" si="101"/>
        <v>1</v>
      </c>
      <c r="EI36" s="65">
        <v>6</v>
      </c>
      <c r="EJ36" s="43">
        <f t="shared" si="102"/>
        <v>5</v>
      </c>
      <c r="EK36" s="43">
        <f>AY36+BM34+CA36+W32+AK36</f>
        <v>0</v>
      </c>
      <c r="EL36" s="43">
        <f t="shared" si="103"/>
        <v>1</v>
      </c>
      <c r="EM36" s="43">
        <f t="shared" si="104"/>
        <v>10</v>
      </c>
      <c r="EN36" s="43">
        <f t="shared" si="105"/>
        <v>-9</v>
      </c>
      <c r="EO36" s="43">
        <f t="shared" si="106"/>
        <v>28</v>
      </c>
      <c r="EP36" s="43">
        <f t="shared" si="106"/>
        <v>64</v>
      </c>
      <c r="EQ36" s="43">
        <f t="shared" si="107"/>
        <v>-36</v>
      </c>
      <c r="ER36" s="43">
        <f t="shared" si="108"/>
        <v>0</v>
      </c>
      <c r="ES36" s="111"/>
      <c r="ET36" s="71">
        <f>IF(EK36+100&gt;99,EK36+100,concatdxnar("0",EK36+100))</f>
        <v>100</v>
      </c>
      <c r="EU36" s="71" t="str">
        <f t="shared" si="109"/>
        <v>091</v>
      </c>
      <c r="EV36" s="71" t="str">
        <f t="shared" si="110"/>
        <v>064</v>
      </c>
      <c r="EW36" s="71">
        <f t="shared" si="111"/>
        <v>9</v>
      </c>
      <c r="EX36" s="65" t="str">
        <f t="shared" si="112"/>
        <v>10009106496</v>
      </c>
      <c r="EY36" s="65">
        <f t="shared" si="113"/>
        <v>10009106496</v>
      </c>
      <c r="EZ36" s="65">
        <f>LARGE(EY31:EY36,EI36)</f>
        <v>10009106496</v>
      </c>
      <c r="FA36" s="65" t="str">
        <f t="shared" si="114"/>
        <v>100091064</v>
      </c>
      <c r="FB36" s="65" t="str">
        <f>IF(FA36=FA35,"empate-c","ok")</f>
        <v>ok</v>
      </c>
      <c r="FC36" s="65">
        <f t="shared" si="115"/>
        <v>6</v>
      </c>
      <c r="FD36" s="65">
        <f t="shared" si="116"/>
        <v>9</v>
      </c>
      <c r="FE36" s="65" t="str">
        <f>RIGHT(C29,1)</f>
        <v>D</v>
      </c>
      <c r="FF36" s="65">
        <f>IF(FD36=9,9,VLOOKUP(CONCATENATE(FE36,FD36),'Conf-Direto'!$A$12:$B$587,2,0))</f>
        <v>9</v>
      </c>
      <c r="FG36" s="65">
        <f t="shared" si="117"/>
        <v>9</v>
      </c>
      <c r="FH36" s="31" t="str">
        <f t="shared" si="118"/>
        <v>10009106496</v>
      </c>
      <c r="FI36" s="65">
        <v>6</v>
      </c>
      <c r="FJ36" s="70">
        <f>IF(W31=1,1,IF(W32=1,6,0))</f>
        <v>1</v>
      </c>
      <c r="FK36" s="70">
        <f>IF(BM33=1,2,IF(BM34=1,6,0))</f>
        <v>2</v>
      </c>
      <c r="FL36" s="70">
        <f>IF(AK35=1,3,IF(AK36=1,6,0))</f>
        <v>3</v>
      </c>
      <c r="FM36" s="70">
        <f>IF(CA35=1,4,IF(CA36=1,6,0))</f>
        <v>4</v>
      </c>
      <c r="FN36" s="70">
        <f>IF(AY35=1,5,IF(AY36=1,6,0))</f>
        <v>5</v>
      </c>
      <c r="FO36" s="70"/>
      <c r="FP36" s="31">
        <f t="shared" si="119"/>
        <v>10009106496</v>
      </c>
      <c r="FQ36" s="31">
        <f>LARGE(FP31:FP36,6)</f>
        <v>10009106496</v>
      </c>
      <c r="FR36" s="65">
        <f>IF(SUM(EJ31:EJ36)=0,B36,VALUE(RIGHT(FQ36,1)))</f>
        <v>6</v>
      </c>
      <c r="FS36" s="31">
        <f t="shared" si="120"/>
        <v>24</v>
      </c>
      <c r="FT36" s="31" t="str">
        <f>VLOOKUP(FR36,B31:D36,3,0)</f>
        <v>UIRA OLIVEIRA</v>
      </c>
      <c r="FU36" s="31">
        <f t="shared" si="121"/>
        <v>24</v>
      </c>
      <c r="FV36" s="67" t="str">
        <f t="shared" si="122"/>
        <v>2424</v>
      </c>
      <c r="FW36" s="31">
        <f t="shared" si="123"/>
        <v>2424</v>
      </c>
      <c r="FX36" s="31">
        <f>SMALL(FW31:FW36,FI36)</f>
        <v>2424</v>
      </c>
      <c r="FY36" s="31">
        <f t="shared" si="124"/>
        <v>24</v>
      </c>
      <c r="FZ36" s="31" t="str">
        <f t="shared" si="125"/>
        <v>24</v>
      </c>
    </row>
    <row r="38" spans="1:185" s="23" customFormat="1" ht="22.5" customHeight="1" x14ac:dyDescent="0.45">
      <c r="A38" s="34"/>
      <c r="B38" s="34" t="s">
        <v>144</v>
      </c>
      <c r="C38" s="10" t="s">
        <v>223</v>
      </c>
      <c r="D38" s="10"/>
      <c r="E38" s="34"/>
      <c r="F38" s="10"/>
      <c r="G38" s="10" t="s">
        <v>224</v>
      </c>
      <c r="H38" s="3" t="s">
        <v>146</v>
      </c>
      <c r="I38" s="2" t="s">
        <v>147</v>
      </c>
      <c r="J38" s="1" t="s">
        <v>148</v>
      </c>
      <c r="K38" s="1"/>
      <c r="L38" s="1"/>
      <c r="M38" s="1" t="s">
        <v>150</v>
      </c>
      <c r="N38" s="1"/>
      <c r="O38" s="1"/>
      <c r="P38" s="10" t="s">
        <v>152</v>
      </c>
      <c r="Q38" s="10" t="s">
        <v>152</v>
      </c>
      <c r="R38" s="79"/>
      <c r="S38" s="79"/>
      <c r="U38" s="9" t="str">
        <f>U29</f>
        <v>1o TURNO - 1a RODADA</v>
      </c>
      <c r="V38" s="9"/>
      <c r="W38" s="69"/>
      <c r="X38" s="304" t="s">
        <v>154</v>
      </c>
      <c r="Y38" s="304"/>
      <c r="Z38" s="304"/>
      <c r="AA38" s="304"/>
      <c r="AC38" s="65" t="s">
        <v>155</v>
      </c>
      <c r="AD38" s="34"/>
      <c r="AE38" s="303" t="s">
        <v>156</v>
      </c>
      <c r="AF38" s="303"/>
      <c r="AG38" s="303"/>
      <c r="AI38" s="9" t="str">
        <f>AI29</f>
        <v>1o TURNO - 2a RODADA</v>
      </c>
      <c r="AJ38" s="9"/>
      <c r="AK38" s="69"/>
      <c r="AL38" s="304" t="s">
        <v>154</v>
      </c>
      <c r="AM38" s="304"/>
      <c r="AN38" s="304"/>
      <c r="AO38" s="304"/>
      <c r="AP38" s="34"/>
      <c r="AQ38" s="65" t="s">
        <v>155</v>
      </c>
      <c r="AR38" s="34"/>
      <c r="AS38" s="303" t="s">
        <v>156</v>
      </c>
      <c r="AT38" s="303"/>
      <c r="AU38" s="303"/>
      <c r="AW38" s="9" t="str">
        <f>AW29</f>
        <v>1o TURNO - 3a RODADA</v>
      </c>
      <c r="AX38" s="9"/>
      <c r="AY38" s="69"/>
      <c r="AZ38" s="304" t="s">
        <v>154</v>
      </c>
      <c r="BA38" s="304"/>
      <c r="BB38" s="304"/>
      <c r="BC38" s="304"/>
      <c r="BD38" s="34"/>
      <c r="BE38" s="65" t="s">
        <v>155</v>
      </c>
      <c r="BF38" s="34"/>
      <c r="BG38" s="303" t="s">
        <v>156</v>
      </c>
      <c r="BH38" s="303"/>
      <c r="BI38" s="303"/>
      <c r="BK38" s="9" t="str">
        <f>BK29</f>
        <v>1o TURNO - 4a RODADA</v>
      </c>
      <c r="BL38" s="9"/>
      <c r="BM38" s="69"/>
      <c r="BN38" s="304" t="s">
        <v>154</v>
      </c>
      <c r="BO38" s="304"/>
      <c r="BP38" s="304"/>
      <c r="BQ38" s="304"/>
      <c r="BR38" s="34"/>
      <c r="BS38" s="65" t="s">
        <v>155</v>
      </c>
      <c r="BT38" s="34"/>
      <c r="BU38" s="303" t="s">
        <v>156</v>
      </c>
      <c r="BV38" s="303"/>
      <c r="BW38" s="303"/>
      <c r="BY38" s="9" t="str">
        <f>BY29</f>
        <v>1o TURNO - 5a RODADA</v>
      </c>
      <c r="BZ38" s="9"/>
      <c r="CA38" s="69"/>
      <c r="CB38" s="305" t="s">
        <v>154</v>
      </c>
      <c r="CC38" s="305"/>
      <c r="CD38" s="305"/>
      <c r="CE38" s="305"/>
      <c r="CF38" s="34"/>
      <c r="CG38" s="65" t="s">
        <v>155</v>
      </c>
      <c r="CH38" s="34"/>
      <c r="CI38" s="303" t="s">
        <v>156</v>
      </c>
      <c r="CJ38" s="303"/>
      <c r="CK38" s="303"/>
      <c r="CM38" s="306" t="s">
        <v>157</v>
      </c>
      <c r="CN38" s="307" t="s">
        <v>158</v>
      </c>
      <c r="CO38" s="307"/>
      <c r="CP38" s="307"/>
      <c r="CQ38" s="307" t="s">
        <v>159</v>
      </c>
      <c r="CR38" s="307"/>
      <c r="CS38" s="307"/>
      <c r="CT38" s="307" t="s">
        <v>160</v>
      </c>
      <c r="CU38" s="307"/>
      <c r="CV38" s="307"/>
      <c r="CW38" s="307" t="s">
        <v>161</v>
      </c>
      <c r="CX38" s="307"/>
      <c r="CY38" s="307"/>
      <c r="CZ38" s="307" t="s">
        <v>162</v>
      </c>
      <c r="DA38" s="307"/>
      <c r="DB38" s="307"/>
      <c r="DC38" s="34"/>
      <c r="DD38" s="307" t="s">
        <v>163</v>
      </c>
      <c r="DE38" s="307"/>
      <c r="DF38" s="307"/>
      <c r="DG38" s="307" t="s">
        <v>164</v>
      </c>
      <c r="DH38" s="307"/>
      <c r="DI38" s="307"/>
      <c r="DJ38" s="307" t="s">
        <v>165</v>
      </c>
      <c r="DK38" s="307"/>
      <c r="DL38" s="307"/>
      <c r="DM38" s="307" t="s">
        <v>166</v>
      </c>
      <c r="DN38" s="307"/>
      <c r="DO38" s="307"/>
      <c r="DP38" s="307" t="s">
        <v>167</v>
      </c>
      <c r="DQ38" s="307"/>
      <c r="DR38" s="307"/>
      <c r="DS38" s="34"/>
      <c r="DT38" s="307" t="s">
        <v>150</v>
      </c>
      <c r="DU38" s="307"/>
      <c r="DV38" s="34"/>
      <c r="DW38" s="307" t="s">
        <v>168</v>
      </c>
      <c r="DX38" s="307"/>
      <c r="DY38" s="307"/>
      <c r="DZ38" s="307"/>
      <c r="EA38" s="307"/>
      <c r="EB38" s="65" t="s">
        <v>169</v>
      </c>
      <c r="EC38" s="65"/>
      <c r="ED38" s="307" t="s">
        <v>170</v>
      </c>
      <c r="EE38" s="307"/>
      <c r="EF38" s="307"/>
      <c r="EG38" s="307"/>
      <c r="EH38" s="307"/>
      <c r="EI38" s="308" t="s">
        <v>144</v>
      </c>
      <c r="EJ38" s="308" t="s">
        <v>146</v>
      </c>
      <c r="EK38" s="308" t="s">
        <v>147</v>
      </c>
      <c r="EL38" s="307" t="s">
        <v>148</v>
      </c>
      <c r="EM38" s="307"/>
      <c r="EN38" s="307"/>
      <c r="EO38" s="307" t="s">
        <v>150</v>
      </c>
      <c r="EP38" s="307"/>
      <c r="EQ38" s="307"/>
      <c r="ER38" s="307" t="s">
        <v>171</v>
      </c>
      <c r="ES38" s="34"/>
      <c r="ET38" s="309" t="s">
        <v>172</v>
      </c>
      <c r="EU38" s="309"/>
      <c r="EV38" s="309"/>
      <c r="EW38" s="309"/>
      <c r="EX38" s="309"/>
      <c r="EY38" s="309"/>
      <c r="EZ38" s="309"/>
      <c r="FA38" s="309"/>
      <c r="FB38" s="309"/>
      <c r="FC38" s="309"/>
      <c r="FD38" s="307" t="s">
        <v>173</v>
      </c>
      <c r="FE38" s="307"/>
      <c r="FF38" s="307"/>
      <c r="FG38" s="307"/>
      <c r="FH38" s="307"/>
      <c r="FI38" s="307"/>
      <c r="FJ38" s="307"/>
      <c r="FK38" s="307"/>
      <c r="FL38" s="307"/>
      <c r="FM38" s="307"/>
      <c r="FN38" s="307"/>
      <c r="FO38" s="307"/>
      <c r="FP38" s="307"/>
      <c r="FQ38" s="307"/>
      <c r="FR38" s="307"/>
      <c r="FS38" s="34"/>
      <c r="FT38" s="34"/>
      <c r="FU38" s="34"/>
      <c r="FV38" s="72"/>
      <c r="FW38" s="34"/>
      <c r="FX38" s="34"/>
      <c r="FY38" s="34"/>
      <c r="FZ38" s="34"/>
      <c r="GA38" s="34"/>
      <c r="GB38" s="34"/>
      <c r="GC38" s="34"/>
    </row>
    <row r="39" spans="1:185" s="23" customFormat="1" ht="24.75" customHeight="1" x14ac:dyDescent="0.45">
      <c r="A39" s="34"/>
      <c r="B39" s="34"/>
      <c r="C39" s="8" t="str">
        <f>C30</f>
        <v>TENISTAS</v>
      </c>
      <c r="D39" s="8" t="str">
        <f>C3</f>
        <v>TENISTAS</v>
      </c>
      <c r="E39" s="34"/>
      <c r="F39" s="73"/>
      <c r="G39" s="74" t="s">
        <v>174</v>
      </c>
      <c r="H39" s="3"/>
      <c r="I39" s="2"/>
      <c r="J39" s="75" t="s">
        <v>175</v>
      </c>
      <c r="K39" s="75" t="s">
        <v>176</v>
      </c>
      <c r="L39" s="76" t="s">
        <v>177</v>
      </c>
      <c r="M39" s="77" t="s">
        <v>175</v>
      </c>
      <c r="N39" s="77" t="s">
        <v>176</v>
      </c>
      <c r="O39" s="78" t="s">
        <v>177</v>
      </c>
      <c r="P39" s="10"/>
      <c r="Q39" s="10"/>
      <c r="R39" s="79"/>
      <c r="S39" s="79"/>
      <c r="U39" s="83"/>
      <c r="V39" s="84" t="str">
        <f>U3</f>
        <v>19 a 25 Fev</v>
      </c>
      <c r="W39" s="80"/>
      <c r="X39" s="81" t="s">
        <v>178</v>
      </c>
      <c r="Y39" s="82" t="s">
        <v>179</v>
      </c>
      <c r="Z39" s="82" t="s">
        <v>180</v>
      </c>
      <c r="AA39" s="77" t="s">
        <v>181</v>
      </c>
      <c r="AC39" s="65" t="s">
        <v>182</v>
      </c>
      <c r="AD39" s="34"/>
      <c r="AE39" s="82" t="s">
        <v>179</v>
      </c>
      <c r="AF39" s="82" t="s">
        <v>180</v>
      </c>
      <c r="AG39" s="77" t="s">
        <v>181</v>
      </c>
      <c r="AI39" s="83"/>
      <c r="AJ39" s="84" t="str">
        <f>AJ30</f>
        <v>26 Fev a 03 Mar</v>
      </c>
      <c r="AK39" s="80"/>
      <c r="AL39" s="81" t="s">
        <v>178</v>
      </c>
      <c r="AM39" s="82" t="s">
        <v>179</v>
      </c>
      <c r="AN39" s="82" t="s">
        <v>180</v>
      </c>
      <c r="AO39" s="77" t="s">
        <v>181</v>
      </c>
      <c r="AP39" s="34"/>
      <c r="AQ39" s="65" t="s">
        <v>182</v>
      </c>
      <c r="AR39" s="34"/>
      <c r="AS39" s="82" t="s">
        <v>179</v>
      </c>
      <c r="AT39" s="82" t="s">
        <v>180</v>
      </c>
      <c r="AU39" s="77" t="s">
        <v>181</v>
      </c>
      <c r="AW39" s="83"/>
      <c r="AX39" s="84" t="str">
        <f>AX30</f>
        <v>04 a 10 Mar</v>
      </c>
      <c r="AY39" s="80"/>
      <c r="AZ39" s="81" t="s">
        <v>178</v>
      </c>
      <c r="BA39" s="82" t="s">
        <v>179</v>
      </c>
      <c r="BB39" s="82" t="s">
        <v>180</v>
      </c>
      <c r="BC39" s="77" t="s">
        <v>181</v>
      </c>
      <c r="BD39" s="34"/>
      <c r="BE39" s="65" t="s">
        <v>182</v>
      </c>
      <c r="BF39" s="34"/>
      <c r="BG39" s="82" t="s">
        <v>179</v>
      </c>
      <c r="BH39" s="82" t="s">
        <v>180</v>
      </c>
      <c r="BI39" s="77" t="s">
        <v>181</v>
      </c>
      <c r="BK39" s="83"/>
      <c r="BL39" s="84" t="str">
        <f>BL30</f>
        <v>11 a 17 Mar</v>
      </c>
      <c r="BM39" s="80"/>
      <c r="BN39" s="81" t="s">
        <v>178</v>
      </c>
      <c r="BO39" s="82" t="s">
        <v>179</v>
      </c>
      <c r="BP39" s="82" t="s">
        <v>180</v>
      </c>
      <c r="BQ39" s="77" t="s">
        <v>181</v>
      </c>
      <c r="BR39" s="34"/>
      <c r="BS39" s="65" t="s">
        <v>182</v>
      </c>
      <c r="BT39" s="34"/>
      <c r="BU39" s="82" t="s">
        <v>179</v>
      </c>
      <c r="BV39" s="82" t="s">
        <v>180</v>
      </c>
      <c r="BW39" s="77" t="s">
        <v>181</v>
      </c>
      <c r="BY39" s="83"/>
      <c r="BZ39" s="84" t="str">
        <f>BZ30</f>
        <v>18 a 24 Mar</v>
      </c>
      <c r="CA39" s="80"/>
      <c r="CB39" s="150" t="s">
        <v>178</v>
      </c>
      <c r="CC39" s="87" t="s">
        <v>183</v>
      </c>
      <c r="CD39" s="87" t="s">
        <v>184</v>
      </c>
      <c r="CE39" s="88" t="s">
        <v>181</v>
      </c>
      <c r="CF39" s="34"/>
      <c r="CG39" s="65" t="s">
        <v>182</v>
      </c>
      <c r="CH39" s="34"/>
      <c r="CI39" s="82" t="s">
        <v>179</v>
      </c>
      <c r="CJ39" s="82" t="s">
        <v>180</v>
      </c>
      <c r="CK39" s="77" t="s">
        <v>181</v>
      </c>
      <c r="CM39" s="306"/>
      <c r="CN39" s="34" t="s">
        <v>185</v>
      </c>
      <c r="CO39" s="34" t="s">
        <v>186</v>
      </c>
      <c r="CP39" s="34" t="s">
        <v>187</v>
      </c>
      <c r="CQ39" s="34" t="s">
        <v>185</v>
      </c>
      <c r="CR39" s="34" t="s">
        <v>186</v>
      </c>
      <c r="CS39" s="34" t="s">
        <v>187</v>
      </c>
      <c r="CT39" s="34" t="s">
        <v>185</v>
      </c>
      <c r="CU39" s="34" t="s">
        <v>186</v>
      </c>
      <c r="CV39" s="34" t="s">
        <v>187</v>
      </c>
      <c r="CW39" s="34" t="s">
        <v>185</v>
      </c>
      <c r="CX39" s="34" t="s">
        <v>186</v>
      </c>
      <c r="CY39" s="34" t="s">
        <v>187</v>
      </c>
      <c r="CZ39" s="34" t="s">
        <v>185</v>
      </c>
      <c r="DA39" s="34" t="s">
        <v>186</v>
      </c>
      <c r="DB39" s="34" t="s">
        <v>187</v>
      </c>
      <c r="DC39" s="34"/>
      <c r="DD39" s="34" t="s">
        <v>185</v>
      </c>
      <c r="DE39" s="34" t="s">
        <v>186</v>
      </c>
      <c r="DF39" s="34" t="s">
        <v>187</v>
      </c>
      <c r="DG39" s="34" t="s">
        <v>185</v>
      </c>
      <c r="DH39" s="34" t="s">
        <v>186</v>
      </c>
      <c r="DI39" s="34" t="s">
        <v>187</v>
      </c>
      <c r="DJ39" s="34" t="s">
        <v>185</v>
      </c>
      <c r="DK39" s="34" t="s">
        <v>186</v>
      </c>
      <c r="DL39" s="34" t="s">
        <v>187</v>
      </c>
      <c r="DM39" s="34" t="s">
        <v>185</v>
      </c>
      <c r="DN39" s="34" t="s">
        <v>186</v>
      </c>
      <c r="DO39" s="34" t="s">
        <v>187</v>
      </c>
      <c r="DP39" s="34" t="s">
        <v>185</v>
      </c>
      <c r="DQ39" s="34" t="s">
        <v>186</v>
      </c>
      <c r="DR39" s="34" t="s">
        <v>187</v>
      </c>
      <c r="DS39" s="34"/>
      <c r="DT39" s="65" t="s">
        <v>175</v>
      </c>
      <c r="DU39" s="65" t="s">
        <v>176</v>
      </c>
      <c r="DV39" s="34"/>
      <c r="DW39" s="34" t="s">
        <v>188</v>
      </c>
      <c r="DX39" s="34" t="s">
        <v>189</v>
      </c>
      <c r="DY39" s="34" t="s">
        <v>188</v>
      </c>
      <c r="DZ39" s="34" t="s">
        <v>189</v>
      </c>
      <c r="EA39" s="34" t="s">
        <v>188</v>
      </c>
      <c r="EB39" s="65" t="s">
        <v>110</v>
      </c>
      <c r="EC39" s="65"/>
      <c r="ED39" s="65" t="s">
        <v>190</v>
      </c>
      <c r="EE39" s="65" t="s">
        <v>191</v>
      </c>
      <c r="EF39" s="65" t="s">
        <v>192</v>
      </c>
      <c r="EG39" s="65" t="s">
        <v>193</v>
      </c>
      <c r="EH39" s="65" t="s">
        <v>194</v>
      </c>
      <c r="EI39" s="308"/>
      <c r="EJ39" s="308"/>
      <c r="EK39" s="308"/>
      <c r="EL39" s="65" t="s">
        <v>175</v>
      </c>
      <c r="EM39" s="65" t="s">
        <v>176</v>
      </c>
      <c r="EN39" s="65" t="s">
        <v>177</v>
      </c>
      <c r="EO39" s="65" t="s">
        <v>175</v>
      </c>
      <c r="EP39" s="65" t="s">
        <v>176</v>
      </c>
      <c r="EQ39" s="65" t="s">
        <v>177</v>
      </c>
      <c r="ER39" s="307"/>
      <c r="ES39" s="34"/>
      <c r="ET39" s="34" t="str">
        <f>I38</f>
        <v>Vitorias</v>
      </c>
      <c r="EU39" s="34" t="s">
        <v>195</v>
      </c>
      <c r="EV39" s="34" t="s">
        <v>196</v>
      </c>
      <c r="EW39" s="34" t="s">
        <v>168</v>
      </c>
      <c r="EX39" s="34" t="s">
        <v>197</v>
      </c>
      <c r="EY39" s="34" t="s">
        <v>198</v>
      </c>
      <c r="EZ39" s="34" t="s">
        <v>199</v>
      </c>
      <c r="FA39" s="34" t="s">
        <v>200</v>
      </c>
      <c r="FB39" s="34" t="s">
        <v>201</v>
      </c>
      <c r="FC39" s="34" t="s">
        <v>202</v>
      </c>
      <c r="FD39" s="34" t="s">
        <v>203</v>
      </c>
      <c r="FE39" s="34" t="s">
        <v>204</v>
      </c>
      <c r="FF39" s="34" t="s">
        <v>175</v>
      </c>
      <c r="FG39" s="34" t="s">
        <v>205</v>
      </c>
      <c r="FH39" s="34" t="s">
        <v>206</v>
      </c>
      <c r="FI39" s="65" t="s">
        <v>144</v>
      </c>
      <c r="FJ39" s="65">
        <v>1</v>
      </c>
      <c r="FK39" s="65">
        <v>2</v>
      </c>
      <c r="FL39" s="65">
        <v>3</v>
      </c>
      <c r="FM39" s="65">
        <v>4</v>
      </c>
      <c r="FN39" s="65">
        <v>5</v>
      </c>
      <c r="FO39" s="65">
        <v>6</v>
      </c>
      <c r="FP39" s="34" t="s">
        <v>207</v>
      </c>
      <c r="FQ39" s="34" t="s">
        <v>208</v>
      </c>
      <c r="FR39" s="34" t="s">
        <v>209</v>
      </c>
      <c r="FS39" s="72" t="s">
        <v>210</v>
      </c>
      <c r="FT39" s="34" t="s">
        <v>211</v>
      </c>
      <c r="FU39" s="34" t="s">
        <v>212</v>
      </c>
      <c r="FV39" s="72" t="s">
        <v>213</v>
      </c>
      <c r="FW39" s="34"/>
      <c r="FX39" s="34" t="s">
        <v>215</v>
      </c>
      <c r="FY39" s="34"/>
      <c r="FZ39" s="34"/>
      <c r="GA39" s="34"/>
      <c r="GB39" s="34"/>
      <c r="GC39" s="34"/>
    </row>
    <row r="40" spans="1:185" x14ac:dyDescent="0.45">
      <c r="B40" s="43">
        <v>1</v>
      </c>
      <c r="C40" s="38">
        <v>25</v>
      </c>
      <c r="D40" s="39" t="str">
        <f>Classificação!D29</f>
        <v>RICARDO MACHADO</v>
      </c>
      <c r="F40" s="38">
        <f>F36+1</f>
        <v>25</v>
      </c>
      <c r="G40" s="89" t="str">
        <f t="shared" ref="G40:G45" si="126">VLOOKUP(FR40,$B$40:$D$45,3,0)</f>
        <v>RAUL BURNETT</v>
      </c>
      <c r="H40" s="145">
        <f>VLOOKUP(FR40,EI40:EJ45,2,0)</f>
        <v>5</v>
      </c>
      <c r="I40" s="91">
        <f>VLOOKUP(FR40,EI40:EK45,3,0)</f>
        <v>5</v>
      </c>
      <c r="J40" s="95">
        <f>VLOOKUP(FR40,EI40:EQ45,4,0)</f>
        <v>10</v>
      </c>
      <c r="K40" s="93">
        <f>VLOOKUP(FR40,EI40:EQ45,5,0)</f>
        <v>0</v>
      </c>
      <c r="L40" s="94">
        <f>VLOOKUP(FR40,EI40:EQ45,6,0)</f>
        <v>10</v>
      </c>
      <c r="M40" s="95">
        <f>VLOOKUP(FR40,EI40:EQ45,7,0)</f>
        <v>60</v>
      </c>
      <c r="N40" s="93">
        <f>VLOOKUP(FR40,EI40:EQ45,8,0)</f>
        <v>7</v>
      </c>
      <c r="O40" s="146">
        <f>VLOOKUP(FR40,EI40:EQ45,9,0)</f>
        <v>53</v>
      </c>
      <c r="P40" s="96">
        <f>VLOOKUP(FR40,EI40:ER45,10,0)</f>
        <v>0</v>
      </c>
      <c r="Q40" s="96" t="e">
        <f>VLOOKUP(FS40,EJ40:ES45,10,0)</f>
        <v>#N/A</v>
      </c>
      <c r="R40" s="97"/>
      <c r="S40" s="97"/>
      <c r="U40" s="98"/>
      <c r="V40" s="41" t="str">
        <f>D40</f>
        <v>RICARDO MACHADO</v>
      </c>
      <c r="W40" s="99">
        <f>IF(X40="W",1,IF(X40="O",0,IF(X40="R",0,IF(X41="R",1,IF(AG40+AG41&gt;0,IF(AG40&gt;AG41,1,0),IF(AF40&gt;AF41,1,0))))))</f>
        <v>0</v>
      </c>
      <c r="X40" s="100"/>
      <c r="Y40" s="101">
        <v>0</v>
      </c>
      <c r="Z40" s="101">
        <v>3</v>
      </c>
      <c r="AA40" s="102"/>
      <c r="AC40" s="65" t="str">
        <f>IF(AA40&lt;&gt;"","STB",IF(AA41&lt;&gt;"","STB",IF(Z40&lt;&gt;"",IF(Z40&gt;5,IF(Z40&gt;Z41+1,"fim2st",IF(Z41&gt;Z40+1,"fim2st",IF(Z40=Z41,"meio2st",IF(Z40=6,IF(Z41=7,"fim2st","meio2st"),IF(Z40=7,IF(Z41=6,"fim2st","meio2st"),"meio2st"))))),IF(Z41&gt;5,IF(Z41&gt;Z40+1,"fim2st","meio2st"),"meio2st")),IF(Z41&lt;&gt;"",IF(Z40&gt;5,IF(Z40&gt;Z41+1,"fim2st",IF(Z41&gt;Z40+1,"fim2st",IF(Z40=Z41,"meio2st",IF(Z40=6,IF(Z41=7,"fim2st","meio2st"),IF(Z40=7,IF(Z41=6,"fim2st","meio2st"),"meio2st"))))),IF(Z41&gt;5,IF(Z41&gt;Z40+1,"fim2st","meio2st"),"meio2st")),IF(Y40&lt;&gt;"",IF(Y40&gt;5,IF(Y40&gt;Y41+1,"fim1st",IF(Y41&gt;Y40+1,"fim1st",IF(Y40=Y41,"meio1st",IF(Y40=6,IF(Y41=7,"fim1st","meio1st"),IF(Y40=7,IF(Y41=6,"fim1st","meio1st"),"meio1st"))))),IF(Y41&gt;5,IF(Y41&gt;Y40+1,"fim1st","meio1st"),"meio1st")),IF(Y41&lt;&gt;"",IF(Y40&gt;5,IF(Y40&gt;Y41+1,"fim1st",IF(Y41&gt;Y40+1,"fim1st",IF(Y40=Y41,"meio1st",IF(Y40=6,IF(Y41=7,"fim1st","meio1st"),IF(Y40=7,IF(Y41=6,"fim1st","meio1st"),"meio1st"))))),IF(Y41&gt;5,IF(Y41&gt;Y40+1,"fim1st","meio1st"),"meio1st")),"NJG"))))))</f>
        <v>fim2st</v>
      </c>
      <c r="AE40" s="103">
        <f>IF(X40="W",6,IF(X40="O",0,  IF(X41="R",IF(AC40="meio1st",IF(Y41&gt;4,IF(Y41=6,7,Y41+2),6),Y40),Y40)))</f>
        <v>0</v>
      </c>
      <c r="AF40" s="104">
        <f>IF(X40="W",6,IF(X40="O",0,IF(X40="R",IF(AC40="meio1st",0,IF(AC40="fim1st",0,Z40) ),IF(X41="R",IF(AC40="meio1st",6,IF(AC40="fim1st",6,IF(AC40="meio2st",IF(Z41&gt;4,IF(Z41=6,7,Z41+2),6),Z40))),Z40))))</f>
        <v>3</v>
      </c>
      <c r="AG40" s="105">
        <f>IF(X40="W",0,IF(X40="O",0,IF(X40="R",IF(AC40="STB",AA40,0),IF(X41="R",IF(AC40="meio1st",0,IF(AE40&gt;AE41,IF(AF40&gt;AF41,0,10),IF(AF40&gt;AF41,10,AA40))),AA40))))</f>
        <v>0</v>
      </c>
      <c r="AH40" s="106"/>
      <c r="AI40" s="98" t="s">
        <v>140</v>
      </c>
      <c r="AJ40" s="41" t="str">
        <f>D40</f>
        <v>RICARDO MACHADO</v>
      </c>
      <c r="AK40" s="99">
        <f>IF(AL40="W",1,IF(AL40="O",0,IF(AL40="R",0,IF(AL41="R",1,IF(AU40+AU41&gt;0,IF(AU40&gt;AU41,1,0),IF(AT40&gt;AT41,1,0))))))</f>
        <v>1</v>
      </c>
      <c r="AL40" s="100"/>
      <c r="AM40" s="101">
        <v>6</v>
      </c>
      <c r="AN40" s="101">
        <v>6</v>
      </c>
      <c r="AO40" s="102"/>
      <c r="AQ40" s="65" t="str">
        <f>IF(AO40&lt;&gt;"","STB",IF(AO41&lt;&gt;"","STB",IF(AN40&lt;&gt;"",IF(AN40&gt;5,IF(AN40&gt;AN41+1,"fim2st",IF(AN41&gt;AN40+1,"fim2st",IF(AN40=AN41,"meio2st",IF(AN40=6,IF(AN41=7,"fim2st","meio2st"),IF(AN40=7,IF(AN41=6,"fim2st","meio2st"),"meio2st"))))),IF(AN41&gt;5,IF(AN41&gt;AN40+1,"fim2st","meio2st"),"meio2st")),IF(AN41&lt;&gt;"",IF(AN40&gt;5,IF(AN40&gt;AN41+1,"fim2st",IF(AN41&gt;AN40+1,"fim2st",IF(AN40=AN41,"meio2st",IF(AN40=6,IF(AN41=7,"fim2st","meio2st"),IF(AN40=7,IF(AN41=6,"fim2st","meio2st"),"meio2st"))))),IF(AN41&gt;5,IF(AN41&gt;AN40+1,"fim2st","meio2st"),"meio2st")),IF(AM40&lt;&gt;"",IF(AM40&gt;5,IF(AM40&gt;AM41+1,"fim1st",IF(AM41&gt;AM40+1,"fim1st",IF(AM40=AM41,"meio1st",IF(AM40=6,IF(AM41=7,"fim1st","meio1st"),IF(AM40=7,IF(AM41=6,"fim1st","meio1st"),"meio1st"))))),IF(AM41&gt;5,IF(AM41&gt;AM40+1,"fim1st","meio1st"),"meio1st")),IF(AM41&lt;&gt;"",IF(AM40&gt;5,IF(AM40&gt;AM41+1,"fim1st",IF(AM41&gt;AM40+1,"fim1st",IF(AM40=AM41,"meio1st",IF(AM40=6,IF(AM41=7,"fim1st","meio1st"),IF(AM40=7,IF(AM41=6,"fim1st","meio1st"),"meio1st"))))),IF(AM41&gt;5,IF(AM41&gt;AM40+1,"fim1st","meio1st"),"meio1st")),"NJG"))))))</f>
        <v>fim2st</v>
      </c>
      <c r="AS40" s="103">
        <f>IF(AL40="W",6,IF(AL40="O",0,  IF(AL41="R",IF(AQ40="meio1st",IF(AM41&gt;4,IF(AM41=6,7,AM41+2),6),AM40),AM40)))</f>
        <v>6</v>
      </c>
      <c r="AT40" s="104">
        <f>IF(AL40="W",6,IF(AL40="O",0,IF(AL40="R",IF(AQ40="meio1st",0,IF(AQ40="fim1st",0,AN40) ),IF(AL41="R",IF(AQ40="meio1st",6,IF(AQ40="fim1st",6,IF(AQ40="meio2st",IF(AN41&gt;4,IF(AN41=6,7,AN41+2),6),AN40))),AN40))))</f>
        <v>6</v>
      </c>
      <c r="AU40" s="105">
        <f>IF(AL40="W",0,IF(AL40="O",0,IF(AL40="R",IF(AQ40="STB",AO40,0),IF(AL41="R",IF(AQ40="meio1st",0,IF(AS40&gt;AS41,IF(AT40&gt;AT41,0,10),IF(AT40&gt;AT41,10,AO40))),AO40))))</f>
        <v>0</v>
      </c>
      <c r="AW40" s="98"/>
      <c r="AX40" s="41" t="str">
        <f>D40</f>
        <v>RICARDO MACHADO</v>
      </c>
      <c r="AY40" s="99">
        <f>IF(AZ40="W",1,IF(AZ40="O",0,IF(AZ40="R",0,IF(AZ41="R",1,IF(BI40+BI41&gt;0,IF(BI40&gt;BI41,1,0),IF(BH40&gt;BH41,1,0))))))</f>
        <v>0</v>
      </c>
      <c r="AZ40" s="100"/>
      <c r="BA40" s="101">
        <v>7</v>
      </c>
      <c r="BB40" s="101">
        <v>6</v>
      </c>
      <c r="BC40" s="102">
        <v>8</v>
      </c>
      <c r="BE40" s="65" t="str">
        <f>IF(BC40&lt;&gt;"","STB",IF(BC41&lt;&gt;"","STB",IF(BB40&lt;&gt;"",IF(BB40&gt;5,IF(BB40&gt;BB41+1,"fim2st",IF(BB41&gt;BB40+1,"fim2st",IF(BB40=BB41,"meio2st",IF(BB40=6,IF(BB41=7,"fim2st","meio2st"),IF(BB40=7,IF(BB41=6,"fim2st","meio2st"),"meio2st"))))),IF(BB41&gt;5,IF(BB41&gt;BB40+1,"fim2st","meio2st"),"meio2st")),IF(BB41&lt;&gt;"",IF(BB40&gt;5,IF(BB40&gt;BB41+1,"fim2st",IF(BB41&gt;BB40+1,"fim2st",IF(BB40=BB41,"meio2st",IF(BB40=6,IF(BB41=7,"fim2st","meio2st"),IF(BB40=7,IF(BB41=6,"fim2st","meio2st"),"meio2st"))))),IF(BB41&gt;5,IF(BB41&gt;BB40+1,"fim2st","meio2st"),"meio2st")),IF(BA40&lt;&gt;"",IF(BA40&gt;5,IF(BA40&gt;BA41+1,"fim1st",IF(BA41&gt;BA40+1,"fim1st",IF(BA40=BA41,"meio1st",IF(BA40=6,IF(BA41=7,"fim1st","meio1st"),IF(BA40=7,IF(BA41=6,"fim1st","meio1st"),"meio1st"))))),IF(BA41&gt;5,IF(BA41&gt;BA40+1,"fim1st","meio1st"),"meio1st")),IF(BA41&lt;&gt;"",IF(BA40&gt;5,IF(BA40&gt;BA41+1,"fim1st",IF(BA41&gt;BA40+1,"fim1st",IF(BA40=BA41,"meio1st",IF(BA40=6,IF(BA41=7,"fim1st","meio1st"),IF(BA40=7,IF(BA41=6,"fim1st","meio1st"),"meio1st"))))),IF(BA41&gt;5,IF(BA41&gt;BA40+1,"fim1st","meio1st"),"meio1st")),"NJG"))))))</f>
        <v>STB</v>
      </c>
      <c r="BG40" s="103">
        <f>IF(AZ40="W",6,IF(AZ40="O",0,  IF(AZ41="R",IF(BE40="meio1st",IF(BA41&gt;4,IF(BA41=6,7,BA41+2),6),BA40),BA40)))</f>
        <v>7</v>
      </c>
      <c r="BH40" s="104">
        <f>IF(AZ40="W",6,IF(AZ40="O",0,IF(AZ40="R",IF(BE40="meio1st",0,IF(BE40="fim1st",0,BB40) ),IF(AZ41="R",IF(BE40="meio1st",6,IF(BE40="fim1st",6,IF(BE40="meio2st",IF(BB41&gt;4,IF(BB41=6,7,BB41+2),6),BB40))),BB40))))</f>
        <v>6</v>
      </c>
      <c r="BI40" s="105">
        <f>IF(AZ40="W",0,IF(AZ40="O",0,IF(AZ40="R",IF(BE40="STB",BC40,0),IF(AZ41="R",IF(BE40="meio1st",0,IF(BG40&gt;BG41,IF(BH40&gt;BH41,0,10),IF(BH40&gt;BH41,10,BC40))),BC40))))</f>
        <v>8</v>
      </c>
      <c r="BK40" s="98" t="s">
        <v>140</v>
      </c>
      <c r="BL40" s="41" t="str">
        <f>D40</f>
        <v>RICARDO MACHADO</v>
      </c>
      <c r="BM40" s="99">
        <f>IF(BN40="W",1,IF(BN40="O",0,IF(BN40="R",0,IF(BN41="R",1,IF(BW40+BW41&gt;0,IF(BW40&gt;BW41,1,0),IF(BV40&gt;BV41,1,0))))))</f>
        <v>1</v>
      </c>
      <c r="BN40" s="100"/>
      <c r="BO40" s="101">
        <v>3</v>
      </c>
      <c r="BP40" s="101">
        <v>6</v>
      </c>
      <c r="BQ40" s="102">
        <v>10</v>
      </c>
      <c r="BS40" s="65" t="str">
        <f>IF(BQ40&lt;&gt;"","STB",IF(BQ41&lt;&gt;"","STB",IF(BP40&lt;&gt;"",IF(BP40&gt;5,IF(BP40&gt;BP41+1,"fim2st",IF(BP41&gt;BP40+1,"fim2st",IF(BP40=BP41,"meio2st",IF(BP40=6,IF(BP41=7,"fim2st","meio2st"),IF(BP40=7,IF(BP41=6,"fim2st","meio2st"),"meio2st"))))),IF(BP41&gt;5,IF(BP41&gt;BP40+1,"fim2st","meio2st"),"meio2st")),IF(BP41&lt;&gt;"",IF(BP40&gt;5,IF(BP40&gt;BP41+1,"fim2st",IF(BP41&gt;BP40+1,"fim2st",IF(BP40=BP41,"meio2st",IF(BP40=6,IF(BP41=7,"fim2st","meio2st"),IF(BP40=7,IF(BP41=6,"fim2st","meio2st"),"meio2st"))))),IF(BP41&gt;5,IF(BP41&gt;BP40+1,"fim2st","meio2st"),"meio2st")),IF(BO40&lt;&gt;"",IF(BO40&gt;5,IF(BO40&gt;BO41+1,"fim1st",IF(BO41&gt;BO40+1,"fim1st",IF(BO40=BO41,"meio1st",IF(BO40=6,IF(BO41=7,"fim1st","meio1st"),IF(BO40=7,IF(BO41=6,"fim1st","meio1st"),"meio1st"))))),IF(BO41&gt;5,IF(BO41&gt;BO40+1,"fim1st","meio1st"),"meio1st")),IF(BO41&lt;&gt;"",IF(BO40&gt;5,IF(BO40&gt;BO41+1,"fim1st",IF(BO41&gt;BO40+1,"fim1st",IF(BO40=BO41,"meio1st",IF(BO40=6,IF(BO41=7,"fim1st","meio1st"),IF(BO40=7,IF(BO41=6,"fim1st","meio1st"),"meio1st"))))),IF(BO41&gt;5,IF(BO41&gt;BO40+1,"fim1st","meio1st"),"meio1st")),"NJG"))))))</f>
        <v>STB</v>
      </c>
      <c r="BU40" s="103">
        <f>IF(BN40="W",6,IF(BN40="O",0,  IF(BN41="R",IF(BS40="meio1st",IF(BO41&gt;4,IF(BO41=6,7,BO41+2),6),BO40),BO40)))</f>
        <v>3</v>
      </c>
      <c r="BV40" s="104">
        <f>IF(BN40="W",6,IF(BN40="O",0,IF(BN40="R",IF(BS40="meio1st",0,IF(BS40="fim1st",0,BP40) ),IF(BN41="R",IF(BS40="meio1st",6,IF(BS40="fim1st",6,IF(BS40="meio2st",IF(BP41&gt;4,IF(BP41=6,7,BP41+2),6),BP40))),BP40))))</f>
        <v>6</v>
      </c>
      <c r="BW40" s="105">
        <f>IF(BN40="W",0,IF(BN40="O",0,IF(BN40="R",IF(BS40="STB",BQ40,0),IF(BN41="R",IF(BS40="meio1st",0,IF(BU40&gt;BU41,IF(BV40&gt;BV41,0,10),IF(BV40&gt;BV41,10,BQ40))),BQ40))))</f>
        <v>10</v>
      </c>
      <c r="BY40" s="98"/>
      <c r="BZ40" s="41" t="str">
        <f>D40</f>
        <v>RICARDO MACHADO</v>
      </c>
      <c r="CA40" s="99">
        <f>IF(CB40="W",1,IF(CB40="O",0,IF(CB40="R",0,IF(CB41="R",1,IF(CK40+CK41&gt;0,IF(CK40&gt;CK41,1,0),IF(CJ40&gt;CJ41,1,0))))))</f>
        <v>0</v>
      </c>
      <c r="CB40" s="108"/>
      <c r="CC40" s="109">
        <v>3</v>
      </c>
      <c r="CD40" s="109">
        <v>4</v>
      </c>
      <c r="CE40" s="110"/>
      <c r="CG40" s="65" t="str">
        <f>IF(CE40&lt;&gt;"","STB",IF(CE41&lt;&gt;"","STB",IF(CD40&lt;&gt;"",IF(CD40&gt;5,IF(CD40&gt;CD41+1,"fim2st",IF(CD41&gt;CD40+1,"fim2st",IF(CD40=CD41,"meio2st",IF(CD40=6,IF(CD41=7,"fim2st","meio2st"),IF(CD40=7,IF(CD41=6,"fim2st","meio2st"),"meio2st"))))),IF(CD41&gt;5,IF(CD41&gt;CD40+1,"fim2st","meio2st"),"meio2st")),IF(CD41&lt;&gt;"",IF(CD40&gt;5,IF(CD40&gt;CD41+1,"fim2st",IF(CD41&gt;CD40+1,"fim2st",IF(CD40=CD41,"meio2st",IF(CD40=6,IF(CD41=7,"fim2st","meio2st"),IF(CD40=7,IF(CD41=6,"fim2st","meio2st"),"meio2st"))))),IF(CD41&gt;5,IF(CD41&gt;CD40+1,"fim2st","meio2st"),"meio2st")),IF(CC40&lt;&gt;"",IF(CC40&gt;5,IF(CC40&gt;CC41+1,"fim1st",IF(CC41&gt;CC40+1,"fim1st",IF(CC40=CC41,"meio1st",IF(CC40=6,IF(CC41=7,"fim1st","meio1st"),IF(CC40=7,IF(CC41=6,"fim1st","meio1st"),"meio1st"))))),IF(CC41&gt;5,IF(CC41&gt;CC40+1,"fim1st","meio1st"),"meio1st")),IF(CC41&lt;&gt;"",IF(CC40&gt;5,IF(CC40&gt;CC41+1,"fim1st",IF(CC41&gt;CC40+1,"fim1st",IF(CC40=CC41,"meio1st",IF(CC40=6,IF(CC41=7,"fim1st","meio1st"),IF(CC40=7,IF(CC41=6,"fim1st","meio1st"),"meio1st"))))),IF(CC41&gt;5,IF(CC41&gt;CC40+1,"fim1st","meio1st"),"meio1st")),"NJG"))))))</f>
        <v>fim2st</v>
      </c>
      <c r="CI40" s="103">
        <f>IF(CB40="W",6,IF(CB40="O",0,  IF(CB41="R",IF(CG40="meio1st",IF(CC41&gt;4,IF(CC41=6,7,CC41+2),6),CC40),CC40)))</f>
        <v>3</v>
      </c>
      <c r="CJ40" s="104">
        <f>IF(CB40="W",6,IF(CB40="O",0,IF(CB40="R",IF(CG40="meio1st",0,IF(CG40="fim1st",0,CD40) ),IF(CB41="R",IF(CG40="meio1st",6,IF(CG40="fim1st",6,IF(CG40="meio2st",IF(CD41&gt;4,IF(CD41=6,7,CD41+2),6),CD40))),CD40))))</f>
        <v>4</v>
      </c>
      <c r="CK40" s="105">
        <f>IF(CB40="W",0,IF(CB40="O",0,IF(CB40="R",IF(CG40="STB",CE40,0),IF(CB41="R",IF(CG40="meio1st",0,IF(CI40&gt;CI41,IF(CJ40&gt;CJ41,0,10),IF(CJ40&gt;CJ41,10,CE40))),CE40))))</f>
        <v>0</v>
      </c>
      <c r="CM40" s="31" t="str">
        <f t="shared" ref="CM40:CM45" si="127">D40</f>
        <v>RICARDO MACHADO</v>
      </c>
      <c r="CN40" s="65">
        <f>IF(AE40&gt;AE41,1,0)</f>
        <v>0</v>
      </c>
      <c r="CO40" s="65">
        <f>IF(AF40&gt;AF41,1,0)</f>
        <v>0</v>
      </c>
      <c r="CP40" s="65">
        <f>IF(AG40&gt;AG41,1,0)</f>
        <v>0</v>
      </c>
      <c r="CQ40" s="65">
        <f>IF(AS40&gt;AS41,1,0)</f>
        <v>1</v>
      </c>
      <c r="CR40" s="65">
        <f>IF(AT40&gt;AT41,1,0)</f>
        <v>1</v>
      </c>
      <c r="CS40" s="65">
        <f>IF(AU40&gt;AU41,1,0)</f>
        <v>0</v>
      </c>
      <c r="CT40" s="65">
        <f>IF(BG40&gt;BG41,1,0)</f>
        <v>1</v>
      </c>
      <c r="CU40" s="65">
        <f>IF(BH40&gt;BH41,1,0)</f>
        <v>0</v>
      </c>
      <c r="CV40" s="65">
        <f>IF(BI40&gt;BI41,1,0)</f>
        <v>0</v>
      </c>
      <c r="CW40" s="65">
        <f>IF(BU40&gt;BU41,1,0)</f>
        <v>0</v>
      </c>
      <c r="CX40" s="65">
        <f>IF(BV40&gt;BV41,1,0)</f>
        <v>1</v>
      </c>
      <c r="CY40" s="65">
        <f>IF(BW40&gt;BW41,1,0)</f>
        <v>1</v>
      </c>
      <c r="CZ40" s="65">
        <f>IF(CI40&gt;CI41,1,0)</f>
        <v>0</v>
      </c>
      <c r="DA40" s="65">
        <f>IF(CJ40&gt;CJ41,1,0)</f>
        <v>0</v>
      </c>
      <c r="DB40" s="65">
        <f>IF(CK40&gt;CK41,1,0)</f>
        <v>0</v>
      </c>
      <c r="DC40" s="111"/>
      <c r="DD40" s="65">
        <f>IF(AE41&gt;AE40,1,0)</f>
        <v>1</v>
      </c>
      <c r="DE40" s="65">
        <f>IF(AF41&gt;AF40,1,0)</f>
        <v>1</v>
      </c>
      <c r="DF40" s="65">
        <f>IF(AG41&gt;AG40,1,0)</f>
        <v>0</v>
      </c>
      <c r="DG40" s="65">
        <f>IF(AS41&gt;AS40,1,0)</f>
        <v>0</v>
      </c>
      <c r="DH40" s="65">
        <f>IF(AT41&gt;AT40,1,0)</f>
        <v>0</v>
      </c>
      <c r="DI40" s="65">
        <f>IF(AU41&gt;AU40,1,0)</f>
        <v>0</v>
      </c>
      <c r="DJ40" s="65">
        <f>IF(BG41&gt;BG40,1,0)</f>
        <v>0</v>
      </c>
      <c r="DK40" s="65">
        <f>IF(BH41&gt;BH40,1,0)</f>
        <v>1</v>
      </c>
      <c r="DL40" s="65">
        <f>IF(BI41&gt;BI40,1,0)</f>
        <v>1</v>
      </c>
      <c r="DM40" s="65">
        <f>IF(BU41&gt;BU40,1,0)</f>
        <v>1</v>
      </c>
      <c r="DN40" s="65">
        <f>IF(BV41&gt;BV40,1,0)</f>
        <v>0</v>
      </c>
      <c r="DO40" s="65">
        <f>IF(BW41&gt;BW40,1,0)</f>
        <v>0</v>
      </c>
      <c r="DP40" s="65">
        <f>IF(CI41&gt;CI40,1,0)</f>
        <v>1</v>
      </c>
      <c r="DQ40" s="65">
        <f>IF(CJ41&gt;CJ40,1,0)</f>
        <v>1</v>
      </c>
      <c r="DR40" s="65">
        <f>IF(CK41&gt;CK40,1,0)</f>
        <v>0</v>
      </c>
      <c r="DS40" s="111"/>
      <c r="DT40" s="65">
        <f>AE40+AF40+AG40+AS40+AT40+AU40+BG40+BH40+BI40+BU40+BV40+BW40+CI40+CJ40+CK40</f>
        <v>62</v>
      </c>
      <c r="DU40" s="65">
        <f>AE41+AF41+AG41+AS41+AT41+AU41+BG41+BH41+BI41+BU41+BV41+BW41+CI41+CJ41+CK41</f>
        <v>63</v>
      </c>
      <c r="DV40" s="111"/>
      <c r="DW40" s="31">
        <f>IF(X40="O",1,0)</f>
        <v>0</v>
      </c>
      <c r="DX40" s="31">
        <f>IF(AL40="O",1,0)</f>
        <v>0</v>
      </c>
      <c r="DY40" s="31">
        <f>IF(AZ40="O",1,0)</f>
        <v>0</v>
      </c>
      <c r="DZ40" s="31">
        <f>IF(BN40="O",1,0)</f>
        <v>0</v>
      </c>
      <c r="EA40" s="31">
        <f>IF(CB40="O",1,0)</f>
        <v>0</v>
      </c>
      <c r="EB40" s="65" t="s">
        <v>113</v>
      </c>
      <c r="ED40" s="65">
        <f t="shared" ref="ED40:ED45" si="128">IF(CN40+CO40+CP40+DD40+DE40+DF40&gt;0,1,0)</f>
        <v>1</v>
      </c>
      <c r="EE40" s="65">
        <f t="shared" ref="EE40:EE45" si="129">IF(CQ40+CR40+CS40+DG40+DH40+DI40&gt;0,1,0)</f>
        <v>1</v>
      </c>
      <c r="EF40" s="65">
        <f t="shared" ref="EF40:EF45" si="130">IF(CT40+CU40+CV40+DJ40+DK40+DL40&gt;0,1,0)</f>
        <v>1</v>
      </c>
      <c r="EG40" s="65">
        <f t="shared" ref="EG40:EG45" si="131">IF(CW40+CX40+CY40+DM40+DN40+DO40&gt;0,1,0)</f>
        <v>1</v>
      </c>
      <c r="EH40" s="65">
        <f t="shared" ref="EH40:EH45" si="132">IF(CZ40+DA40+DB40+DP40+DQ40+DR40&gt;0,1,0)</f>
        <v>1</v>
      </c>
      <c r="EI40" s="65">
        <v>1</v>
      </c>
      <c r="EJ40" s="43">
        <f t="shared" ref="EJ40:EJ45" si="133">SUM(ED40:EH40)</f>
        <v>5</v>
      </c>
      <c r="EK40" s="43">
        <f>AY40+BM40+CA40+W40+AK40</f>
        <v>2</v>
      </c>
      <c r="EL40" s="43">
        <f t="shared" ref="EL40:EL45" si="134">SUM(CN40:DB40)</f>
        <v>5</v>
      </c>
      <c r="EM40" s="43">
        <f t="shared" ref="EM40:EM45" si="135">SUM(DD40:DR40)</f>
        <v>7</v>
      </c>
      <c r="EN40" s="43">
        <f t="shared" ref="EN40:EN45" si="136">EL40-EM40</f>
        <v>-2</v>
      </c>
      <c r="EO40" s="43">
        <f t="shared" ref="EO40:EP45" si="137">DT40</f>
        <v>62</v>
      </c>
      <c r="EP40" s="43">
        <f t="shared" si="137"/>
        <v>63</v>
      </c>
      <c r="EQ40" s="43">
        <f t="shared" ref="EQ40:EQ45" si="138">EO40-EP40</f>
        <v>-1</v>
      </c>
      <c r="ER40" s="43">
        <f t="shared" ref="ER40:ER45" si="139">SUM(DW40:EA40)</f>
        <v>0</v>
      </c>
      <c r="ES40" s="111"/>
      <c r="ET40" s="71">
        <f>IF(EK40+100&gt;99,EK40+100,concatdxnar("0",EK40+100))</f>
        <v>102</v>
      </c>
      <c r="EU40" s="71" t="str">
        <f t="shared" ref="EU40:EU45" si="140">IF(EN40+100&gt;99,EN40+100,CONCATENATE("0",EN40+100))</f>
        <v>098</v>
      </c>
      <c r="EV40" s="71" t="str">
        <f t="shared" ref="EV40:EV45" si="141">IF(EQ40+100&gt;99,EQ40+100,CONCATENATE("0",EQ40+100))</f>
        <v>099</v>
      </c>
      <c r="EW40" s="71">
        <f t="shared" ref="EW40:EW45" si="142">9-ER40</f>
        <v>9</v>
      </c>
      <c r="EX40" s="65" t="str">
        <f t="shared" ref="EX40:EX45" si="143">CONCATENATE(ET40,EU40,EV40,EW40,EI40)</f>
        <v>10209809991</v>
      </c>
      <c r="EY40" s="65">
        <f t="shared" ref="EY40:EY45" si="144">VALUE(EX40)</f>
        <v>10209809991</v>
      </c>
      <c r="EZ40" s="65">
        <f>LARGE(EY40:EY45,EI40)</f>
        <v>10511015396</v>
      </c>
      <c r="FA40" s="65" t="str">
        <f t="shared" ref="FA40:FA45" si="145">LEFT(EZ40,9)</f>
        <v>105110153</v>
      </c>
      <c r="FB40" s="65" t="str">
        <f>IF(FA40=FA41,"empate-b","ok")</f>
        <v>ok</v>
      </c>
      <c r="FC40" s="65">
        <f t="shared" ref="FC40:FC45" si="146">VALUE(RIGHT(EZ40,1))</f>
        <v>6</v>
      </c>
      <c r="FD40" s="65">
        <f t="shared" ref="FD40:FD45" si="147">IF(FB40="ok",9,IF(FB40="empate-c",CONCATENATE(FC40,FC39),IF(FB40="empate-b",CONCATENATE(FC40,FC41),1)))</f>
        <v>9</v>
      </c>
      <c r="FE40" s="65" t="str">
        <f>RIGHT(C38,1)</f>
        <v>E</v>
      </c>
      <c r="FF40" s="65">
        <f>IF(FD40=9,9,VLOOKUP(CONCATENATE(FE40,FD40),'Conf-Direto'!$A$12:$B$587,2,0))</f>
        <v>9</v>
      </c>
      <c r="FG40" s="65">
        <f t="shared" ref="FG40:FG45" si="148">IF(FF40=9,9,IF(FF40=FC40,8,7))</f>
        <v>9</v>
      </c>
      <c r="FH40" s="31" t="str">
        <f t="shared" ref="FH40:FH45" si="149">CONCATENATE(FA40,FG40,FC40)</f>
        <v>10511015396</v>
      </c>
      <c r="FI40" s="65">
        <v>1</v>
      </c>
      <c r="FJ40" s="70"/>
      <c r="FK40" s="70">
        <f>FJ41</f>
        <v>2</v>
      </c>
      <c r="FL40" s="70">
        <f>FJ42</f>
        <v>1</v>
      </c>
      <c r="FM40" s="70">
        <f>FJ43</f>
        <v>4</v>
      </c>
      <c r="FN40" s="70">
        <f>FJ44</f>
        <v>1</v>
      </c>
      <c r="FO40" s="70">
        <f>FJ45</f>
        <v>6</v>
      </c>
      <c r="FP40" s="31">
        <f t="shared" ref="FP40:FP45" si="150">VALUE(FH40)</f>
        <v>10511015396</v>
      </c>
      <c r="FQ40" s="31">
        <f>LARGE(FP40:FP45,1)</f>
        <v>10511015396</v>
      </c>
      <c r="FR40" s="65">
        <f>IF(SUM(EJ40:EJ45)=0,B40,VALUE(RIGHT(FQ40,1)))</f>
        <v>6</v>
      </c>
      <c r="FS40" s="31">
        <f t="shared" ref="FS40:FS45" si="151">FR40+24</f>
        <v>30</v>
      </c>
      <c r="FT40" s="31" t="str">
        <f>VLOOKUP(FR40,B40:D45,3,0)</f>
        <v>RAUL BURNETT</v>
      </c>
      <c r="FU40" s="31">
        <f t="shared" ref="FU40:FU45" si="152">F40</f>
        <v>25</v>
      </c>
      <c r="FV40" s="67" t="str">
        <f t="shared" ref="FV40:FV45" si="153">IF(FS40&lt;10,CONCATENATE("0",FS40,IF(FU40&lt;10,CONCATENATE("0",FU40),FU40)),CONCATENATE(FS40,IF(FU40&lt;10,CONCATENATE("0",FU40),FU40)))</f>
        <v>3025</v>
      </c>
      <c r="FW40" s="31">
        <f t="shared" ref="FW40:FW45" si="154">VALUE(FV40)</f>
        <v>3025</v>
      </c>
      <c r="FX40" s="31">
        <f>SMALL(FW40:FW45,FI40)</f>
        <v>2527</v>
      </c>
      <c r="FY40" s="31">
        <f t="shared" ref="FY40:FY45" si="155">IF(LEN(FX40)=3,VALUE(LEFT(FX40,1)),VALUE(LEFT(FX40,2)))</f>
        <v>25</v>
      </c>
      <c r="FZ40" s="31" t="str">
        <f t="shared" ref="FZ40:FZ45" si="156">RIGHT(FX40,2)</f>
        <v>27</v>
      </c>
    </row>
    <row r="41" spans="1:185" x14ac:dyDescent="0.45">
      <c r="B41" s="43">
        <v>2</v>
      </c>
      <c r="C41" s="38">
        <v>26</v>
      </c>
      <c r="D41" s="39" t="str">
        <f>Classificação!D30</f>
        <v>EDUARDO BARBOSA</v>
      </c>
      <c r="F41" s="38">
        <f>F40+1</f>
        <v>26</v>
      </c>
      <c r="G41" s="89" t="str">
        <f t="shared" si="126"/>
        <v>EDUARDO BARBOSA</v>
      </c>
      <c r="H41" s="131">
        <f>VLOOKUP(FR41,EI40:EJ45,2,0)</f>
        <v>5</v>
      </c>
      <c r="I41" s="112">
        <f>VLOOKUP(FR41,EI40:EK45,3,0)</f>
        <v>4</v>
      </c>
      <c r="J41" s="116">
        <f>VLOOKUP(FR41,EI40:EQ45,4,0)</f>
        <v>8</v>
      </c>
      <c r="K41" s="114">
        <f>VLOOKUP(FR41,EI40:EQ45,5,0)</f>
        <v>3</v>
      </c>
      <c r="L41" s="115">
        <f>VLOOKUP(FR41,EI40:EQ45,6,0)</f>
        <v>5</v>
      </c>
      <c r="M41" s="116">
        <f>VLOOKUP(FR41,EI40:EQ45,7,0)</f>
        <v>59</v>
      </c>
      <c r="N41" s="114">
        <f>VLOOKUP(FR41,EI40:EQ45,8,0)</f>
        <v>42</v>
      </c>
      <c r="O41" s="147">
        <f>VLOOKUP(FR41,EI40:EQ45,9,0)</f>
        <v>17</v>
      </c>
      <c r="P41" s="117">
        <f>VLOOKUP(FR41,EI40:ER45,10,0)</f>
        <v>0</v>
      </c>
      <c r="Q41" s="117" t="e">
        <f>VLOOKUP(FS41,EJ40:ES45,10,0)</f>
        <v>#N/A</v>
      </c>
      <c r="R41" s="97"/>
      <c r="S41" s="97"/>
      <c r="U41" s="118" t="s">
        <v>140</v>
      </c>
      <c r="V41" s="50" t="str">
        <f>D45</f>
        <v>RAUL BURNETT</v>
      </c>
      <c r="W41" s="119">
        <f>IF(X41="W",1,IF(X41="O",0,IF(X41="R",0,IF(X40="R",1,IF(AG41+AG40&gt;0,IF(AG41&gt;AG40,1,0),IF(AF41&gt;AF40,1,0))))))</f>
        <v>1</v>
      </c>
      <c r="X41" s="120"/>
      <c r="Y41" s="121">
        <v>6</v>
      </c>
      <c r="Z41" s="121">
        <v>6</v>
      </c>
      <c r="AA41" s="122"/>
      <c r="AC41" s="65" t="str">
        <f>IF(AA41&lt;&gt;"","STB",IF(AA40&lt;&gt;"","STB",IF(Z41&lt;&gt;"",IF(Z41&gt;5,IF(Z41&gt;Z40+1,"fim2st",IF(Z40&gt;Z41+1,"fim2st",IF(Z41=Z40,"meio2st",IF(Z41=6,IF(Z40=7,"fim2st","meio2st"),IF(Z41=7,IF(Z40=6,"fim2st","meio2st"),"meio2st"))))),IF(Z40&gt;5,IF(Z40&gt;Z41+1,"fim2st","meio2st"),"meio2st")),IF(Z40&lt;&gt;"",IF(Z41&gt;5,IF(Z41&gt;Z40+1,"fim2st",IF(Z40&gt;Z41+1,"fim2st",IF(Z41=Z40,"meio2st",IF(Z41=6,IF(Z40=7,"fim2st","meio2st"),IF(Z41=7,IF(Z40=6,"fim2st","meio2st"),"meio2st"))))),IF(Z40&gt;5,IF(Z40&gt;Z41+1,"fim2st","meio2st"),"meio2st")),IF(Y41&lt;&gt;"",IF(Y41&gt;5,IF(Y41&gt;Y40+1,"fim1st",IF(Y40&gt;Y41+1,"fim1st",IF(Y41=Y40,"meio1st",IF(Y41=6,IF(Y40=7,"fim1st","meio1st"),IF(Y41=7,IF(Y40=6,"fim1st","meio1st"),"meio1st"))))),IF(Y40&gt;5,IF(Y40&gt;Y41+1,"fim1st","meio1st"),"meio1st")),IF(Y40&lt;&gt;"",IF(Y41&gt;5,IF(Y41&gt;Y40+1,"fim1st",IF(Y40&gt;Y41+1,"fim1st",IF(Y41=Y40,"meio1st",IF(Y41=6,IF(Y40=7,"fim1st","meio1st"),IF(Y41=7,IF(Y40=6,"fim1st","meio1st"),"meio1st"))))),IF(Y40&gt;5,IF(Y40&gt;Y41+1,"fim1st","meio1st"),"meio1st")),"NJG"))))))</f>
        <v>fim2st</v>
      </c>
      <c r="AE41" s="123">
        <f>IF(X41="W",6,IF(X41="O",0,  IF(X40="R",IF(AC41="meio1st",IF(Y40&gt;4,IF(Y40=6,7,Y40+2),6),Y41),Y41)))</f>
        <v>6</v>
      </c>
      <c r="AF41" s="124">
        <f>IF(X41="W",6,IF(X41="O",0,IF(X41="R",IF(AC41="meio1st",0,IF(AC41="fim1st",0,Z41) ),IF(X40="R",IF(AC41="meio1st",6,IF(AC41="fim1st",6,IF(AC41="meio2st",IF(Z40&gt;4,IF(Z40=6,7,Z40+2),6),Z41))),Z41))))</f>
        <v>6</v>
      </c>
      <c r="AG41" s="125">
        <f>IF(X41="W",0,IF(X41="O",0,IF(X41="R",IF(AC41="STB",AA41,0),IF(X40="R",IF(AC40="meio1st",0,IF(AE41&gt;AE40,IF(AF41&gt;AF40,0,10),IF(AF41&gt;AF40,10,AA41))),AA41))))</f>
        <v>0</v>
      </c>
      <c r="AH41" s="106"/>
      <c r="AI41" s="118"/>
      <c r="AJ41" s="50" t="str">
        <f>D44</f>
        <v>GLAYSON PIMENTA</v>
      </c>
      <c r="AK41" s="119">
        <f>IF(AL41="W",1,IF(AL41="O",0,IF(AL41="R",0,IF(AL40="R",1,IF(AU41+AU40&gt;0,IF(AU41&gt;AU40,1,0),IF(AT41&gt;AT40,1,0))))))</f>
        <v>0</v>
      </c>
      <c r="AL41" s="120"/>
      <c r="AM41" s="121">
        <v>4</v>
      </c>
      <c r="AN41" s="121">
        <v>3</v>
      </c>
      <c r="AO41" s="122"/>
      <c r="AQ41" s="65" t="str">
        <f>IF(AO41&lt;&gt;"","STB",IF(AO40&lt;&gt;"","STB",IF(AN41&lt;&gt;"",IF(AN41&gt;5,IF(AN41&gt;AN40+1,"fim2st",IF(AN40&gt;AN41+1,"fim2st",IF(AN41=AN40,"meio2st",IF(AN41=6,IF(AN40=7,"fim2st","meio2st"),IF(AN41=7,IF(AN40=6,"fim2st","meio2st"),"meio2st"))))),IF(AN40&gt;5,IF(AN40&gt;AN41+1,"fim2st","meio2st"),"meio2st")),IF(AN40&lt;&gt;"",IF(AN41&gt;5,IF(AN41&gt;AN40+1,"fim2st",IF(AN40&gt;AN41+1,"fim2st",IF(AN41=AN40,"meio2st",IF(AN41=6,IF(AN40=7,"fim2st","meio2st"),IF(AN41=7,IF(AN40=6,"fim2st","meio2st"),"meio2st"))))),IF(AN40&gt;5,IF(AN40&gt;AN41+1,"fim2st","meio2st"),"meio2st")),IF(AM41&lt;&gt;"",IF(AM41&gt;5,IF(AM41&gt;AM40+1,"fim1st",IF(AM40&gt;AM41+1,"fim1st",IF(AM41=AM40,"meio1st",IF(AM41=6,IF(AM40=7,"fim1st","meio1st"),IF(AM41=7,IF(AM40=6,"fim1st","meio1st"),"meio1st"))))),IF(AM40&gt;5,IF(AM40&gt;AM41+1,"fim1st","meio1st"),"meio1st")),IF(AM40&lt;&gt;"",IF(AM41&gt;5,IF(AM41&gt;AM40+1,"fim1st",IF(AM40&gt;AM41+1,"fim1st",IF(AM41=AM40,"meio1st",IF(AM41=6,IF(AM40=7,"fim1st","meio1st"),IF(AM41=7,IF(AM40=6,"fim1st","meio1st"),"meio1st"))))),IF(AM40&gt;5,IF(AM40&gt;AM41+1,"fim1st","meio1st"),"meio1st")),"NJG"))))))</f>
        <v>fim2st</v>
      </c>
      <c r="AS41" s="123">
        <f>IF(AL41="W",6,IF(AL41="O",0,  IF(AL40="R",IF(AQ41="meio1st",IF(AM40&gt;4,IF(AM40=6,7,AM40+2),6),AM41),AM41)))</f>
        <v>4</v>
      </c>
      <c r="AT41" s="124">
        <f>IF(AL41="W",6,IF(AL41="O",0,IF(AL41="R",IF(AQ41="meio1st",0,IF(AQ41="fim1st",0,AN41) ),IF(AL40="R",IF(AQ41="meio1st",6,IF(AQ41="fim1st",6,IF(AQ41="meio2st",IF(AN40&gt;4,IF(AN40=6,7,AN40+2),6),AN41))),AN41))))</f>
        <v>3</v>
      </c>
      <c r="AU41" s="125">
        <f>IF(AL41="W",0,IF(AL41="O",0,IF(AL41="R",IF(AQ41="STB",AO41,0),IF(AL40="R",IF(AQ40="meio1st",0,IF(AS41&gt;AS40,IF(AT41&gt;AT40,0,10),IF(AT41&gt;AT40,10,AO41))),AO41))))</f>
        <v>0</v>
      </c>
      <c r="AW41" s="118" t="s">
        <v>140</v>
      </c>
      <c r="AX41" s="50" t="str">
        <f>D43</f>
        <v>WELTON SILVA</v>
      </c>
      <c r="AY41" s="119">
        <f>IF(AZ41="W",1,IF(AZ41="O",0,IF(AZ41="R",0,IF(AZ40="R",1,IF(BI41+BI40&gt;0,IF(BI41&gt;BI40,1,0),IF(BH41&gt;BH40,1,0))))))</f>
        <v>1</v>
      </c>
      <c r="AZ41" s="120"/>
      <c r="BA41" s="121">
        <v>5</v>
      </c>
      <c r="BB41" s="121">
        <v>7</v>
      </c>
      <c r="BC41" s="122">
        <v>10</v>
      </c>
      <c r="BE41" s="65" t="str">
        <f>IF(BC41&lt;&gt;"","STB",IF(BC40&lt;&gt;"","STB",IF(BB41&lt;&gt;"",IF(BB41&gt;5,IF(BB41&gt;BB40+1,"fim2st",IF(BB40&gt;BB41+1,"fim2st",IF(BB41=BB40,"meio2st",IF(BB41=6,IF(BB40=7,"fim2st","meio2st"),IF(BB41=7,IF(BB40=6,"fim2st","meio2st"),"meio2st"))))),IF(BB40&gt;5,IF(BB40&gt;BB41+1,"fim2st","meio2st"),"meio2st")),IF(BB40&lt;&gt;"",IF(BB41&gt;5,IF(BB41&gt;BB40+1,"fim2st",IF(BB40&gt;BB41+1,"fim2st",IF(BB41=BB40,"meio2st",IF(BB41=6,IF(BB40=7,"fim2st","meio2st"),IF(BB41=7,IF(BB40=6,"fim2st","meio2st"),"meio2st"))))),IF(BB40&gt;5,IF(BB40&gt;BB41+1,"fim2st","meio2st"),"meio2st")),IF(BA41&lt;&gt;"",IF(BA41&gt;5,IF(BA41&gt;BA40+1,"fim1st",IF(BA40&gt;BA41+1,"fim1st",IF(BA41=BA40,"meio1st",IF(BA41=6,IF(BA40=7,"fim1st","meio1st"),IF(BA41=7,IF(BA40=6,"fim1st","meio1st"),"meio1st"))))),IF(BA40&gt;5,IF(BA40&gt;BA41+1,"fim1st","meio1st"),"meio1st")),IF(BA40&lt;&gt;"",IF(BA41&gt;5,IF(BA41&gt;BA40+1,"fim1st",IF(BA40&gt;BA41+1,"fim1st",IF(BA41=BA40,"meio1st",IF(BA41=6,IF(BA40=7,"fim1st","meio1st"),IF(BA41=7,IF(BA40=6,"fim1st","meio1st"),"meio1st"))))),IF(BA40&gt;5,IF(BA40&gt;BA41+1,"fim1st","meio1st"),"meio1st")),"NJG"))))))</f>
        <v>STB</v>
      </c>
      <c r="BG41" s="123">
        <f>IF(AZ41="W",6,IF(AZ41="O",0,  IF(AZ40="R",IF(BE41="meio1st",IF(BA40&gt;4,IF(BA40=6,7,BA40+2),6),BA41),BA41)))</f>
        <v>5</v>
      </c>
      <c r="BH41" s="124">
        <f>IF(AZ41="W",6,IF(AZ41="O",0,IF(AZ41="R",IF(BE41="meio1st",0,IF(BE41="fim1st",0,BB41) ),IF(AZ40="R",IF(BE41="meio1st",6,IF(BE41="fim1st",6,IF(BE41="meio2st",IF(BB40&gt;4,IF(BB40=6,7,BB40+2),6),BB41))),BB41))))</f>
        <v>7</v>
      </c>
      <c r="BI41" s="125">
        <f>IF(AZ41="W",0,IF(AZ41="O",0,IF(AZ41="R",IF(BE41="STB",BC41,0),IF(AZ40="R",IF(BE40="meio1st",0,IF(BG41&gt;BG40,IF(BH41&gt;BH40,0,10),IF(BH41&gt;BH40,10,BC41))),BC41))))</f>
        <v>10</v>
      </c>
      <c r="BK41" s="118"/>
      <c r="BL41" s="50" t="str">
        <f>D42</f>
        <v>ANDRÉ LUIZ</v>
      </c>
      <c r="BM41" s="119">
        <f>IF(BN41="W",1,IF(BN41="O",0,IF(BN41="R",0,IF(BN40="R",1,IF(BW41+BW40&gt;0,IF(BW41&gt;BW40,1,0),IF(BV41&gt;BV40,1,0))))))</f>
        <v>0</v>
      </c>
      <c r="BN41" s="120"/>
      <c r="BO41" s="121">
        <v>6</v>
      </c>
      <c r="BP41" s="121">
        <v>0</v>
      </c>
      <c r="BQ41" s="122">
        <v>4</v>
      </c>
      <c r="BS41" s="65" t="str">
        <f>IF(BQ41&lt;&gt;"","STB",IF(BQ40&lt;&gt;"","STB",IF(BP41&lt;&gt;"",IF(BP41&gt;5,IF(BP41&gt;BP40+1,"fim2st",IF(BP40&gt;BP41+1,"fim2st",IF(BP41=BP40,"meio2st",IF(BP41=6,IF(BP40=7,"fim2st","meio2st"),IF(BP41=7,IF(BP40=6,"fim2st","meio2st"),"meio2st"))))),IF(BP40&gt;5,IF(BP40&gt;BP41+1,"fim2st","meio2st"),"meio2st")),IF(BP40&lt;&gt;"",IF(BP41&gt;5,IF(BP41&gt;BP40+1,"fim2st",IF(BP40&gt;BP41+1,"fim2st",IF(BP41=BP40,"meio2st",IF(BP41=6,IF(BP40=7,"fim2st","meio2st"),IF(BP41=7,IF(BP40=6,"fim2st","meio2st"),"meio2st"))))),IF(BP40&gt;5,IF(BP40&gt;BP41+1,"fim2st","meio2st"),"meio2st")),IF(BO41&lt;&gt;"",IF(BO41&gt;5,IF(BO41&gt;BO40+1,"fim1st",IF(BO40&gt;BO41+1,"fim1st",IF(BO41=BO40,"meio1st",IF(BO41=6,IF(BO40=7,"fim1st","meio1st"),IF(BO41=7,IF(BO40=6,"fim1st","meio1st"),"meio1st"))))),IF(BO40&gt;5,IF(BO40&gt;BO41+1,"fim1st","meio1st"),"meio1st")),IF(BO40&lt;&gt;"",IF(BO41&gt;5,IF(BO41&gt;BO40+1,"fim1st",IF(BO40&gt;BO41+1,"fim1st",IF(BO41=BO40,"meio1st",IF(BO41=6,IF(BO40=7,"fim1st","meio1st"),IF(BO41=7,IF(BO40=6,"fim1st","meio1st"),"meio1st"))))),IF(BO40&gt;5,IF(BO40&gt;BO41+1,"fim1st","meio1st"),"meio1st")),"NJG"))))))</f>
        <v>STB</v>
      </c>
      <c r="BU41" s="123">
        <f>IF(BN41="W",6,IF(BN41="O",0,  IF(BN40="R",IF(BS41="meio1st",IF(BO40&gt;4,IF(BO40=6,7,BO40+2),6),BO41),BO41)))</f>
        <v>6</v>
      </c>
      <c r="BV41" s="124">
        <f>IF(BN41="W",6,IF(BN41="O",0,IF(BN41="R",IF(BS41="meio1st",0,IF(BS41="fim1st",0,BP41) ),IF(BN40="R",IF(BS41="meio1st",6,IF(BS41="fim1st",6,IF(BS41="meio2st",IF(BP40&gt;4,IF(BP40=6,7,BP40+2),6),BP41))),BP41))))</f>
        <v>0</v>
      </c>
      <c r="BW41" s="125">
        <f>IF(BN41="W",0,IF(BN41="O",0,IF(BN41="R",IF(BS41="STB",BQ41,0),IF(BN40="R",IF(BS40="meio1st",0,IF(BU41&gt;BU40,IF(BV41&gt;BV40,0,10),IF(BV41&gt;BV40,10,BQ41))),BQ41))))</f>
        <v>4</v>
      </c>
      <c r="BY41" s="118" t="s">
        <v>140</v>
      </c>
      <c r="BZ41" s="50" t="str">
        <f>D41</f>
        <v>EDUARDO BARBOSA</v>
      </c>
      <c r="CA41" s="119">
        <f>IF(CB41="W",1,IF(CB41="O",0,IF(CB41="R",0,IF(CB40="R",1,IF(CK41+CK40&gt;0,IF(CK41&gt;CK40,1,0),IF(CJ41&gt;CJ40,1,0))))))</f>
        <v>1</v>
      </c>
      <c r="CB41" s="151"/>
      <c r="CC41" s="129">
        <v>6</v>
      </c>
      <c r="CD41" s="129">
        <v>6</v>
      </c>
      <c r="CE41" s="130"/>
      <c r="CG41" s="65" t="str">
        <f>IF(CE41&lt;&gt;"","STB",IF(CE40&lt;&gt;"","STB",IF(CD41&lt;&gt;"",IF(CD41&gt;5,IF(CD41&gt;CD40+1,"fim2st",IF(CD40&gt;CD41+1,"fim2st",IF(CD41=CD40,"meio2st",IF(CD41=6,IF(CD40=7,"fim2st","meio2st"),IF(CD41=7,IF(CD40=6,"fim2st","meio2st"),"meio2st"))))),IF(CD40&gt;5,IF(CD40&gt;CD41+1,"fim2st","meio2st"),"meio2st")),IF(CD40&lt;&gt;"",IF(CD41&gt;5,IF(CD41&gt;CD40+1,"fim2st",IF(CD40&gt;CD41+1,"fim2st",IF(CD41=CD40,"meio2st",IF(CD41=6,IF(CD40=7,"fim2st","meio2st"),IF(CD41=7,IF(CD40=6,"fim2st","meio2st"),"meio2st"))))),IF(CD40&gt;5,IF(CD40&gt;CD41+1,"fim2st","meio2st"),"meio2st")),IF(CC41&lt;&gt;"",IF(CC41&gt;5,IF(CC41&gt;CC40+1,"fim1st",IF(CC40&gt;CC41+1,"fim1st",IF(CC41=CC40,"meio1st",IF(CC41=6,IF(CC40=7,"fim1st","meio1st"),IF(CC41=7,IF(CC40=6,"fim1st","meio1st"),"meio1st"))))),IF(CC40&gt;5,IF(CC40&gt;CC41+1,"fim1st","meio1st"),"meio1st")),IF(CC40&lt;&gt;"",IF(CC41&gt;5,IF(CC41&gt;CC40+1,"fim1st",IF(CC40&gt;CC41+1,"fim1st",IF(CC41=CC40,"meio1st",IF(CC41=6,IF(CC40=7,"fim1st","meio1st"),IF(CC41=7,IF(CC40=6,"fim1st","meio1st"),"meio1st"))))),IF(CC40&gt;5,IF(CC40&gt;CC41+1,"fim1st","meio1st"),"meio1st")),"NJG"))))))</f>
        <v>fim2st</v>
      </c>
      <c r="CI41" s="123">
        <f>IF(CB41="W",6,IF(CB41="O",0,  IF(CB40="R",IF(CG41="meio1st",IF(CC40&gt;4,IF(CC40=6,7,CC40+2),6),CC41),CC41)))</f>
        <v>6</v>
      </c>
      <c r="CJ41" s="124">
        <f>IF(CB41="W",6,IF(CB41="O",0,IF(CB41="R",IF(CG41="meio1st",0,IF(CG41="fim1st",0,CD41) ),IF(CB40="R",IF(CG41="meio1st",6,IF(CG41="fim1st",6,IF(CG41="meio2st",IF(CD40&gt;4,IF(CD40=6,7,CD40+2),6),CD41))),CD41))))</f>
        <v>6</v>
      </c>
      <c r="CK41" s="125">
        <f>IF(CB41="W",0,IF(CB41="O",0,IF(CB41="R",IF(CG41="STB",CE41,0),IF(CB40="R",IF(CG40="meio1st",0,IF(CI41&gt;CI40,IF(CJ41&gt;CJ40,0,10),IF(CJ41&gt;CJ40,10,CE41))),CE41))))</f>
        <v>0</v>
      </c>
      <c r="CM41" s="31" t="str">
        <f t="shared" si="127"/>
        <v>EDUARDO BARBOSA</v>
      </c>
      <c r="CN41" s="65">
        <f>IF(AE42&gt;AE43,1,0)</f>
        <v>1</v>
      </c>
      <c r="CO41" s="65">
        <f>IF(AF42&gt;AF43,1,0)</f>
        <v>1</v>
      </c>
      <c r="CP41" s="65">
        <f>IF(AG42&gt;AG43,1,0)</f>
        <v>0</v>
      </c>
      <c r="CQ41" s="65">
        <f>IF(AS42&gt;AS43,1,0)</f>
        <v>1</v>
      </c>
      <c r="CR41" s="65">
        <f>IF(AT42&gt;AT43,1,0)</f>
        <v>1</v>
      </c>
      <c r="CS41" s="65">
        <f>IF(AU42&gt;AU43,1,0)</f>
        <v>0</v>
      </c>
      <c r="CT41" s="65">
        <f>IF(BG42&gt;BG43,1,0)</f>
        <v>1</v>
      </c>
      <c r="CU41" s="65">
        <f>IF(BH42&gt;BH43,1,0)</f>
        <v>0</v>
      </c>
      <c r="CV41" s="65">
        <f>IF(BI42&gt;BI43,1,0)</f>
        <v>1</v>
      </c>
      <c r="CW41" s="65">
        <f>IF(BU42&gt;BU43,1,0)</f>
        <v>0</v>
      </c>
      <c r="CX41" s="65">
        <f>IF(BV42&gt;BV43,1,0)</f>
        <v>0</v>
      </c>
      <c r="CY41" s="65">
        <f>IF(BW42&gt;BW43,1,0)</f>
        <v>0</v>
      </c>
      <c r="CZ41" s="65">
        <f>IF(CI41&gt;CI40,1,0)</f>
        <v>1</v>
      </c>
      <c r="DA41" s="65">
        <f>IF(CJ41&gt;CJ40,1,0)</f>
        <v>1</v>
      </c>
      <c r="DB41" s="65">
        <f>IF(CK41&gt;CK40,1,0)</f>
        <v>0</v>
      </c>
      <c r="DC41" s="111"/>
      <c r="DD41" s="65">
        <f>IF(AE43&gt;AE42,1,0)</f>
        <v>0</v>
      </c>
      <c r="DE41" s="65">
        <f>IF(AF43&gt;AF42,1,0)</f>
        <v>0</v>
      </c>
      <c r="DF41" s="65">
        <f>IF(AG43&gt;AG42,1,0)</f>
        <v>0</v>
      </c>
      <c r="DG41" s="65">
        <f>IF(AS43&gt;AS42,1,0)</f>
        <v>0</v>
      </c>
      <c r="DH41" s="65">
        <f>IF(AT43&gt;AT42,1,0)</f>
        <v>0</v>
      </c>
      <c r="DI41" s="65">
        <f>IF(AU43&gt;AU42,1,0)</f>
        <v>0</v>
      </c>
      <c r="DJ41" s="65">
        <f>IF(BG43&gt;BG42,1,0)</f>
        <v>0</v>
      </c>
      <c r="DK41" s="65">
        <f>IF(BH43&gt;BH42,1,0)</f>
        <v>1</v>
      </c>
      <c r="DL41" s="65">
        <f>IF(BI43&gt;BI42,1,0)</f>
        <v>0</v>
      </c>
      <c r="DM41" s="65">
        <f>IF(BU43&gt;BU42,1,0)</f>
        <v>1</v>
      </c>
      <c r="DN41" s="65">
        <f>IF(BV43&gt;BV42,1,0)</f>
        <v>1</v>
      </c>
      <c r="DO41" s="65">
        <f>IF(BW43&gt;BW42,1,0)</f>
        <v>0</v>
      </c>
      <c r="DP41" s="65">
        <f>IF(CI40&gt;CI41,1,0)</f>
        <v>0</v>
      </c>
      <c r="DQ41" s="65">
        <f>IF(CJ40&gt;CJ41,1,0)</f>
        <v>0</v>
      </c>
      <c r="DR41" s="65">
        <f>IF(CK40&gt;CK41,1,0)</f>
        <v>0</v>
      </c>
      <c r="DS41" s="111"/>
      <c r="DT41" s="65">
        <f>AE42+AF42+AG42+AS42+AT42+AU42+BG42+BH42+BI42+BU42+BV42+BW42+CI41+CJ41+CK41</f>
        <v>59</v>
      </c>
      <c r="DU41" s="65">
        <f>AE43+AF43+AG43+AS43+AT43+AU43+BG43+BH43+BI43+BU43+BV43+BW43+CI40+CJ40+CK40</f>
        <v>42</v>
      </c>
      <c r="DV41" s="111"/>
      <c r="DW41" s="31">
        <f>IF(X42="O",1,0)</f>
        <v>0</v>
      </c>
      <c r="DX41" s="31">
        <f>IF(AL42="O",1,0)</f>
        <v>0</v>
      </c>
      <c r="DY41" s="31">
        <f>IF(AZ42="O",1,0)</f>
        <v>0</v>
      </c>
      <c r="DZ41" s="31">
        <f>IF(BN42="O",1,0)</f>
        <v>0</v>
      </c>
      <c r="EA41" s="31">
        <f>IF(CB41="O",1,0)</f>
        <v>0</v>
      </c>
      <c r="ED41" s="65">
        <f t="shared" si="128"/>
        <v>1</v>
      </c>
      <c r="EE41" s="65">
        <f t="shared" si="129"/>
        <v>1</v>
      </c>
      <c r="EF41" s="65">
        <f t="shared" si="130"/>
        <v>1</v>
      </c>
      <c r="EG41" s="65">
        <f t="shared" si="131"/>
        <v>1</v>
      </c>
      <c r="EH41" s="65">
        <f t="shared" si="132"/>
        <v>1</v>
      </c>
      <c r="EI41" s="65">
        <v>2</v>
      </c>
      <c r="EJ41" s="43">
        <f t="shared" si="133"/>
        <v>5</v>
      </c>
      <c r="EK41" s="43">
        <f>AY42+BM42+CA41+W42+AK42</f>
        <v>4</v>
      </c>
      <c r="EL41" s="43">
        <f t="shared" si="134"/>
        <v>8</v>
      </c>
      <c r="EM41" s="43">
        <f t="shared" si="135"/>
        <v>3</v>
      </c>
      <c r="EN41" s="43">
        <f t="shared" si="136"/>
        <v>5</v>
      </c>
      <c r="EO41" s="43">
        <f t="shared" si="137"/>
        <v>59</v>
      </c>
      <c r="EP41" s="43">
        <f t="shared" si="137"/>
        <v>42</v>
      </c>
      <c r="EQ41" s="43">
        <f t="shared" si="138"/>
        <v>17</v>
      </c>
      <c r="ER41" s="43">
        <f t="shared" si="139"/>
        <v>0</v>
      </c>
      <c r="ES41" s="111"/>
      <c r="ET41" s="71">
        <f>IF(EK41+100&gt;99,EK41+100,concatdxnar("0",EK41+100))</f>
        <v>104</v>
      </c>
      <c r="EU41" s="71">
        <f t="shared" si="140"/>
        <v>105</v>
      </c>
      <c r="EV41" s="71">
        <f t="shared" si="141"/>
        <v>117</v>
      </c>
      <c r="EW41" s="71">
        <f t="shared" si="142"/>
        <v>9</v>
      </c>
      <c r="EX41" s="65" t="str">
        <f t="shared" si="143"/>
        <v>10410511792</v>
      </c>
      <c r="EY41" s="65">
        <f t="shared" si="144"/>
        <v>10410511792</v>
      </c>
      <c r="EZ41" s="65">
        <f>LARGE(EY40:EY45,EI41)</f>
        <v>10410511792</v>
      </c>
      <c r="FA41" s="65" t="str">
        <f t="shared" si="145"/>
        <v>104105117</v>
      </c>
      <c r="FB41" s="65" t="str">
        <f>IF(FA41=FA40,"empate-c",IF(FA41=FA42,"empate-b","ok"))</f>
        <v>ok</v>
      </c>
      <c r="FC41" s="65">
        <f t="shared" si="146"/>
        <v>2</v>
      </c>
      <c r="FD41" s="65">
        <f t="shared" si="147"/>
        <v>9</v>
      </c>
      <c r="FE41" s="65" t="str">
        <f>RIGHT(C38,1)</f>
        <v>E</v>
      </c>
      <c r="FF41" s="65">
        <f>IF(FD41=9,9,VLOOKUP(CONCATENATE(FE41,FD41),'Conf-Direto'!$A$12:$B$587,2,0))</f>
        <v>9</v>
      </c>
      <c r="FG41" s="65">
        <f t="shared" si="148"/>
        <v>9</v>
      </c>
      <c r="FH41" s="31" t="str">
        <f t="shared" si="149"/>
        <v>10410511792</v>
      </c>
      <c r="FI41" s="65">
        <v>2</v>
      </c>
      <c r="FJ41" s="70">
        <f>IF(CA40=1,1,IF(CA41=1,2,0))</f>
        <v>2</v>
      </c>
      <c r="FK41" s="70"/>
      <c r="FL41" s="70">
        <f>FK42</f>
        <v>2</v>
      </c>
      <c r="FM41" s="70">
        <f>FK43</f>
        <v>2</v>
      </c>
      <c r="FN41" s="70">
        <f>FK44</f>
        <v>2</v>
      </c>
      <c r="FO41" s="70">
        <f>FL45</f>
        <v>6</v>
      </c>
      <c r="FP41" s="31">
        <f t="shared" si="150"/>
        <v>10410511792</v>
      </c>
      <c r="FQ41" s="31">
        <f>LARGE(FP40:FP45,2)</f>
        <v>10410511792</v>
      </c>
      <c r="FR41" s="65">
        <f>IF(SUM(EJ40:EJ45)=0,B41,VALUE(RIGHT(FQ41,1)))</f>
        <v>2</v>
      </c>
      <c r="FS41" s="31">
        <f t="shared" si="151"/>
        <v>26</v>
      </c>
      <c r="FT41" s="31" t="str">
        <f>VLOOKUP(FR41,B40:D45,3,0)</f>
        <v>EDUARDO BARBOSA</v>
      </c>
      <c r="FU41" s="31">
        <f t="shared" si="152"/>
        <v>26</v>
      </c>
      <c r="FV41" s="67" t="str">
        <f t="shared" si="153"/>
        <v>2626</v>
      </c>
      <c r="FW41" s="31">
        <f t="shared" si="154"/>
        <v>2626</v>
      </c>
      <c r="FX41" s="31">
        <f>SMALL(FW40:FW45,FI41)</f>
        <v>2626</v>
      </c>
      <c r="FY41" s="31">
        <f t="shared" si="155"/>
        <v>26</v>
      </c>
      <c r="FZ41" s="31" t="str">
        <f t="shared" si="156"/>
        <v>26</v>
      </c>
    </row>
    <row r="42" spans="1:185" x14ac:dyDescent="0.45">
      <c r="B42" s="43">
        <v>3</v>
      </c>
      <c r="C42" s="38">
        <v>27</v>
      </c>
      <c r="D42" s="39" t="str">
        <f>Classificação!D31</f>
        <v>ANDRÉ LUIZ</v>
      </c>
      <c r="F42" s="38">
        <f>F41+1</f>
        <v>27</v>
      </c>
      <c r="G42" s="89" t="str">
        <f t="shared" si="126"/>
        <v>RICARDO MACHADO</v>
      </c>
      <c r="H42" s="131">
        <f>VLOOKUP(FR42,EI40:EJ45,2,0)</f>
        <v>5</v>
      </c>
      <c r="I42" s="112">
        <f>VLOOKUP(FR42,EI40:EK45,3,0)</f>
        <v>2</v>
      </c>
      <c r="J42" s="131">
        <f>VLOOKUP(FR42,EI40:EQ45,4,0)</f>
        <v>5</v>
      </c>
      <c r="K42" s="114">
        <f>VLOOKUP(FR42,EI40:EQ45,5,0)</f>
        <v>7</v>
      </c>
      <c r="L42" s="115">
        <f>VLOOKUP(FR42,EI40:EQ45,6,0)</f>
        <v>-2</v>
      </c>
      <c r="M42" s="131">
        <f>VLOOKUP(FR42,EI40:EQ45,7,0)</f>
        <v>62</v>
      </c>
      <c r="N42" s="114">
        <f>VLOOKUP(FR42,EI40:EQ45,8,0)</f>
        <v>63</v>
      </c>
      <c r="O42" s="147">
        <f>VLOOKUP(FR42,EI40:EQ45,9,0)</f>
        <v>-1</v>
      </c>
      <c r="P42" s="117">
        <f>VLOOKUP(FR42,EI40:ER45,10,0)</f>
        <v>0</v>
      </c>
      <c r="Q42" s="117" t="e">
        <f>VLOOKUP(FS42,EJ40:ES45,10,0)</f>
        <v>#N/A</v>
      </c>
      <c r="R42" s="97"/>
      <c r="S42" s="97"/>
      <c r="U42" s="98"/>
      <c r="V42" s="41" t="str">
        <f>D41</f>
        <v>EDUARDO BARBOSA</v>
      </c>
      <c r="W42" s="99">
        <f>IF(X42="W",1,IF(X42="O",0,IF(X42="R",0,IF(X43="R",1,IF(AG42+AG43&gt;0,IF(AG42&gt;AG43,1,0),IF(AF42&gt;AF43,1,0))))))</f>
        <v>1</v>
      </c>
      <c r="X42" s="132"/>
      <c r="Y42" s="101">
        <v>6</v>
      </c>
      <c r="Z42" s="101">
        <v>6</v>
      </c>
      <c r="AA42" s="102"/>
      <c r="AC42" s="65" t="str">
        <f>IF(AA42&lt;&gt;"","STB",IF(AA43&lt;&gt;"","STB",IF(Z42&lt;&gt;"",IF(Z42&gt;5,IF(Z42&gt;Z43+1,"fim2st",IF(Z43&gt;Z42+1,"fim2st",IF(Z42=Z43,"meio2st",IF(Z42=6,IF(Z43=7,"fim2st","meio2st"),IF(Z42=7,IF(Z43=6,"fim2st","meio2st"),"meio2st"))))),IF(Z43&gt;5,IF(Z43&gt;Z42+1,"fim2st","meio2st"),"meio2st")),IF(Z43&lt;&gt;"",IF(Z42&gt;5,IF(Z42&gt;Z43+1,"fim2st",IF(Z43&gt;Z42+1,"fim2st",IF(Z42=Z43,"meio2st",IF(Z42=6,IF(Z43=7,"fim2st","meio2st"),IF(Z42=7,IF(Z43=6,"fim2st","meio2st"),"meio2st"))))),IF(Z43&gt;5,IF(Z43&gt;Z42+1,"fim2st","meio2st"),"meio2st")),IF(Y42&lt;&gt;"",IF(Y42&gt;5,IF(Y42&gt;Y43+1,"fim1st",IF(Y43&gt;Y42+1,"fim1st",IF(Y42=Y43,"meio1st",IF(Y42=6,IF(Y43=7,"fim1st","meio1st"),IF(Y42=7,IF(Y43=6,"fim1st","meio1st"),"meio1st"))))),IF(Y43&gt;5,IF(Y43&gt;Y42+1,"fim1st","meio1st"),"meio1st")),IF(Y43&lt;&gt;"",IF(Y42&gt;5,IF(Y42&gt;Y43+1,"fim1st",IF(Y43&gt;Y42+1,"fim1st",IF(Y42=Y43,"meio1st",IF(Y42=6,IF(Y43=7,"fim1st","meio1st"),IF(Y42=7,IF(Y43=6,"fim1st","meio1st"),"meio1st"))))),IF(Y43&gt;5,IF(Y43&gt;Y42+1,"fim1st","meio1st"),"meio1st")),"NJG"))))))</f>
        <v>fim2st</v>
      </c>
      <c r="AE42" s="103">
        <f>IF(X42="W",6,IF(X42="O",0,  IF(X43="R",IF(AC42="meio1st",IF(Y43&gt;4,IF(Y43=6,7,Y43+2),6),Y42),Y42)))</f>
        <v>6</v>
      </c>
      <c r="AF42" s="104">
        <f>IF(X42="W",6,IF(X42="O",0,IF(X42="R",IF(AC42="meio1st",0,IF(AC42="fim1st",0,Z42) ),IF(X43="R",IF(AC42="meio1st",6,IF(AC42="fim1st",6,IF(AC42="meio2st",IF(Z43&gt;4,IF(Z43=6,7,Z43+2),6),Z42))),Z42))))</f>
        <v>6</v>
      </c>
      <c r="AG42" s="105">
        <f>IF(X42="W",0,IF(X42="O",0,IF(X42="R",IF(AC42="STB",AA42,0),IF(X43="R",IF(AC40="meio1st",0,IF(AE42&gt;AE43,IF(AF42&gt;AF43,0,10),IF(AF42&gt;AF43,10,AA42))),AA42))))</f>
        <v>0</v>
      </c>
      <c r="AH42" s="106"/>
      <c r="AI42" s="98" t="s">
        <v>140</v>
      </c>
      <c r="AJ42" s="41" t="str">
        <f>D41</f>
        <v>EDUARDO BARBOSA</v>
      </c>
      <c r="AK42" s="99">
        <f>IF(AL42="W",1,IF(AL42="O",0,IF(AL42="R",0,IF(AL43="R",1,IF(AU42+AU43&gt;0,IF(AU42&gt;AU43,1,0),IF(AT42&gt;AT43,1,0))))))</f>
        <v>1</v>
      </c>
      <c r="AL42" s="132"/>
      <c r="AM42" s="101">
        <v>6</v>
      </c>
      <c r="AN42" s="101">
        <v>7</v>
      </c>
      <c r="AO42" s="102"/>
      <c r="AQ42" s="65" t="str">
        <f>IF(AO42&lt;&gt;"","STB",IF(AO43&lt;&gt;"","STB",IF(AN42&lt;&gt;"",IF(AN42&gt;5,IF(AN42&gt;AN43+1,"fim2st",IF(AN43&gt;AN42+1,"fim2st",IF(AN42=AN43,"meio2st",IF(AN42=6,IF(AN43=7,"fim2st","meio2st"),IF(AN42=7,IF(AN43=6,"fim2st","meio2st"),"meio2st"))))),IF(AN43&gt;5,IF(AN43&gt;AN42+1,"fim2st","meio2st"),"meio2st")),IF(AN43&lt;&gt;"",IF(AN42&gt;5,IF(AN42&gt;AN43+1,"fim2st",IF(AN43&gt;AN42+1,"fim2st",IF(AN42=AN43,"meio2st",IF(AN42=6,IF(AN43=7,"fim2st","meio2st"),IF(AN42=7,IF(AN43=6,"fim2st","meio2st"),"meio2st"))))),IF(AN43&gt;5,IF(AN43&gt;AN42+1,"fim2st","meio2st"),"meio2st")),IF(AM42&lt;&gt;"",IF(AM42&gt;5,IF(AM42&gt;AM43+1,"fim1st",IF(AM43&gt;AM42+1,"fim1st",IF(AM42=AM43,"meio1st",IF(AM42=6,IF(AM43=7,"fim1st","meio1st"),IF(AM42=7,IF(AM43=6,"fim1st","meio1st"),"meio1st"))))),IF(AM43&gt;5,IF(AM43&gt;AM42+1,"fim1st","meio1st"),"meio1st")),IF(AM43&lt;&gt;"",IF(AM42&gt;5,IF(AM42&gt;AM43+1,"fim1st",IF(AM43&gt;AM42+1,"fim1st",IF(AM42=AM43,"meio1st",IF(AM42=6,IF(AM43=7,"fim1st","meio1st"),IF(AM42=7,IF(AM43=6,"fim1st","meio1st"),"meio1st"))))),IF(AM43&gt;5,IF(AM43&gt;AM42+1,"fim1st","meio1st"),"meio1st")),"NJG"))))))</f>
        <v>fim2st</v>
      </c>
      <c r="AS42" s="103">
        <f>IF(AL42="W",6,IF(AL42="O",0,  IF(AL43="R",IF(AQ42="meio1st",IF(AM43&gt;4,IF(AM43=6,7,AM43+2),6),AM42),AM42)))</f>
        <v>6</v>
      </c>
      <c r="AT42" s="104">
        <f>IF(AL42="W",6,IF(AL42="O",0,IF(AL42="R",IF(AQ42="meio1st",0,IF(AQ42="fim1st",0,AN42) ),IF(AL43="R",IF(AQ42="meio1st",6,IF(AQ42="fim1st",6,IF(AQ42="meio2st",IF(AN43&gt;4,IF(AN43=6,7,AN43+2),6),AN42))),AN42))))</f>
        <v>7</v>
      </c>
      <c r="AU42" s="105">
        <f>IF(AL42="W",0,IF(AL42="O",0,IF(AL42="R",IF(AQ42="STB",AO42,0),IF(AL43="R",IF(AQ40="meio1st",0,IF(AS42&gt;AS43,IF(AT42&gt;AT43,0,10),IF(AT42&gt;AT43,10,AO42))),AO42))))</f>
        <v>0</v>
      </c>
      <c r="AW42" s="98"/>
      <c r="AX42" s="41" t="str">
        <f>D41</f>
        <v>EDUARDO BARBOSA</v>
      </c>
      <c r="AY42" s="99">
        <f>IF(AZ42="W",1,IF(AZ42="O",0,IF(AZ42="R",0,IF(AZ43="R",1,IF(BI42+BI43&gt;0,IF(BI42&gt;BI43,1,0),IF(BH42&gt;BH43,1,0))))))</f>
        <v>1</v>
      </c>
      <c r="AZ42" s="132"/>
      <c r="BA42" s="101">
        <v>6</v>
      </c>
      <c r="BB42" s="101">
        <v>5</v>
      </c>
      <c r="BC42" s="102">
        <v>10</v>
      </c>
      <c r="BE42" s="65" t="str">
        <f>IF(BC42&lt;&gt;"","STB",IF(BC43&lt;&gt;"","STB",IF(BB42&lt;&gt;"",IF(BB42&gt;5,IF(BB42&gt;BB43+1,"fim2st",IF(BB43&gt;BB42+1,"fim2st",IF(BB42=BB43,"meio2st",IF(BB42=6,IF(BB43=7,"fim2st","meio2st"),IF(BB42=7,IF(BB43=6,"fim2st","meio2st"),"meio2st"))))),IF(BB43&gt;5,IF(BB43&gt;BB42+1,"fim2st","meio2st"),"meio2st")),IF(BB43&lt;&gt;"",IF(BB42&gt;5,IF(BB42&gt;BB43+1,"fim2st",IF(BB43&gt;BB42+1,"fim2st",IF(BB42=BB43,"meio2st",IF(BB42=6,IF(BB43=7,"fim2st","meio2st"),IF(BB42=7,IF(BB43=6,"fim2st","meio2st"),"meio2st"))))),IF(BB43&gt;5,IF(BB43&gt;BB42+1,"fim2st","meio2st"),"meio2st")),IF(BA42&lt;&gt;"",IF(BA42&gt;5,IF(BA42&gt;BA43+1,"fim1st",IF(BA43&gt;BA42+1,"fim1st",IF(BA42=BA43,"meio1st",IF(BA42=6,IF(BA43=7,"fim1st","meio1st"),IF(BA42=7,IF(BA43=6,"fim1st","meio1st"),"meio1st"))))),IF(BA43&gt;5,IF(BA43&gt;BA42+1,"fim1st","meio1st"),"meio1st")),IF(BA43&lt;&gt;"",IF(BA42&gt;5,IF(BA42&gt;BA43+1,"fim1st",IF(BA43&gt;BA42+1,"fim1st",IF(BA42=BA43,"meio1st",IF(BA42=6,IF(BA43=7,"fim1st","meio1st"),IF(BA42=7,IF(BA43=6,"fim1st","meio1st"),"meio1st"))))),IF(BA43&gt;5,IF(BA43&gt;BA42+1,"fim1st","meio1st"),"meio1st")),"NJG"))))))</f>
        <v>STB</v>
      </c>
      <c r="BG42" s="103">
        <f>IF(AZ42="W",6,IF(AZ42="O",0,  IF(AZ43="R",IF(BE42="meio1st",IF(BA43&gt;4,IF(BA43=6,7,BA43+2),6),BA42),BA42)))</f>
        <v>6</v>
      </c>
      <c r="BH42" s="104">
        <f>IF(AZ42="W",6,IF(AZ42="O",0,IF(AZ42="R",IF(BE42="meio1st",0,IF(BE42="fim1st",0,BB42) ),IF(AZ43="R",IF(BE42="meio1st",6,IF(BE42="fim1st",6,IF(BE42="meio2st",IF(BB43&gt;4,IF(BB43=6,7,BB43+2),6),BB42))),BB42))))</f>
        <v>5</v>
      </c>
      <c r="BI42" s="105">
        <f>IF(AZ42="W",0,IF(AZ42="O",0,IF(AZ42="R",IF(BE42="STB",BC42,0),IF(AZ43="R",IF(BE40="meio1st",0,IF(BG42&gt;BG43,IF(BH42&gt;BH43,0,10),IF(BH42&gt;BH43,10,BC42))),BC42))))</f>
        <v>10</v>
      </c>
      <c r="BK42" s="98"/>
      <c r="BL42" s="41" t="str">
        <f>D41</f>
        <v>EDUARDO BARBOSA</v>
      </c>
      <c r="BM42" s="99">
        <f>IF(BN42="W",1,IF(BN42="O",0,IF(BN42="R",0,IF(BN43="R",1,IF(BW42+BW43&gt;0,IF(BW42&gt;BW43,1,0),IF(BV42&gt;BV43,1,0))))))</f>
        <v>0</v>
      </c>
      <c r="BN42" s="132"/>
      <c r="BO42" s="101">
        <v>1</v>
      </c>
      <c r="BP42" s="101">
        <v>0</v>
      </c>
      <c r="BQ42" s="102"/>
      <c r="BS42" s="65" t="str">
        <f>IF(BQ42&lt;&gt;"","STB",IF(BQ43&lt;&gt;"","STB",IF(BP42&lt;&gt;"",IF(BP42&gt;5,IF(BP42&gt;BP43+1,"fim2st",IF(BP43&gt;BP42+1,"fim2st",IF(BP42=BP43,"meio2st",IF(BP42=6,IF(BP43=7,"fim2st","meio2st"),IF(BP42=7,IF(BP43=6,"fim2st","meio2st"),"meio2st"))))),IF(BP43&gt;5,IF(BP43&gt;BP42+1,"fim2st","meio2st"),"meio2st")),IF(BP43&lt;&gt;"",IF(BP42&gt;5,IF(BP42&gt;BP43+1,"fim2st",IF(BP43&gt;BP42+1,"fim2st",IF(BP42=BP43,"meio2st",IF(BP42=6,IF(BP43=7,"fim2st","meio2st"),IF(BP42=7,IF(BP43=6,"fim2st","meio2st"),"meio2st"))))),IF(BP43&gt;5,IF(BP43&gt;BP42+1,"fim2st","meio2st"),"meio2st")),IF(BO42&lt;&gt;"",IF(BO42&gt;5,IF(BO42&gt;BO43+1,"fim1st",IF(BO43&gt;BO42+1,"fim1st",IF(BO42=BO43,"meio1st",IF(BO42=6,IF(BO43=7,"fim1st","meio1st"),IF(BO42=7,IF(BO43=6,"fim1st","meio1st"),"meio1st"))))),IF(BO43&gt;5,IF(BO43&gt;BO42+1,"fim1st","meio1st"),"meio1st")),IF(BO43&lt;&gt;"",IF(BO42&gt;5,IF(BO42&gt;BO43+1,"fim1st",IF(BO43&gt;BO42+1,"fim1st",IF(BO42=BO43,"meio1st",IF(BO42=6,IF(BO43=7,"fim1st","meio1st"),IF(BO42=7,IF(BO43=6,"fim1st","meio1st"),"meio1st"))))),IF(BO43&gt;5,IF(BO43&gt;BO42+1,"fim1st","meio1st"),"meio1st")),"NJG"))))))</f>
        <v>fim2st</v>
      </c>
      <c r="BU42" s="103">
        <f>IF(BN42="W",6,IF(BN42="O",0,  IF(BN43="R",IF(BS42="meio1st",IF(BO43&gt;4,IF(BO43=6,7,BO43+2),6),BO42),BO42)))</f>
        <v>1</v>
      </c>
      <c r="BV42" s="104">
        <f>IF(BN42="W",6,IF(BN42="O",0,IF(BN42="R",IF(BS42="meio1st",0,IF(BS42="fim1st",0,BP42) ),IF(BN43="R",IF(BS42="meio1st",6,IF(BS42="fim1st",6,IF(BS42="meio2st",IF(BP43&gt;4,IF(BP43=6,7,BP43+2),6),BP42))),BP42))))</f>
        <v>0</v>
      </c>
      <c r="BW42" s="105">
        <f>IF(BN42="W",0,IF(BN42="O",0,IF(BN42="R",IF(BS42="STB",BQ42,0),IF(BN43="R",IF(BS40="meio1st",0,IF(BU42&gt;BU43,IF(BV42&gt;BV43,0,10),IF(BV42&gt;BV43,10,BQ42))),BQ42))))</f>
        <v>0</v>
      </c>
      <c r="BY42" s="98" t="s">
        <v>140</v>
      </c>
      <c r="BZ42" s="41" t="str">
        <f>D42</f>
        <v>ANDRÉ LUIZ</v>
      </c>
      <c r="CA42" s="99">
        <f>IF(CB42="W",1,IF(CB42="O",0,IF(CB42="R",0,IF(CB43="R",1,IF(CK42+CK43&gt;0,IF(CK42&gt;CK43,1,0),IF(CJ42&gt;CJ43,1,0))))))</f>
        <v>0</v>
      </c>
      <c r="CB42" s="133"/>
      <c r="CC42" s="109">
        <v>2</v>
      </c>
      <c r="CD42" s="109">
        <v>1</v>
      </c>
      <c r="CE42" s="110"/>
      <c r="CG42" s="65" t="str">
        <f>IF(CE42&lt;&gt;"","STB",IF(CE43&lt;&gt;"","STB",IF(CD42&lt;&gt;"",IF(CD42&gt;5,IF(CD42&gt;CD43+1,"fim2st",IF(CD43&gt;CD42+1,"fim2st",IF(CD42=CD43,"meio2st",IF(CD42=6,IF(CD43=7,"fim2st","meio2st"),IF(CD42=7,IF(CD43=6,"fim2st","meio2st"),"meio2st"))))),IF(CD43&gt;5,IF(CD43&gt;CD42+1,"fim2st","meio2st"),"meio2st")),IF(CD43&lt;&gt;"",IF(CD42&gt;5,IF(CD42&gt;CD43+1,"fim2st",IF(CD43&gt;CD42+1,"fim2st",IF(CD42=CD43,"meio2st",IF(CD42=6,IF(CD43=7,"fim2st","meio2st"),IF(CD42=7,IF(CD43=6,"fim2st","meio2st"),"meio2st"))))),IF(CD43&gt;5,IF(CD43&gt;CD42+1,"fim2st","meio2st"),"meio2st")),IF(CC42&lt;&gt;"",IF(CC42&gt;5,IF(CC42&gt;CC43+1,"fim1st",IF(CC43&gt;CC42+1,"fim1st",IF(CC42=CC43,"meio1st",IF(CC42=6,IF(CC43=7,"fim1st","meio1st"),IF(CC42=7,IF(CC43=6,"fim1st","meio1st"),"meio1st"))))),IF(CC43&gt;5,IF(CC43&gt;CC42+1,"fim1st","meio1st"),"meio1st")),IF(CC43&lt;&gt;"",IF(CC42&gt;5,IF(CC42&gt;CC43+1,"fim1st",IF(CC43&gt;CC42+1,"fim1st",IF(CC42=CC43,"meio1st",IF(CC42=6,IF(CC43=7,"fim1st","meio1st"),IF(CC42=7,IF(CC43=6,"fim1st","meio1st"),"meio1st"))))),IF(CC43&gt;5,IF(CC43&gt;CC42+1,"fim1st","meio1st"),"meio1st")),"NJG"))))))</f>
        <v>fim2st</v>
      </c>
      <c r="CI42" s="103">
        <f>IF(CB42="W",6,IF(CB42="O",0,  IF(CB43="R",IF(CG42="meio1st",IF(CC43&gt;4,IF(CC43=6,7,CC43+2),6),CC42),CC42)))</f>
        <v>2</v>
      </c>
      <c r="CJ42" s="104">
        <f>IF(CB42="W",6,IF(CB42="O",0,IF(CB42="R",IF(CG42="meio1st",0,IF(CG42="fim1st",0,CD42) ),IF(CB43="R",IF(CG42="meio1st",6,IF(CG42="fim1st",6,IF(CG42="meio2st",IF(CD43&gt;4,IF(CD43=6,7,CD43+2),6),CD42))),CD42))))</f>
        <v>1</v>
      </c>
      <c r="CK42" s="105">
        <f>IF(CB42="W",0,IF(CB42="O",0,IF(CB42="R",IF(CG42="STB",CE42,0),IF(CB43="R",IF(CG40="meio1st",0,IF(CI42&gt;CI43,IF(CJ42&gt;CJ43,0,10),IF(CJ42&gt;CJ43,10,CE42))),CE42))))</f>
        <v>0</v>
      </c>
      <c r="CM42" s="31" t="str">
        <f t="shared" si="127"/>
        <v>ANDRÉ LUIZ</v>
      </c>
      <c r="CN42" s="65">
        <f>IF(AE44&gt;AE45,1,0)</f>
        <v>0</v>
      </c>
      <c r="CO42" s="65">
        <f>IF(AF44&gt;AF45,1,0)</f>
        <v>0</v>
      </c>
      <c r="CP42" s="65">
        <f>IF(AG44&gt;AG45,1,0)</f>
        <v>0</v>
      </c>
      <c r="CQ42" s="65">
        <f>IF(AS44&gt;AS45,1,0)</f>
        <v>0</v>
      </c>
      <c r="CR42" s="65">
        <f>IF(AT44&gt;AT45,1,0)</f>
        <v>0</v>
      </c>
      <c r="CS42" s="65">
        <f>IF(AU44&gt;AU45,1,0)</f>
        <v>0</v>
      </c>
      <c r="CT42" s="65">
        <f>IF(BG43&gt;BG42,1,0)</f>
        <v>0</v>
      </c>
      <c r="CU42" s="65">
        <f>IF(BH43&gt;BH42,1,0)</f>
        <v>1</v>
      </c>
      <c r="CV42" s="65">
        <f>IF(BI43&gt;BI42,1,0)</f>
        <v>0</v>
      </c>
      <c r="CW42" s="65">
        <f>IF(BU41&gt;BU40,1,0)</f>
        <v>1</v>
      </c>
      <c r="CX42" s="65">
        <f>IF(BV41&gt;BV40,1,0)</f>
        <v>0</v>
      </c>
      <c r="CY42" s="65">
        <f>IF(BW41&gt;BW40,1,0)</f>
        <v>0</v>
      </c>
      <c r="CZ42" s="65">
        <f>IF(CI42&gt;CI43,1,0)</f>
        <v>0</v>
      </c>
      <c r="DA42" s="65">
        <f>IF(CJ42&gt;CJ43,1,0)</f>
        <v>0</v>
      </c>
      <c r="DB42" s="65">
        <f>IF(CK42&gt;CK43,1,0)</f>
        <v>0</v>
      </c>
      <c r="DC42" s="111"/>
      <c r="DD42" s="65">
        <f>IF(AE45&gt;AE44,1,0)</f>
        <v>1</v>
      </c>
      <c r="DE42" s="65">
        <f>IF(AF45&gt;AF44,1,0)</f>
        <v>1</v>
      </c>
      <c r="DF42" s="65">
        <f>IF(AG45&gt;AG44,1,0)</f>
        <v>0</v>
      </c>
      <c r="DG42" s="65">
        <f>IF(AS45&gt;AS44,1,0)</f>
        <v>1</v>
      </c>
      <c r="DH42" s="65">
        <f>IF(AT45&gt;AT44,1,0)</f>
        <v>1</v>
      </c>
      <c r="DI42" s="65">
        <f>IF(AU45&gt;AU44,1,0)</f>
        <v>0</v>
      </c>
      <c r="DJ42" s="65">
        <f>IF(BG42&gt;BG43,1,0)</f>
        <v>1</v>
      </c>
      <c r="DK42" s="65">
        <f>IF(BH42&gt;BH43,1,0)</f>
        <v>0</v>
      </c>
      <c r="DL42" s="65">
        <f>IF(BI42&gt;BI43,1,0)</f>
        <v>1</v>
      </c>
      <c r="DM42" s="65">
        <f>IF(BU40&gt;BU41,1,0)</f>
        <v>0</v>
      </c>
      <c r="DN42" s="65">
        <f>IF(BV40&gt;BV41,1,0)</f>
        <v>1</v>
      </c>
      <c r="DO42" s="65">
        <f>IF(BW40&gt;BW41,1,0)</f>
        <v>1</v>
      </c>
      <c r="DP42" s="65">
        <f>IF(CI43&gt;CI42,1,0)</f>
        <v>1</v>
      </c>
      <c r="DQ42" s="65">
        <f>IF(CJ43&gt;CJ42,1,0)</f>
        <v>1</v>
      </c>
      <c r="DR42" s="65">
        <f>IF(CK43&gt;CK42,1,0)</f>
        <v>0</v>
      </c>
      <c r="DS42" s="111"/>
      <c r="DT42" s="65">
        <f>AE44+AF44+AG44+AS44+AT44+AU44+BG43+BH43+BI43+BU41+BV41+BW41+CI42+CJ42+CK42</f>
        <v>28</v>
      </c>
      <c r="DU42" s="65">
        <f>AE45+AF45+AG45+AS45+AT45+AU45+BG42+BH42+BI42+BU40+BV40+BW40+CI43+CJ43+CK43</f>
        <v>76</v>
      </c>
      <c r="DV42" s="111"/>
      <c r="DW42" s="31">
        <f>IF(X44="O",1,0)</f>
        <v>0</v>
      </c>
      <c r="DX42" s="31">
        <f>IF(AL44="O",1,0)</f>
        <v>1</v>
      </c>
      <c r="DY42" s="31">
        <f>IF(AZ43="O",1,0)</f>
        <v>0</v>
      </c>
      <c r="DZ42" s="31">
        <f>IF(BN41="O",1,0)</f>
        <v>0</v>
      </c>
      <c r="EA42" s="31">
        <f>IF(CB42="O",1,0)</f>
        <v>0</v>
      </c>
      <c r="ED42" s="65">
        <f t="shared" si="128"/>
        <v>1</v>
      </c>
      <c r="EE42" s="65">
        <f t="shared" si="129"/>
        <v>1</v>
      </c>
      <c r="EF42" s="65">
        <f t="shared" si="130"/>
        <v>1</v>
      </c>
      <c r="EG42" s="65">
        <f t="shared" si="131"/>
        <v>1</v>
      </c>
      <c r="EH42" s="65">
        <f t="shared" si="132"/>
        <v>1</v>
      </c>
      <c r="EI42" s="65">
        <v>3</v>
      </c>
      <c r="EJ42" s="43">
        <f t="shared" si="133"/>
        <v>5</v>
      </c>
      <c r="EK42" s="43">
        <f>AY43+BM41+CA42+W44+AK44</f>
        <v>0</v>
      </c>
      <c r="EL42" s="43">
        <f t="shared" si="134"/>
        <v>2</v>
      </c>
      <c r="EM42" s="43">
        <f t="shared" si="135"/>
        <v>10</v>
      </c>
      <c r="EN42" s="43">
        <f t="shared" si="136"/>
        <v>-8</v>
      </c>
      <c r="EO42" s="43">
        <f t="shared" si="137"/>
        <v>28</v>
      </c>
      <c r="EP42" s="43">
        <f t="shared" si="137"/>
        <v>76</v>
      </c>
      <c r="EQ42" s="43">
        <f t="shared" si="138"/>
        <v>-48</v>
      </c>
      <c r="ER42" s="43">
        <f t="shared" si="139"/>
        <v>1</v>
      </c>
      <c r="ES42" s="111"/>
      <c r="ET42" s="71">
        <f>IF(EK42+100&gt;99,EK42+100,concatdxnar("0",EK42+100))</f>
        <v>100</v>
      </c>
      <c r="EU42" s="71" t="str">
        <f t="shared" si="140"/>
        <v>092</v>
      </c>
      <c r="EV42" s="71" t="str">
        <f t="shared" si="141"/>
        <v>052</v>
      </c>
      <c r="EW42" s="71">
        <f t="shared" si="142"/>
        <v>8</v>
      </c>
      <c r="EX42" s="65" t="str">
        <f t="shared" si="143"/>
        <v>10009205283</v>
      </c>
      <c r="EY42" s="65">
        <f t="shared" si="144"/>
        <v>10009205283</v>
      </c>
      <c r="EZ42" s="65">
        <f>LARGE(EY40:EY45,EI42)</f>
        <v>10209809991</v>
      </c>
      <c r="FA42" s="65" t="str">
        <f t="shared" si="145"/>
        <v>102098099</v>
      </c>
      <c r="FB42" s="65" t="str">
        <f>IF(FA42=FA41,"empate-c",IF(FA42=FA43,"empate-b","ok"))</f>
        <v>ok</v>
      </c>
      <c r="FC42" s="65">
        <f t="shared" si="146"/>
        <v>1</v>
      </c>
      <c r="FD42" s="65">
        <f t="shared" si="147"/>
        <v>9</v>
      </c>
      <c r="FE42" s="65" t="str">
        <f>RIGHT(C38,1)</f>
        <v>E</v>
      </c>
      <c r="FF42" s="65">
        <f>IF(FD42=9,9,VLOOKUP(CONCATENATE(FE42,FD42),'Conf-Direto'!$A$12:$B$587,2,0))</f>
        <v>9</v>
      </c>
      <c r="FG42" s="65">
        <f t="shared" si="148"/>
        <v>9</v>
      </c>
      <c r="FH42" s="31" t="str">
        <f t="shared" si="149"/>
        <v>10209809991</v>
      </c>
      <c r="FI42" s="65">
        <v>3</v>
      </c>
      <c r="FJ42" s="70">
        <f>IF(BM40=1,1,IF(BM41=1,3,0))</f>
        <v>1</v>
      </c>
      <c r="FK42" s="70">
        <f>IF(AY42=1,2,IF(AY43=1,3,0))</f>
        <v>2</v>
      </c>
      <c r="FL42" s="70"/>
      <c r="FM42" s="70">
        <f>FL43</f>
        <v>4</v>
      </c>
      <c r="FN42" s="70">
        <f>FL44</f>
        <v>5</v>
      </c>
      <c r="FO42" s="70">
        <f>FL45</f>
        <v>6</v>
      </c>
      <c r="FP42" s="31">
        <f t="shared" si="150"/>
        <v>10209809991</v>
      </c>
      <c r="FQ42" s="31">
        <f>LARGE(FP40:FP45,3)</f>
        <v>10209809991</v>
      </c>
      <c r="FR42" s="65">
        <f>IF(SUM(EJ40:EJ45)=0,B42,VALUE(RIGHT(FQ42,1)))</f>
        <v>1</v>
      </c>
      <c r="FS42" s="31">
        <f t="shared" si="151"/>
        <v>25</v>
      </c>
      <c r="FT42" s="31" t="str">
        <f>VLOOKUP(FR42,B40:D45,3,0)</f>
        <v>RICARDO MACHADO</v>
      </c>
      <c r="FU42" s="31">
        <f t="shared" si="152"/>
        <v>27</v>
      </c>
      <c r="FV42" s="67" t="str">
        <f t="shared" si="153"/>
        <v>2527</v>
      </c>
      <c r="FW42" s="31">
        <f t="shared" si="154"/>
        <v>2527</v>
      </c>
      <c r="FX42" s="31">
        <f>SMALL(FW40:FW45,FI42)</f>
        <v>2730</v>
      </c>
      <c r="FY42" s="31">
        <f t="shared" si="155"/>
        <v>27</v>
      </c>
      <c r="FZ42" s="31" t="str">
        <f t="shared" si="156"/>
        <v>30</v>
      </c>
    </row>
    <row r="43" spans="1:185" x14ac:dyDescent="0.45">
      <c r="B43" s="43">
        <v>4</v>
      </c>
      <c r="C43" s="38">
        <v>28</v>
      </c>
      <c r="D43" s="39" t="str">
        <f>Classificação!D32</f>
        <v>WELTON SILVA</v>
      </c>
      <c r="F43" s="38">
        <f>F42+1</f>
        <v>28</v>
      </c>
      <c r="G43" s="89" t="str">
        <f t="shared" si="126"/>
        <v>GLAYSON PIMENTA</v>
      </c>
      <c r="H43" s="131">
        <f>VLOOKUP(FR43,EI40:EJ45,2,0)</f>
        <v>5</v>
      </c>
      <c r="I43" s="112">
        <f>VLOOKUP(FR43,EI40:EK45,3,0)</f>
        <v>2</v>
      </c>
      <c r="J43" s="116">
        <f>VLOOKUP(FR43,EI40:EQ45,4,0)</f>
        <v>4</v>
      </c>
      <c r="K43" s="114">
        <f>VLOOKUP(FR43,EI40:EQ45,5,0)</f>
        <v>6</v>
      </c>
      <c r="L43" s="115">
        <f>VLOOKUP(FR43,EI40:EQ45,6,0)</f>
        <v>-2</v>
      </c>
      <c r="M43" s="116">
        <f>VLOOKUP(FR43,EI40:EQ45,7,0)</f>
        <v>37</v>
      </c>
      <c r="N43" s="114">
        <f>VLOOKUP(FR43,EI40:EQ45,8,0)</f>
        <v>45</v>
      </c>
      <c r="O43" s="147">
        <f>VLOOKUP(FR43,EI40:EQ45,9,0)</f>
        <v>-8</v>
      </c>
      <c r="P43" s="117">
        <f>VLOOKUP(FR43,EI40:ER45,10,0)</f>
        <v>0</v>
      </c>
      <c r="Q43" s="117" t="e">
        <f>VLOOKUP(FS43,EJ40:ES45,10,0)</f>
        <v>#N/A</v>
      </c>
      <c r="R43" s="97"/>
      <c r="S43" s="97"/>
      <c r="U43" s="118" t="s">
        <v>140</v>
      </c>
      <c r="V43" s="50" t="str">
        <f>D44</f>
        <v>GLAYSON PIMENTA</v>
      </c>
      <c r="W43" s="119">
        <f>IF(X43="W",1,IF(X43="O",0,IF(X43="R",0,IF(X42="R",1,IF(AG43+AG42&gt;0,IF(AG43&gt;AG42,1,0),IF(AF43&gt;AF42,1,0))))))</f>
        <v>0</v>
      </c>
      <c r="X43" s="120"/>
      <c r="Y43" s="121">
        <v>3</v>
      </c>
      <c r="Z43" s="121">
        <v>1</v>
      </c>
      <c r="AA43" s="122"/>
      <c r="AC43" s="65" t="str">
        <f>IF(AA43&lt;&gt;"","STB",IF(AA42&lt;&gt;"","STB",IF(Z43&lt;&gt;"",IF(Z43&gt;5,IF(Z43&gt;Z42+1,"fim2st",IF(Z42&gt;Z43+1,"fim2st",IF(Z43=Z42,"meio2st",IF(Z43=6,IF(Z42=7,"fim2st","meio2st"),IF(Z43=7,IF(Z42=6,"fim2st","meio2st"),"meio2st"))))),IF(Z42&gt;5,IF(Z42&gt;Z43+1,"fim2st","meio2st"),"meio2st")),IF(Z42&lt;&gt;"",IF(Z43&gt;5,IF(Z43&gt;Z42+1,"fim2st",IF(Z42&gt;Z43+1,"fim2st",IF(Z43=Z42,"meio2st",IF(Z43=6,IF(Z42=7,"fim2st","meio2st"),IF(Z43=7,IF(Z42=6,"fim2st","meio2st"),"meio2st"))))),IF(Z42&gt;5,IF(Z42&gt;Z43+1,"fim2st","meio2st"),"meio2st")),IF(Y43&lt;&gt;"",IF(Y43&gt;5,IF(Y43&gt;Y42+1,"fim1st",IF(Y42&gt;Y43+1,"fim1st",IF(Y43=Y42,"meio1st",IF(Y43=6,IF(Y42=7,"fim1st","meio1st"),IF(Y43=7,IF(Y42=6,"fim1st","meio1st"),"meio1st"))))),IF(Y42&gt;5,IF(Y42&gt;Y43+1,"fim1st","meio1st"),"meio1st")),IF(Y42&lt;&gt;"",IF(Y43&gt;5,IF(Y43&gt;Y42+1,"fim1st",IF(Y42&gt;Y43+1,"fim1st",IF(Y43=Y42,"meio1st",IF(Y43=6,IF(Y42=7,"fim1st","meio1st"),IF(Y43=7,IF(Y42=6,"fim1st","meio1st"),"meio1st"))))),IF(Y42&gt;5,IF(Y42&gt;Y43+1,"fim1st","meio1st"),"meio1st")),"NJG"))))))</f>
        <v>fim2st</v>
      </c>
      <c r="AE43" s="123">
        <f>IF(X43="W",6,IF(X43="O",0,  IF(X42="R",IF(AC43="meio1st",IF(Y42&gt;4,IF(Y42=6,7,Y42+2),6),Y43),Y43)))</f>
        <v>3</v>
      </c>
      <c r="AF43" s="124">
        <f>IF(X43="W",6,IF(X43="O",0,IF(X43="R",IF(AC43="meio1st",0,IF(AC43="fim1st",0,Z43) ),IF(X42="R",IF(AC43="meio1st",6,IF(AC43="fim1st",6,IF(AC43="meio2st",IF(Z42&gt;4,IF(Z42=6,7,Z42+2),6),Z43))),Z43))))</f>
        <v>1</v>
      </c>
      <c r="AG43" s="125">
        <f>IF(X43="W",0,IF(X43="O",0,IF(X43="R",IF(AC43="STB",AA43,0),IF(X42="R",IF(AC40="meio1st",0,IF(AE43&gt;AE42,IF(AF43&gt;AF42,0,10),IF(AF43&gt;AF42,10,AA43))),AA43))))</f>
        <v>0</v>
      </c>
      <c r="AH43" s="106"/>
      <c r="AI43" s="118"/>
      <c r="AJ43" s="50" t="str">
        <f>D43</f>
        <v>WELTON SILVA</v>
      </c>
      <c r="AK43" s="119">
        <f>IF(AL43="W",1,IF(AL43="O",0,IF(AL43="R",0,IF(AL42="R",1,IF(AU43+AU42&gt;0,IF(AU43&gt;AU42,1,0),IF(AT43&gt;AT42,1,0))))))</f>
        <v>0</v>
      </c>
      <c r="AL43" s="120"/>
      <c r="AM43" s="121">
        <v>2</v>
      </c>
      <c r="AN43" s="121">
        <v>6</v>
      </c>
      <c r="AO43" s="122"/>
      <c r="AQ43" s="65" t="str">
        <f>IF(AO43&lt;&gt;"","STB",IF(AO42&lt;&gt;"","STB",IF(AN43&lt;&gt;"",IF(AN43&gt;5,IF(AN43&gt;AN42+1,"fim2st",IF(AN42&gt;AN43+1,"fim2st",IF(AN43=AN42,"meio2st",IF(AN43=6,IF(AN42=7,"fim2st","meio2st"),IF(AN43=7,IF(AN42=6,"fim2st","meio2st"),"meio2st"))))),IF(AN42&gt;5,IF(AN42&gt;AN43+1,"fim2st","meio2st"),"meio2st")),IF(AN42&lt;&gt;"",IF(AN43&gt;5,IF(AN43&gt;AN42+1,"fim2st",IF(AN42&gt;AN43+1,"fim2st",IF(AN43=AN42,"meio2st",IF(AN43=6,IF(AN42=7,"fim2st","meio2st"),IF(AN43=7,IF(AN42=6,"fim2st","meio2st"),"meio2st"))))),IF(AN42&gt;5,IF(AN42&gt;AN43+1,"fim2st","meio2st"),"meio2st")),IF(AM43&lt;&gt;"",IF(AM43&gt;5,IF(AM43&gt;AM42+1,"fim1st",IF(AM42&gt;AM43+1,"fim1st",IF(AM43=AM42,"meio1st",IF(AM43=6,IF(AM42=7,"fim1st","meio1st"),IF(AM43=7,IF(AM42=6,"fim1st","meio1st"),"meio1st"))))),IF(AM42&gt;5,IF(AM42&gt;AM43+1,"fim1st","meio1st"),"meio1st")),IF(AM42&lt;&gt;"",IF(AM43&gt;5,IF(AM43&gt;AM42+1,"fim1st",IF(AM42&gt;AM43+1,"fim1st",IF(AM43=AM42,"meio1st",IF(AM43=6,IF(AM42=7,"fim1st","meio1st"),IF(AM43=7,IF(AM42=6,"fim1st","meio1st"),"meio1st"))))),IF(AM42&gt;5,IF(AM42&gt;AM43+1,"fim1st","meio1st"),"meio1st")),"NJG"))))))</f>
        <v>fim2st</v>
      </c>
      <c r="AS43" s="123">
        <f>IF(AL43="W",6,IF(AL43="O",0,  IF(AL42="R",IF(AQ43="meio1st",IF(AM42&gt;4,IF(AM42=6,7,AM42+2),6),AM43),AM43)))</f>
        <v>2</v>
      </c>
      <c r="AT43" s="124">
        <f>IF(AL43="W",6,IF(AL43="O",0,IF(AL43="R",IF(AQ43="meio1st",0,IF(AQ43="fim1st",0,AN43) ),IF(AL42="R",IF(AQ43="meio1st",6,IF(AQ43="fim1st",6,IF(AQ43="meio2st",IF(AN42&gt;4,IF(AN42=6,7,AN42+2),6),AN43))),AN43))))</f>
        <v>6</v>
      </c>
      <c r="AU43" s="125">
        <f>IF(AL43="W",0,IF(AL43="O",0,IF(AL43="R",IF(AQ43="STB",AO43,0),IF(AL42="R",IF(AQ40="meio1st",0,IF(AS43&gt;AS42,IF(AT43&gt;AT42,0,10),IF(AT43&gt;AT42,10,AO43))),AO43))))</f>
        <v>0</v>
      </c>
      <c r="AW43" s="118" t="s">
        <v>140</v>
      </c>
      <c r="AX43" s="50" t="str">
        <f>D42</f>
        <v>ANDRÉ LUIZ</v>
      </c>
      <c r="AY43" s="119">
        <f>IF(AZ43="W",1,IF(AZ43="O",0,IF(AZ43="R",0,IF(AZ42="R",1,IF(BI43+BI42&gt;0,IF(BI43&gt;BI42,1,0),IF(BH43&gt;BH42,1,0))))))</f>
        <v>0</v>
      </c>
      <c r="AZ43" s="120"/>
      <c r="BA43" s="121">
        <v>1</v>
      </c>
      <c r="BB43" s="121">
        <v>7</v>
      </c>
      <c r="BC43" s="122">
        <v>3</v>
      </c>
      <c r="BE43" s="65" t="str">
        <f>IF(BC43&lt;&gt;"","STB",IF(BC42&lt;&gt;"","STB",IF(BB43&lt;&gt;"",IF(BB43&gt;5,IF(BB43&gt;BB42+1,"fim2st",IF(BB42&gt;BB43+1,"fim2st",IF(BB43=BB42,"meio2st",IF(BB43=6,IF(BB42=7,"fim2st","meio2st"),IF(BB43=7,IF(BB42=6,"fim2st","meio2st"),"meio2st"))))),IF(BB42&gt;5,IF(BB42&gt;BB43+1,"fim2st","meio2st"),"meio2st")),IF(BB42&lt;&gt;"",IF(BB43&gt;5,IF(BB43&gt;BB42+1,"fim2st",IF(BB42&gt;BB43+1,"fim2st",IF(BB43=BB42,"meio2st",IF(BB43=6,IF(BB42=7,"fim2st","meio2st"),IF(BB43=7,IF(BB42=6,"fim2st","meio2st"),"meio2st"))))),IF(BB42&gt;5,IF(BB42&gt;BB43+1,"fim2st","meio2st"),"meio2st")),IF(BA43&lt;&gt;"",IF(BA43&gt;5,IF(BA43&gt;BA42+1,"fim1st",IF(BA42&gt;BA43+1,"fim1st",IF(BA43=BA42,"meio1st",IF(BA43=6,IF(BA42=7,"fim1st","meio1st"),IF(BA43=7,IF(BA42=6,"fim1st","meio1st"),"meio1st"))))),IF(BA42&gt;5,IF(BA42&gt;BA43+1,"fim1st","meio1st"),"meio1st")),IF(BA42&lt;&gt;"",IF(BA43&gt;5,IF(BA43&gt;BA42+1,"fim1st",IF(BA42&gt;BA43+1,"fim1st",IF(BA43=BA42,"meio1st",IF(BA43=6,IF(BA42=7,"fim1st","meio1st"),IF(BA43=7,IF(BA42=6,"fim1st","meio1st"),"meio1st"))))),IF(BA42&gt;5,IF(BA42&gt;BA43+1,"fim1st","meio1st"),"meio1st")),"NJG"))))))</f>
        <v>STB</v>
      </c>
      <c r="BG43" s="123">
        <f>IF(AZ43="W",6,IF(AZ43="O",0,  IF(AZ42="R",IF(BE43="meio1st",IF(BA42&gt;4,IF(BA42=6,7,BA42+2),6),BA43),BA43)))</f>
        <v>1</v>
      </c>
      <c r="BH43" s="124">
        <f>IF(AZ43="W",6,IF(AZ43="O",0,IF(AZ43="R",IF(BE43="meio1st",0,IF(BE43="fim1st",0,BB43) ),IF(AZ42="R",IF(BE43="meio1st",6,IF(BE43="fim1st",6,IF(BE43="meio2st",IF(BB42&gt;4,IF(BB42=6,7,BB42+2),6),BB43))),BB43))))</f>
        <v>7</v>
      </c>
      <c r="BI43" s="125">
        <f>IF(AZ43="W",0,IF(AZ43="O",0,IF(AZ43="R",IF(BE43="STB",BC43,0),IF(AZ42="R",IF(BE40="meio1st",0,IF(BG43&gt;BG42,IF(BH43&gt;BH42,0,10),IF(BH43&gt;BH42,10,BC43))),BC43))))</f>
        <v>3</v>
      </c>
      <c r="BK43" s="118" t="s">
        <v>140</v>
      </c>
      <c r="BL43" s="50" t="str">
        <f>D45</f>
        <v>RAUL BURNETT</v>
      </c>
      <c r="BM43" s="119">
        <f>IF(BN43="W",1,IF(BN43="O",0,IF(BN43="R",0,IF(BN42="R",1,IF(BW43+BW42&gt;0,IF(BW43&gt;BW42,1,0),IF(BV43&gt;BV42,1,0))))))</f>
        <v>1</v>
      </c>
      <c r="BN43" s="120"/>
      <c r="BO43" s="121">
        <v>6</v>
      </c>
      <c r="BP43" s="121">
        <v>6</v>
      </c>
      <c r="BQ43" s="122"/>
      <c r="BS43" s="65" t="str">
        <f>IF(BQ43&lt;&gt;"","STB",IF(BQ42&lt;&gt;"","STB",IF(BP43&lt;&gt;"",IF(BP43&gt;5,IF(BP43&gt;BP42+1,"fim2st",IF(BP42&gt;BP43+1,"fim2st",IF(BP43=BP42,"meio2st",IF(BP43=6,IF(BP42=7,"fim2st","meio2st"),IF(BP43=7,IF(BP42=6,"fim2st","meio2st"),"meio2st"))))),IF(BP42&gt;5,IF(BP42&gt;BP43+1,"fim2st","meio2st"),"meio2st")),IF(BP42&lt;&gt;"",IF(BP43&gt;5,IF(BP43&gt;BP42+1,"fim2st",IF(BP42&gt;BP43+1,"fim2st",IF(BP43=BP42,"meio2st",IF(BP43=6,IF(BP42=7,"fim2st","meio2st"),IF(BP43=7,IF(BP42=6,"fim2st","meio2st"),"meio2st"))))),IF(BP42&gt;5,IF(BP42&gt;BP43+1,"fim2st","meio2st"),"meio2st")),IF(BO43&lt;&gt;"",IF(BO43&gt;5,IF(BO43&gt;BO42+1,"fim1st",IF(BO42&gt;BO43+1,"fim1st",IF(BO43=BO42,"meio1st",IF(BO43=6,IF(BO42=7,"fim1st","meio1st"),IF(BO43=7,IF(BO42=6,"fim1st","meio1st"),"meio1st"))))),IF(BO42&gt;5,IF(BO42&gt;BO43+1,"fim1st","meio1st"),"meio1st")),IF(BO42&lt;&gt;"",IF(BO43&gt;5,IF(BO43&gt;BO42+1,"fim1st",IF(BO42&gt;BO43+1,"fim1st",IF(BO43=BO42,"meio1st",IF(BO43=6,IF(BO42=7,"fim1st","meio1st"),IF(BO43=7,IF(BO42=6,"fim1st","meio1st"),"meio1st"))))),IF(BO42&gt;5,IF(BO42&gt;BO43+1,"fim1st","meio1st"),"meio1st")),"NJG"))))))</f>
        <v>fim2st</v>
      </c>
      <c r="BU43" s="123">
        <f>IF(BN43="W",6,IF(BN43="O",0,  IF(BN42="R",IF(BS43="meio1st",IF(BO42&gt;4,IF(BO42=6,7,BO42+2),6),BO43),BO43)))</f>
        <v>6</v>
      </c>
      <c r="BV43" s="124">
        <f>IF(BN43="W",6,IF(BN43="O",0,IF(BN43="R",IF(BS43="meio1st",0,IF(BS43="fim1st",0,BP43) ),IF(BN42="R",IF(BS43="meio1st",6,IF(BS43="fim1st",6,IF(BS43="meio2st",IF(BP42&gt;4,IF(BP42=6,7,BP42+2),6),BP43))),BP43))))</f>
        <v>6</v>
      </c>
      <c r="BW43" s="125">
        <f>IF(BN43="W",0,IF(BN43="O",0,IF(BN43="R",IF(BS43="STB",BQ43,0),IF(BN42="R",IF(BS40="meio1st",0,IF(BU43&gt;BU42,IF(BV43&gt;BV42,0,10),IF(BV43&gt;BV42,10,BQ43))),BQ43))))</f>
        <v>0</v>
      </c>
      <c r="BY43" s="118"/>
      <c r="BZ43" s="50" t="str">
        <f>D44</f>
        <v>GLAYSON PIMENTA</v>
      </c>
      <c r="CA43" s="119">
        <f>IF(CB43="W",1,IF(CB43="O",0,IF(CB43="R",0,IF(CB42="R",1,IF(CK43+CK42&gt;0,IF(CK43&gt;CK42,1,0),IF(CJ43&gt;CJ42,1,0))))))</f>
        <v>1</v>
      </c>
      <c r="CB43" s="151"/>
      <c r="CC43" s="129">
        <v>6</v>
      </c>
      <c r="CD43" s="129">
        <v>6</v>
      </c>
      <c r="CE43" s="130"/>
      <c r="CG43" s="65" t="str">
        <f>IF(CE43&lt;&gt;"","STB",IF(CE42&lt;&gt;"","STB",IF(CD43&lt;&gt;"",IF(CD43&gt;5,IF(CD43&gt;CD42+1,"fim2st",IF(CD42&gt;CD43+1,"fim2st",IF(CD43=CD42,"meio2st",IF(CD43=6,IF(CD42=7,"fim2st","meio2st"),IF(CD43=7,IF(CD42=6,"fim2st","meio2st"),"meio2st"))))),IF(CD42&gt;5,IF(CD42&gt;CD43+1,"fim2st","meio2st"),"meio2st")),IF(CD42&lt;&gt;"",IF(CD43&gt;5,IF(CD43&gt;CD42+1,"fim2st",IF(CD42&gt;CD43+1,"fim2st",IF(CD43=CD42,"meio2st",IF(CD43=6,IF(CD42=7,"fim2st","meio2st"),IF(CD43=7,IF(CD42=6,"fim2st","meio2st"),"meio2st"))))),IF(CD42&gt;5,IF(CD42&gt;CD43+1,"fim2st","meio2st"),"meio2st")),IF(CC43&lt;&gt;"",IF(CC43&gt;5,IF(CC43&gt;CC42+1,"fim1st",IF(CC42&gt;CC43+1,"fim1st",IF(CC43=CC42,"meio1st",IF(CC43=6,IF(CC42=7,"fim1st","meio1st"),IF(CC43=7,IF(CC42=6,"fim1st","meio1st"),"meio1st"))))),IF(CC42&gt;5,IF(CC42&gt;CC43+1,"fim1st","meio1st"),"meio1st")),IF(CC42&lt;&gt;"",IF(CC43&gt;5,IF(CC43&gt;CC42+1,"fim1st",IF(CC42&gt;CC43+1,"fim1st",IF(CC43=CC42,"meio1st",IF(CC43=6,IF(CC42=7,"fim1st","meio1st"),IF(CC43=7,IF(CC42=6,"fim1st","meio1st"),"meio1st"))))),IF(CC42&gt;5,IF(CC42&gt;CC43+1,"fim1st","meio1st"),"meio1st")),"NJG"))))))</f>
        <v>fim2st</v>
      </c>
      <c r="CI43" s="123">
        <f>IF(CB43="W",6,IF(CB43="O",0,  IF(CB42="R",IF(CG43="meio1st",IF(CC42&gt;4,IF(CC42=6,7,CC42+2),6),CC43),CC43)))</f>
        <v>6</v>
      </c>
      <c r="CJ43" s="124">
        <f>IF(CB43="W",6,IF(CB43="O",0,IF(CB43="R",IF(CG43="meio1st",0,IF(CG43="fim1st",0,CD43) ),IF(CB42="R",IF(CG43="meio1st",6,IF(CG43="fim1st",6,IF(CG43="meio2st",IF(CD42&gt;4,IF(CD42=6,7,CD42+2),6),CD43))),CD43))))</f>
        <v>6</v>
      </c>
      <c r="CK43" s="125">
        <f>IF(CB43="W",0,IF(CB43="O",0,IF(CB43="R",IF(CG43="STB",CE43,0),IF(CB42="R",IF(CG40="meio1st",0,IF(CI43&gt;CI42,IF(CJ43&gt;CJ42,0,10),IF(CJ43&gt;CJ42,10,CE43))),CE43))))</f>
        <v>0</v>
      </c>
      <c r="CM43" s="31" t="str">
        <f t="shared" si="127"/>
        <v>WELTON SILVA</v>
      </c>
      <c r="CN43" s="65">
        <f>IF(AE45&gt;AE44,1,0)</f>
        <v>1</v>
      </c>
      <c r="CO43" s="65">
        <f>IF(AF45&gt;AF44,1,0)</f>
        <v>1</v>
      </c>
      <c r="CP43" s="65">
        <f>IF(AG45&gt;AG44,1,0)</f>
        <v>0</v>
      </c>
      <c r="CQ43" s="65">
        <f>IF(AS43&gt;AS42,1,0)</f>
        <v>0</v>
      </c>
      <c r="CR43" s="65">
        <f>IF(AT43&gt;AT42,1,0)</f>
        <v>0</v>
      </c>
      <c r="CS43" s="65">
        <f>IF(AU43&gt;AU42,1,0)</f>
        <v>0</v>
      </c>
      <c r="CT43" s="65">
        <f>IF(BG41&gt;BG40,1,0)</f>
        <v>0</v>
      </c>
      <c r="CU43" s="65">
        <f>IF(BH41&gt;BH40,1,0)</f>
        <v>1</v>
      </c>
      <c r="CV43" s="65">
        <f>IF(BI41&gt;BI40,1,0)</f>
        <v>1</v>
      </c>
      <c r="CW43" s="65">
        <f>IF(BU45&gt;BU44,1,0)</f>
        <v>0</v>
      </c>
      <c r="CX43" s="65">
        <f>IF(BV45&gt;BV44,1,0)</f>
        <v>0</v>
      </c>
      <c r="CY43" s="65">
        <f>IF(BW45&gt;BW44,1,0)</f>
        <v>0</v>
      </c>
      <c r="CZ43" s="65">
        <f>IF(CI44&gt;CI45,1,0)</f>
        <v>0</v>
      </c>
      <c r="DA43" s="65">
        <f>IF(CJ44&gt;CJ45,1,0)</f>
        <v>0</v>
      </c>
      <c r="DB43" s="65">
        <f>IF(CK44&gt;CK45,1,0)</f>
        <v>0</v>
      </c>
      <c r="DC43" s="111"/>
      <c r="DD43" s="65">
        <f>IF(AE44&gt;AE45,1,0)</f>
        <v>0</v>
      </c>
      <c r="DE43" s="65">
        <f>IF(AF44&gt;AF45,1,0)</f>
        <v>0</v>
      </c>
      <c r="DF43" s="65">
        <f>IF(AG44&gt;AG45,1,0)</f>
        <v>0</v>
      </c>
      <c r="DG43" s="65">
        <f>IF(AS42&gt;AS43,1,0)</f>
        <v>1</v>
      </c>
      <c r="DH43" s="65">
        <f>IF(AT42&gt;AT43,1,0)</f>
        <v>1</v>
      </c>
      <c r="DI43" s="65">
        <f>IF(AU42&gt;AU43,1,0)</f>
        <v>0</v>
      </c>
      <c r="DJ43" s="65">
        <f>IF(BG40&gt;BG41,1,0)</f>
        <v>1</v>
      </c>
      <c r="DK43" s="65">
        <f>IF(BH40&gt;BH41,1,0)</f>
        <v>0</v>
      </c>
      <c r="DL43" s="65">
        <f>IF(BI40&gt;BI41,1,0)</f>
        <v>0</v>
      </c>
      <c r="DM43" s="65">
        <f>IF(BU44&gt;BU45,1,0)</f>
        <v>1</v>
      </c>
      <c r="DN43" s="65">
        <f>IF(BV44&gt;BV45,1,0)</f>
        <v>1</v>
      </c>
      <c r="DO43" s="65">
        <f>IF(BW44&gt;BW45,1,0)</f>
        <v>0</v>
      </c>
      <c r="DP43" s="65">
        <f>IF(CI45&gt;CI44,1,0)</f>
        <v>1</v>
      </c>
      <c r="DQ43" s="65">
        <f>IF(CJ45&gt;CJ44,1,0)</f>
        <v>1</v>
      </c>
      <c r="DR43" s="65">
        <f>IF(CK45&gt;CK44,1,0)</f>
        <v>0</v>
      </c>
      <c r="DS43" s="111"/>
      <c r="DT43" s="65">
        <f>AE45+AF45+AG45+AS43+AT43+AU43+BG41+BH41+BI41+BU45+BV45+BW45+CI44+CJ44+CK44</f>
        <v>49</v>
      </c>
      <c r="DU43" s="65">
        <f>AE44+AF44+AG44+AS42+AT42+AU42+BG40+BH40+BI40+BU44+BV44+BW44+CI45+CJ45+CK45</f>
        <v>62</v>
      </c>
      <c r="DV43" s="111"/>
      <c r="DW43" s="31">
        <f>IF(X45="O",1,0)</f>
        <v>0</v>
      </c>
      <c r="DX43" s="31">
        <f>IF(AL43="O",1,0)</f>
        <v>0</v>
      </c>
      <c r="DY43" s="31">
        <f>IF(AZ41="O",1,0)</f>
        <v>0</v>
      </c>
      <c r="DZ43" s="31">
        <f>IF(BN45="O",1,0)</f>
        <v>0</v>
      </c>
      <c r="EA43" s="31">
        <f>IF(CB44="O",1,0)</f>
        <v>0</v>
      </c>
      <c r="ED43" s="65">
        <f t="shared" si="128"/>
        <v>1</v>
      </c>
      <c r="EE43" s="65">
        <f t="shared" si="129"/>
        <v>1</v>
      </c>
      <c r="EF43" s="65">
        <f t="shared" si="130"/>
        <v>1</v>
      </c>
      <c r="EG43" s="65">
        <f t="shared" si="131"/>
        <v>1</v>
      </c>
      <c r="EH43" s="65">
        <f t="shared" si="132"/>
        <v>1</v>
      </c>
      <c r="EI43" s="65">
        <v>4</v>
      </c>
      <c r="EJ43" s="43">
        <f t="shared" si="133"/>
        <v>5</v>
      </c>
      <c r="EK43" s="43">
        <f>AY41+BM45+CA44+W45+AK43</f>
        <v>2</v>
      </c>
      <c r="EL43" s="43">
        <f t="shared" si="134"/>
        <v>4</v>
      </c>
      <c r="EM43" s="43">
        <f t="shared" si="135"/>
        <v>7</v>
      </c>
      <c r="EN43" s="43">
        <f t="shared" si="136"/>
        <v>-3</v>
      </c>
      <c r="EO43" s="43">
        <f t="shared" si="137"/>
        <v>49</v>
      </c>
      <c r="EP43" s="43">
        <f t="shared" si="137"/>
        <v>62</v>
      </c>
      <c r="EQ43" s="43">
        <f t="shared" si="138"/>
        <v>-13</v>
      </c>
      <c r="ER43" s="43">
        <f t="shared" si="139"/>
        <v>0</v>
      </c>
      <c r="ES43" s="111"/>
      <c r="ET43" s="71">
        <f>IF(EK43+100&gt;99,EK43+100,concatdxnar("0",EK43+100))</f>
        <v>102</v>
      </c>
      <c r="EU43" s="71" t="str">
        <f t="shared" si="140"/>
        <v>097</v>
      </c>
      <c r="EV43" s="71" t="str">
        <f t="shared" si="141"/>
        <v>087</v>
      </c>
      <c r="EW43" s="71">
        <f t="shared" si="142"/>
        <v>9</v>
      </c>
      <c r="EX43" s="65" t="str">
        <f t="shared" si="143"/>
        <v>10209708794</v>
      </c>
      <c r="EY43" s="65">
        <f t="shared" si="144"/>
        <v>10209708794</v>
      </c>
      <c r="EZ43" s="65">
        <f>LARGE(EY40:EY45,EI43)</f>
        <v>10209809295</v>
      </c>
      <c r="FA43" s="65" t="str">
        <f t="shared" si="145"/>
        <v>102098092</v>
      </c>
      <c r="FB43" s="65" t="str">
        <f>IF(FA43=FA42,"empate-c",IF(FA43=FA44,"empate-b","ok"))</f>
        <v>ok</v>
      </c>
      <c r="FC43" s="65">
        <f t="shared" si="146"/>
        <v>5</v>
      </c>
      <c r="FD43" s="65">
        <f t="shared" si="147"/>
        <v>9</v>
      </c>
      <c r="FE43" s="65" t="str">
        <f>RIGHT(C38,1)</f>
        <v>E</v>
      </c>
      <c r="FF43" s="65">
        <f>IF(FD43=9,9,VLOOKUP(CONCATENATE(FE43,FD43),'Conf-Direto'!$A$12:$B$587,2,0))</f>
        <v>9</v>
      </c>
      <c r="FG43" s="65">
        <f t="shared" si="148"/>
        <v>9</v>
      </c>
      <c r="FH43" s="31" t="str">
        <f t="shared" si="149"/>
        <v>10209809295</v>
      </c>
      <c r="FI43" s="65">
        <v>4</v>
      </c>
      <c r="FJ43" s="70">
        <f>IF(AY40=1,1,IF(AY41=1,4,0))</f>
        <v>4</v>
      </c>
      <c r="FK43" s="70">
        <f>IF(AK42=1,2,IF(AK43=1,4,0))</f>
        <v>2</v>
      </c>
      <c r="FL43" s="70">
        <f>IF(W44=1,3,IF(W45=1,4,0))</f>
        <v>4</v>
      </c>
      <c r="FM43" s="70"/>
      <c r="FN43" s="70">
        <f>FM44</f>
        <v>5</v>
      </c>
      <c r="FO43" s="70">
        <f>FM45</f>
        <v>6</v>
      </c>
      <c r="FP43" s="31">
        <f t="shared" si="150"/>
        <v>10209809295</v>
      </c>
      <c r="FQ43" s="31">
        <f>LARGE(FP40:FP45,4)</f>
        <v>10209809295</v>
      </c>
      <c r="FR43" s="65">
        <f>IF(SUM(EJ40:EJ45)=0,B43,VALUE(RIGHT(FQ43,1)))</f>
        <v>5</v>
      </c>
      <c r="FS43" s="31">
        <f t="shared" si="151"/>
        <v>29</v>
      </c>
      <c r="FT43" s="31" t="str">
        <f>VLOOKUP(FR43,B40:D45,3,0)</f>
        <v>GLAYSON PIMENTA</v>
      </c>
      <c r="FU43" s="31">
        <f t="shared" si="152"/>
        <v>28</v>
      </c>
      <c r="FV43" s="67" t="str">
        <f t="shared" si="153"/>
        <v>2928</v>
      </c>
      <c r="FW43" s="31">
        <f t="shared" si="154"/>
        <v>2928</v>
      </c>
      <c r="FX43" s="31">
        <f>SMALL(FW40:FW45,FI43)</f>
        <v>2829</v>
      </c>
      <c r="FY43" s="31">
        <f t="shared" si="155"/>
        <v>28</v>
      </c>
      <c r="FZ43" s="31" t="str">
        <f t="shared" si="156"/>
        <v>29</v>
      </c>
    </row>
    <row r="44" spans="1:185" x14ac:dyDescent="0.45">
      <c r="B44" s="43">
        <v>5</v>
      </c>
      <c r="C44" s="38">
        <v>29</v>
      </c>
      <c r="D44" s="39" t="str">
        <f>Classificação!D33</f>
        <v>GLAYSON PIMENTA</v>
      </c>
      <c r="F44" s="38">
        <f>F43+1</f>
        <v>29</v>
      </c>
      <c r="G44" s="89" t="str">
        <f t="shared" si="126"/>
        <v>WELTON SILVA</v>
      </c>
      <c r="H44" s="131">
        <f>VLOOKUP(FR44,EI40:EJ45,2,0)</f>
        <v>5</v>
      </c>
      <c r="I44" s="112">
        <f>VLOOKUP(FR44,EI40:EK45,3,0)</f>
        <v>2</v>
      </c>
      <c r="J44" s="131">
        <f>VLOOKUP(FR44,EI40:EQ45,4,0)</f>
        <v>4</v>
      </c>
      <c r="K44" s="114">
        <f>VLOOKUP(FR44,EI40:EQ45,5,0)</f>
        <v>7</v>
      </c>
      <c r="L44" s="115">
        <f>VLOOKUP(FR44,EI40:EQ45,6,0)</f>
        <v>-3</v>
      </c>
      <c r="M44" s="131">
        <f>VLOOKUP(FR44,EI40:EQ45,7,0)</f>
        <v>49</v>
      </c>
      <c r="N44" s="114">
        <f>VLOOKUP(FR44,EI40:EQ45,8,0)</f>
        <v>62</v>
      </c>
      <c r="O44" s="147">
        <f>VLOOKUP(FR44,EI40:EQ45,9,0)</f>
        <v>-13</v>
      </c>
      <c r="P44" s="117">
        <f>VLOOKUP(FR44,EI40:ER45,10,0)</f>
        <v>0</v>
      </c>
      <c r="Q44" s="117" t="e">
        <f>VLOOKUP(FS44,EJ40:ES45,10,0)</f>
        <v>#N/A</v>
      </c>
      <c r="R44" s="97"/>
      <c r="S44" s="97"/>
      <c r="U44" s="98"/>
      <c r="V44" s="45" t="str">
        <f>D42</f>
        <v>ANDRÉ LUIZ</v>
      </c>
      <c r="W44" s="134">
        <f>IF(X44="W",1,IF(X44="O",0,IF(X44="R",0,IF(X45="R",1,IF(AG44+AG45&gt;0,IF(AG44&gt;AG45,1,0),IF(AF44&gt;AF45,1,0))))))</f>
        <v>0</v>
      </c>
      <c r="X44" s="132"/>
      <c r="Y44" s="101">
        <v>3</v>
      </c>
      <c r="Z44" s="101">
        <v>1</v>
      </c>
      <c r="AA44" s="102"/>
      <c r="AC44" s="65" t="str">
        <f>IF(AA44&lt;&gt;"","STB",IF(AA45&lt;&gt;"","STB",IF(Z44&lt;&gt;"",IF(Z44&gt;5,IF(Z44&gt;Z45+1,"fim2st",IF(Z45&gt;Z44+1,"fim2st",IF(Z44=Z45,"meio2st",IF(Z44=6,IF(Z45=7,"fim2st","meio2st"),IF(Z44=7,IF(Z45=6,"fim2st","meio2st"),"meio2st"))))),IF(Z45&gt;5,IF(Z45&gt;Z44+1,"fim2st","meio2st"),"meio2st")),IF(Z45&lt;&gt;"",IF(Z44&gt;5,IF(Z44&gt;Z45+1,"fim2st",IF(Z45&gt;Z44+1,"fim2st",IF(Z44=Z45,"meio2st",IF(Z44=6,IF(Z45=7,"fim2st","meio2st"),IF(Z44=7,IF(Z45=6,"fim2st","meio2st"),"meio2st"))))),IF(Z45&gt;5,IF(Z45&gt;Z44+1,"fim2st","meio2st"),"meio2st")),IF(Y44&lt;&gt;"",IF(Y44&gt;5,IF(Y44&gt;Y45+1,"fim1st",IF(Y45&gt;Y44+1,"fim1st",IF(Y44=Y45,"meio1st",IF(Y44=6,IF(Y45=7,"fim1st","meio1st"),IF(Y44=7,IF(Y45=6,"fim1st","meio1st"),"meio1st"))))),IF(Y45&gt;5,IF(Y45&gt;Y44+1,"fim1st","meio1st"),"meio1st")),IF(Y45&lt;&gt;"",IF(Y44&gt;5,IF(Y44&gt;Y45+1,"fim1st",IF(Y45&gt;Y44+1,"fim1st",IF(Y44=Y45,"meio1st",IF(Y44=6,IF(Y45=7,"fim1st","meio1st"),IF(Y44=7,IF(Y45=6,"fim1st","meio1st"),"meio1st"))))),IF(Y45&gt;5,IF(Y45&gt;Y44+1,"fim1st","meio1st"),"meio1st")),"NJG"))))))</f>
        <v>fim2st</v>
      </c>
      <c r="AE44" s="103">
        <f>IF(X44="W",6,IF(X44="O",0,  IF(X45="R",IF(AC44="meio1st",IF(Y45&gt;4,IF(Y45=6,7,Y45+2),6),Y44),Y44)))</f>
        <v>3</v>
      </c>
      <c r="AF44" s="104">
        <f>IF(X44="W",6,IF(X44="O",0,IF(X44="R",IF(AC44="meio1st",0,IF(AC44="fim1st",0,Z44) ),IF(X45="R",IF(AC44="meio1st",6,IF(AC44="fim1st",6,IF(AC44="meio2st",IF(Z45&gt;4,IF(Z45=6,7,Z45+2),6),Z44))),Z44))))</f>
        <v>1</v>
      </c>
      <c r="AG44" s="105">
        <f>IF(X44="W",0,IF(X44="O",0,IF(X44="R",IF(AC44="STB",AA44,0),IF(X45="R",IF(AC40="meio1st",0,IF(AE44&gt;AE45,IF(AF44&gt;AF45,0,10),IF(AF44&gt;AF45,10,AA44))),AA44))))</f>
        <v>0</v>
      </c>
      <c r="AH44" s="106"/>
      <c r="AI44" s="98" t="s">
        <v>140</v>
      </c>
      <c r="AJ44" s="45" t="str">
        <f>D42</f>
        <v>ANDRÉ LUIZ</v>
      </c>
      <c r="AK44" s="134">
        <f>IF(AL44="W",1,IF(AL44="O",0,IF(AL44="R",0,IF(AL45="R",1,IF(AU44+AU45&gt;0,IF(AU44&gt;AU45,1,0),IF(AT44&gt;AT45,1,0))))))</f>
        <v>0</v>
      </c>
      <c r="AL44" s="132" t="s">
        <v>110</v>
      </c>
      <c r="AM44" s="101"/>
      <c r="AN44" s="101"/>
      <c r="AO44" s="102"/>
      <c r="AQ44" s="65" t="str">
        <f>IF(AO44&lt;&gt;"","STB",IF(AO45&lt;&gt;"","STB",IF(AN44&lt;&gt;"",IF(AN44&gt;5,IF(AN44&gt;AN45+1,"fim2st",IF(AN45&gt;AN44+1,"fim2st",IF(AN44=AN45,"meio2st",IF(AN44=6,IF(AN45=7,"fim2st","meio2st"),IF(AN44=7,IF(AN45=6,"fim2st","meio2st"),"meio2st"))))),IF(AN45&gt;5,IF(AN45&gt;AN44+1,"fim2st","meio2st"),"meio2st")),IF(AN45&lt;&gt;"",IF(AN44&gt;5,IF(AN44&gt;AN45+1,"fim2st",IF(AN45&gt;AN44+1,"fim2st",IF(AN44=AN45,"meio2st",IF(AN44=6,IF(AN45=7,"fim2st","meio2st"),IF(AN44=7,IF(AN45=6,"fim2st","meio2st"),"meio2st"))))),IF(AN45&gt;5,IF(AN45&gt;AN44+1,"fim2st","meio2st"),"meio2st")),IF(AM44&lt;&gt;"",IF(AM44&gt;5,IF(AM44&gt;AM45+1,"fim1st",IF(AM45&gt;AM44+1,"fim1st",IF(AM44=AM45,"meio1st",IF(AM44=6,IF(AM45=7,"fim1st","meio1st"),IF(AM44=7,IF(AM45=6,"fim1st","meio1st"),"meio1st"))))),IF(AM45&gt;5,IF(AM45&gt;AM44+1,"fim1st","meio1st"),"meio1st")),IF(AM45&lt;&gt;"",IF(AM44&gt;5,IF(AM44&gt;AM45+1,"fim1st",IF(AM45&gt;AM44+1,"fim1st",IF(AM44=AM45,"meio1st",IF(AM44=6,IF(AM45=7,"fim1st","meio1st"),IF(AM44=7,IF(AM45=6,"fim1st","meio1st"),"meio1st"))))),IF(AM45&gt;5,IF(AM45&gt;AM44+1,"fim1st","meio1st"),"meio1st")),"NJG"))))))</f>
        <v>NJG</v>
      </c>
      <c r="AS44" s="103">
        <f>IF(AL44="W",6,IF(AL44="O",0,  IF(AL45="R",IF(AQ44="meio1st",IF(AM45&gt;4,IF(AM45=6,7,AM45+2),6),AM44),AM44)))</f>
        <v>0</v>
      </c>
      <c r="AT44" s="104">
        <f>IF(AL44="W",6,IF(AL44="O",0,IF(AL44="R",IF(AQ44="meio1st",0,IF(AQ44="fim1st",0,AN44) ),IF(AL45="R",IF(AQ44="meio1st",6,IF(AQ44="fim1st",6,IF(AQ44="meio2st",IF(AN45&gt;4,IF(AN45=6,7,AN45+2),6),AN44))),AN44))))</f>
        <v>0</v>
      </c>
      <c r="AU44" s="105">
        <f>IF(AL44="W",0,IF(AL44="O",0,IF(AL44="R",IF(AQ44="STB",AO44,0),IF(AL45="R",IF(AQ40="meio1st",0,IF(AS44&gt;AS45,IF(AT44&gt;AT45,0,10),IF(AT44&gt;AT45,10,AO44))),AO44))))</f>
        <v>0</v>
      </c>
      <c r="AW44" s="98"/>
      <c r="AX44" s="45" t="str">
        <f>D44</f>
        <v>GLAYSON PIMENTA</v>
      </c>
      <c r="AY44" s="134">
        <f>IF(AZ44="W",1,IF(AZ44="O",0,IF(AZ44="R",0,IF(AZ45="R",1,IF(BI44+BI45&gt;0,IF(BI44&gt;BI45,1,0),IF(BH44&gt;BH45,1,0))))))</f>
        <v>0</v>
      </c>
      <c r="AZ44" s="132"/>
      <c r="BA44" s="101">
        <v>1</v>
      </c>
      <c r="BB44" s="101">
        <v>1</v>
      </c>
      <c r="BC44" s="102"/>
      <c r="BE44" s="65" t="str">
        <f>IF(BC44&lt;&gt;"","STB",IF(BC45&lt;&gt;"","STB",IF(BB44&lt;&gt;"",IF(BB44&gt;5,IF(BB44&gt;BB45+1,"fim2st",IF(BB45&gt;BB44+1,"fim2st",IF(BB44=BB45,"meio2st",IF(BB44=6,IF(BB45=7,"fim2st","meio2st"),IF(BB44=7,IF(BB45=6,"fim2st","meio2st"),"meio2st"))))),IF(BB45&gt;5,IF(BB45&gt;BB44+1,"fim2st","meio2st"),"meio2st")),IF(BB45&lt;&gt;"",IF(BB44&gt;5,IF(BB44&gt;BB45+1,"fim2st",IF(BB45&gt;BB44+1,"fim2st",IF(BB44=BB45,"meio2st",IF(BB44=6,IF(BB45=7,"fim2st","meio2st"),IF(BB44=7,IF(BB45=6,"fim2st","meio2st"),"meio2st"))))),IF(BB45&gt;5,IF(BB45&gt;BB44+1,"fim2st","meio2st"),"meio2st")),IF(BA44&lt;&gt;"",IF(BA44&gt;5,IF(BA44&gt;BA45+1,"fim1st",IF(BA45&gt;BA44+1,"fim1st",IF(BA44=BA45,"meio1st",IF(BA44=6,IF(BA45=7,"fim1st","meio1st"),IF(BA44=7,IF(BA45=6,"fim1st","meio1st"),"meio1st"))))),IF(BA45&gt;5,IF(BA45&gt;BA44+1,"fim1st","meio1st"),"meio1st")),IF(BA45&lt;&gt;"",IF(BA44&gt;5,IF(BA44&gt;BA45+1,"fim1st",IF(BA45&gt;BA44+1,"fim1st",IF(BA44=BA45,"meio1st",IF(BA44=6,IF(BA45=7,"fim1st","meio1st"),IF(BA44=7,IF(BA45=6,"fim1st","meio1st"),"meio1st"))))),IF(BA45&gt;5,IF(BA45&gt;BA44+1,"fim1st","meio1st"),"meio1st")),"NJG"))))))</f>
        <v>fim2st</v>
      </c>
      <c r="BG44" s="103">
        <f>IF(AZ44="W",6,IF(AZ44="O",0,  IF(AZ45="R",IF(BE44="meio1st",IF(BA45&gt;4,IF(BA45=6,7,BA45+2),6),BA44),BA44)))</f>
        <v>1</v>
      </c>
      <c r="BH44" s="104">
        <f>IF(AZ44="W",6,IF(AZ44="O",0,IF(AZ44="R",IF(BE44="meio1st",0,IF(BE44="fim1st",0,BB44) ),IF(AZ45="R",IF(BE44="meio1st",6,IF(BE44="fim1st",6,IF(BE44="meio2st",IF(BB45&gt;4,IF(BB45=6,7,BB45+2),6),BB44))),BB44))))</f>
        <v>1</v>
      </c>
      <c r="BI44" s="105">
        <f>IF(AZ44="W",0,IF(AZ44="O",0,IF(AZ44="R",IF(BE44="STB",BC44,0),IF(AZ45="R",IF(BE40="meio1st",0,IF(BG44&gt;BG45,IF(BH44&gt;BH45,0,10),IF(BH44&gt;BH45,10,BC44))),BC44))))</f>
        <v>0</v>
      </c>
      <c r="BK44" s="98" t="s">
        <v>140</v>
      </c>
      <c r="BL44" s="45" t="str">
        <f>D44</f>
        <v>GLAYSON PIMENTA</v>
      </c>
      <c r="BM44" s="134">
        <f>IF(BN44="W",1,IF(BN44="O",0,IF(BN44="R",0,IF(BN45="R",1,IF(BW44+BW45&gt;0,IF(BW44&gt;BW45,1,0),IF(BV44&gt;BV45,1,0))))))</f>
        <v>1</v>
      </c>
      <c r="BN44" s="132"/>
      <c r="BO44" s="101">
        <v>6</v>
      </c>
      <c r="BP44" s="101">
        <v>6</v>
      </c>
      <c r="BQ44" s="102"/>
      <c r="BS44" s="65" t="str">
        <f>IF(BQ44&lt;&gt;"","STB",IF(BQ45&lt;&gt;"","STB",IF(BP44&lt;&gt;"",IF(BP44&gt;5,IF(BP44&gt;BP45+1,"fim2st",IF(BP45&gt;BP44+1,"fim2st",IF(BP44=BP45,"meio2st",IF(BP44=6,IF(BP45=7,"fim2st","meio2st"),IF(BP44=7,IF(BP45=6,"fim2st","meio2st"),"meio2st"))))),IF(BP45&gt;5,IF(BP45&gt;BP44+1,"fim2st","meio2st"),"meio2st")),IF(BP45&lt;&gt;"",IF(BP44&gt;5,IF(BP44&gt;BP45+1,"fim2st",IF(BP45&gt;BP44+1,"fim2st",IF(BP44=BP45,"meio2st",IF(BP44=6,IF(BP45=7,"fim2st","meio2st"),IF(BP44=7,IF(BP45=6,"fim2st","meio2st"),"meio2st"))))),IF(BP45&gt;5,IF(BP45&gt;BP44+1,"fim2st","meio2st"),"meio2st")),IF(BO44&lt;&gt;"",IF(BO44&gt;5,IF(BO44&gt;BO45+1,"fim1st",IF(BO45&gt;BO44+1,"fim1st",IF(BO44=BO45,"meio1st",IF(BO44=6,IF(BO45=7,"fim1st","meio1st"),IF(BO44=7,IF(BO45=6,"fim1st","meio1st"),"meio1st"))))),IF(BO45&gt;5,IF(BO45&gt;BO44+1,"fim1st","meio1st"),"meio1st")),IF(BO45&lt;&gt;"",IF(BO44&gt;5,IF(BO44&gt;BO45+1,"fim1st",IF(BO45&gt;BO44+1,"fim1st",IF(BO44=BO45,"meio1st",IF(BO44=6,IF(BO45=7,"fim1st","meio1st"),IF(BO44=7,IF(BO45=6,"fim1st","meio1st"),"meio1st"))))),IF(BO45&gt;5,IF(BO45&gt;BO44+1,"fim1st","meio1st"),"meio1st")),"NJG"))))))</f>
        <v>fim2st</v>
      </c>
      <c r="BU44" s="103">
        <f>IF(BN44="W",6,IF(BN44="O",0,  IF(BN45="R",IF(BS44="meio1st",IF(BO45&gt;4,IF(BO45=6,7,BO45+2),6),BO44),BO44)))</f>
        <v>6</v>
      </c>
      <c r="BV44" s="104">
        <f>IF(BN44="W",6,IF(BN44="O",0,IF(BN44="R",IF(BS44="meio1st",0,IF(BS44="fim1st",0,BP44) ),IF(BN45="R",IF(BS44="meio1st",6,IF(BS44="fim1st",6,IF(BS44="meio2st",IF(BP45&gt;4,IF(BP45=6,7,BP45+2),6),BP44))),BP44))))</f>
        <v>6</v>
      </c>
      <c r="BW44" s="105">
        <f>IF(BN44="W",0,IF(BN44="O",0,IF(BN44="R",IF(BS44="STB",BQ44,0),IF(BN45="R",IF(BS40="meio1st",0,IF(BU44&gt;BU45,IF(BV44&gt;BV45,0,10),IF(BV44&gt;BV45,10,BQ44))),BQ44))))</f>
        <v>0</v>
      </c>
      <c r="BY44" s="98" t="s">
        <v>140</v>
      </c>
      <c r="BZ44" s="45" t="str">
        <f>D43</f>
        <v>WELTON SILVA</v>
      </c>
      <c r="CA44" s="134">
        <f>IF(CB44="W",1,IF(CB44="O",0,IF(CB44="R",0,IF(CB45="R",1,IF(CK44+CK45&gt;0,IF(CK44&gt;CK45,1,0),IF(CJ44&gt;CJ45,1,0))))))</f>
        <v>0</v>
      </c>
      <c r="CB44" s="133"/>
      <c r="CC44" s="109">
        <v>0</v>
      </c>
      <c r="CD44" s="109">
        <v>1</v>
      </c>
      <c r="CE44" s="110"/>
      <c r="CG44" s="65" t="str">
        <f>IF(CE44&lt;&gt;"","STB",IF(CE45&lt;&gt;"","STB",IF(CD44&lt;&gt;"",IF(CD44&gt;5,IF(CD44&gt;CD45+1,"fim2st",IF(CD45&gt;CD44+1,"fim2st",IF(CD44=CD45,"meio2st",IF(CD44=6,IF(CD45=7,"fim2st","meio2st"),IF(CD44=7,IF(CD45=6,"fim2st","meio2st"),"meio2st"))))),IF(CD45&gt;5,IF(CD45&gt;CD44+1,"fim2st","meio2st"),"meio2st")),IF(CD45&lt;&gt;"",IF(CD44&gt;5,IF(CD44&gt;CD45+1,"fim2st",IF(CD45&gt;CD44+1,"fim2st",IF(CD44=CD45,"meio2st",IF(CD44=6,IF(CD45=7,"fim2st","meio2st"),IF(CD44=7,IF(CD45=6,"fim2st","meio2st"),"meio2st"))))),IF(CD45&gt;5,IF(CD45&gt;CD44+1,"fim2st","meio2st"),"meio2st")),IF(CC44&lt;&gt;"",IF(CC44&gt;5,IF(CC44&gt;CC45+1,"fim1st",IF(CC45&gt;CC44+1,"fim1st",IF(CC44=CC45,"meio1st",IF(CC44=6,IF(CC45=7,"fim1st","meio1st"),IF(CC44=7,IF(CC45=6,"fim1st","meio1st"),"meio1st"))))),IF(CC45&gt;5,IF(CC45&gt;CC44+1,"fim1st","meio1st"),"meio1st")),IF(CC45&lt;&gt;"",IF(CC44&gt;5,IF(CC44&gt;CC45+1,"fim1st",IF(CC45&gt;CC44+1,"fim1st",IF(CC44=CC45,"meio1st",IF(CC44=6,IF(CC45=7,"fim1st","meio1st"),IF(CC44=7,IF(CC45=6,"fim1st","meio1st"),"meio1st"))))),IF(CC45&gt;5,IF(CC45&gt;CC44+1,"fim1st","meio1st"),"meio1st")),"NJG"))))))</f>
        <v>fim2st</v>
      </c>
      <c r="CI44" s="103">
        <f>IF(CB44="W",6,IF(CB44="O",0,  IF(CB45="R",IF(CG44="meio1st",IF(CC45&gt;4,IF(CC45=6,7,CC45+2),6),CC44),CC44)))</f>
        <v>0</v>
      </c>
      <c r="CJ44" s="104">
        <f>IF(CB44="W",6,IF(CB44="O",0,IF(CB44="R",IF(CG44="meio1st",0,IF(CG44="fim1st",0,CD44) ),IF(CB45="R",IF(CG44="meio1st",6,IF(CG44="fim1st",6,IF(CG44="meio2st",IF(CD45&gt;4,IF(CD45=6,7,CD45+2),6),CD44))),CD44))))</f>
        <v>1</v>
      </c>
      <c r="CK44" s="105">
        <f>IF(CB44="W",0,IF(CB44="O",0,IF(CB44="R",IF(CG44="STB",CE44,0),IF(CB45="R",IF(CG40="meio1st",0,IF(CI44&gt;CI45,IF(CJ44&gt;CJ45,0,10),IF(CJ44&gt;CJ45,10,CE44))),CE44))))</f>
        <v>0</v>
      </c>
      <c r="CM44" s="31" t="str">
        <f t="shared" si="127"/>
        <v>GLAYSON PIMENTA</v>
      </c>
      <c r="CN44" s="65">
        <f>IF(AE43&gt;AE42,1,0)</f>
        <v>0</v>
      </c>
      <c r="CO44" s="65">
        <f>IF(AF43&gt;AF42,1,0)</f>
        <v>0</v>
      </c>
      <c r="CP44" s="65">
        <f>IF(AG43&gt;AG42,1,0)</f>
        <v>0</v>
      </c>
      <c r="CQ44" s="65">
        <f>IF(AS41&gt;AS40,1,0)</f>
        <v>0</v>
      </c>
      <c r="CR44" s="65">
        <f>IF(AT41&gt;AT40,1,0)</f>
        <v>0</v>
      </c>
      <c r="CS44" s="65">
        <f>IF(AU41&gt;AU40,1,0)</f>
        <v>0</v>
      </c>
      <c r="CT44" s="65">
        <f>IF(BG44&gt;BG45,1,0)</f>
        <v>0</v>
      </c>
      <c r="CU44" s="65">
        <f>IF(BH44&gt;BH45,1,0)</f>
        <v>0</v>
      </c>
      <c r="CV44" s="65">
        <f>IF(BI44&gt;BI45,1,0)</f>
        <v>0</v>
      </c>
      <c r="CW44" s="65">
        <f>IF(BU44&gt;BU45,1,0)</f>
        <v>1</v>
      </c>
      <c r="CX44" s="65">
        <f>IF(BV44&gt;BV45,1,0)</f>
        <v>1</v>
      </c>
      <c r="CY44" s="65">
        <f>IF(BW44&gt;BW45,1,0)</f>
        <v>0</v>
      </c>
      <c r="CZ44" s="65">
        <f>IF(CI43&gt;CI42,1,0)</f>
        <v>1</v>
      </c>
      <c r="DA44" s="65">
        <f>IF(CJ43&gt;CJ42,1,0)</f>
        <v>1</v>
      </c>
      <c r="DB44" s="65">
        <f>IF(CK43&gt;CK42,1,0)</f>
        <v>0</v>
      </c>
      <c r="DC44" s="111"/>
      <c r="DD44" s="65">
        <f>IF(AE42&gt;AE43,1,0)</f>
        <v>1</v>
      </c>
      <c r="DE44" s="65">
        <f>IF(AF42&gt;AF43,1,0)</f>
        <v>1</v>
      </c>
      <c r="DF44" s="65">
        <f>IF(AG42&gt;AG43,1,0)</f>
        <v>0</v>
      </c>
      <c r="DG44" s="65">
        <f>IF(AS40&gt;AS41,1,0)</f>
        <v>1</v>
      </c>
      <c r="DH44" s="65">
        <f>IF(AT40&gt;AT41,1,0)</f>
        <v>1</v>
      </c>
      <c r="DI44" s="65">
        <f>IF(AU40&gt;AU41,1,0)</f>
        <v>0</v>
      </c>
      <c r="DJ44" s="65">
        <f>IF(BG45&gt;BG44,1,0)</f>
        <v>1</v>
      </c>
      <c r="DK44" s="65">
        <f>IF(BH45&gt;BH44,1,0)</f>
        <v>1</v>
      </c>
      <c r="DL44" s="65">
        <f>IF(BI45&gt;BI44,1,0)</f>
        <v>0</v>
      </c>
      <c r="DM44" s="65">
        <f>IF(BU45&gt;BU44,1,0)</f>
        <v>0</v>
      </c>
      <c r="DN44" s="65">
        <f>IF(BV45&gt;BV44,1,0)</f>
        <v>0</v>
      </c>
      <c r="DO44" s="65">
        <f>IF(BW45&gt;BW44,1,0)</f>
        <v>0</v>
      </c>
      <c r="DP44" s="65">
        <f>IF(CI42&gt;CI43,1,0)</f>
        <v>0</v>
      </c>
      <c r="DQ44" s="65">
        <f>IF(CJ42&gt;CJ43,1,0)</f>
        <v>0</v>
      </c>
      <c r="DR44" s="65">
        <f>IF(CK42&gt;CK43,1,0)</f>
        <v>0</v>
      </c>
      <c r="DS44" s="111"/>
      <c r="DT44" s="65">
        <f>AE43+AF43+AG43+AS41+AT41+AU41+BG44+BH44+BI44+BU44+BV44+BW44+CI43+CJ43+CK43</f>
        <v>37</v>
      </c>
      <c r="DU44" s="65">
        <f>AE42+AF42+AG42+AS40+AT40+AU40+BG45+BH45+BI45+BU45+BV45+BW45+CI42+CJ42+CK42</f>
        <v>45</v>
      </c>
      <c r="DV44" s="111"/>
      <c r="DW44" s="31">
        <f>IF(X43="O",1,0)</f>
        <v>0</v>
      </c>
      <c r="DX44" s="31">
        <f>IF(AL41="O",1,0)</f>
        <v>0</v>
      </c>
      <c r="DY44" s="31">
        <f>IF(AZ44="O",1,0)</f>
        <v>0</v>
      </c>
      <c r="DZ44" s="31">
        <f>IF(BN44="O",1,0)</f>
        <v>0</v>
      </c>
      <c r="EA44" s="31">
        <f>IF(CB43="O",1,0)</f>
        <v>0</v>
      </c>
      <c r="ED44" s="65">
        <f t="shared" si="128"/>
        <v>1</v>
      </c>
      <c r="EE44" s="65">
        <f t="shared" si="129"/>
        <v>1</v>
      </c>
      <c r="EF44" s="65">
        <f t="shared" si="130"/>
        <v>1</v>
      </c>
      <c r="EG44" s="65">
        <f t="shared" si="131"/>
        <v>1</v>
      </c>
      <c r="EH44" s="65">
        <f t="shared" si="132"/>
        <v>1</v>
      </c>
      <c r="EI44" s="65">
        <v>5</v>
      </c>
      <c r="EJ44" s="43">
        <f t="shared" si="133"/>
        <v>5</v>
      </c>
      <c r="EK44" s="43">
        <f>AY44+BM44+CA43+W43+AK41</f>
        <v>2</v>
      </c>
      <c r="EL44" s="43">
        <f t="shared" si="134"/>
        <v>4</v>
      </c>
      <c r="EM44" s="43">
        <f t="shared" si="135"/>
        <v>6</v>
      </c>
      <c r="EN44" s="43">
        <f t="shared" si="136"/>
        <v>-2</v>
      </c>
      <c r="EO44" s="43">
        <f t="shared" si="137"/>
        <v>37</v>
      </c>
      <c r="EP44" s="43">
        <f t="shared" si="137"/>
        <v>45</v>
      </c>
      <c r="EQ44" s="43">
        <f t="shared" si="138"/>
        <v>-8</v>
      </c>
      <c r="ER44" s="43">
        <f t="shared" si="139"/>
        <v>0</v>
      </c>
      <c r="ES44" s="111"/>
      <c r="ET44" s="71">
        <f>IF(EK44+100&gt;99,EK44+100,concatdxnar("0",EK44+100))</f>
        <v>102</v>
      </c>
      <c r="EU44" s="71" t="str">
        <f t="shared" si="140"/>
        <v>098</v>
      </c>
      <c r="EV44" s="71" t="str">
        <f t="shared" si="141"/>
        <v>092</v>
      </c>
      <c r="EW44" s="71">
        <f t="shared" si="142"/>
        <v>9</v>
      </c>
      <c r="EX44" s="65" t="str">
        <f t="shared" si="143"/>
        <v>10209809295</v>
      </c>
      <c r="EY44" s="65">
        <f t="shared" si="144"/>
        <v>10209809295</v>
      </c>
      <c r="EZ44" s="65">
        <f>LARGE(EY40:EY45,EI44)</f>
        <v>10209708794</v>
      </c>
      <c r="FA44" s="65" t="str">
        <f t="shared" si="145"/>
        <v>102097087</v>
      </c>
      <c r="FB44" s="65" t="str">
        <f>IF(FA44=FA43,"empate-c",IF(FA44=FA45,"empate-b","ok"))</f>
        <v>ok</v>
      </c>
      <c r="FC44" s="65">
        <f t="shared" si="146"/>
        <v>4</v>
      </c>
      <c r="FD44" s="65">
        <f t="shared" si="147"/>
        <v>9</v>
      </c>
      <c r="FE44" s="65" t="str">
        <f>RIGHT(C38,1)</f>
        <v>E</v>
      </c>
      <c r="FF44" s="65">
        <f>IF(FD44=9,9,VLOOKUP(CONCATENATE(FE44,FD44),'Conf-Direto'!$A$12:$B$587,2,0))</f>
        <v>9</v>
      </c>
      <c r="FG44" s="65">
        <f t="shared" si="148"/>
        <v>9</v>
      </c>
      <c r="FH44" s="31" t="str">
        <f t="shared" si="149"/>
        <v>10209708794</v>
      </c>
      <c r="FI44" s="65">
        <v>5</v>
      </c>
      <c r="FJ44" s="70">
        <f>IF(AK40=1,1,IF(AK41=1,5,0))</f>
        <v>1</v>
      </c>
      <c r="FK44" s="70">
        <f>IF(W42=1,2,IF(W43=1,5,0))</f>
        <v>2</v>
      </c>
      <c r="FL44" s="70">
        <f>IF(CA42=1,3,IF(CA43=1,5,0))</f>
        <v>5</v>
      </c>
      <c r="FM44" s="70">
        <f>IF(BM45=1,4,IF(BM44=1,5,0))</f>
        <v>5</v>
      </c>
      <c r="FN44" s="70"/>
      <c r="FO44" s="70">
        <f>FN45</f>
        <v>6</v>
      </c>
      <c r="FP44" s="31">
        <f t="shared" si="150"/>
        <v>10209708794</v>
      </c>
      <c r="FQ44" s="31">
        <f>LARGE(FP40:FP45,5)</f>
        <v>10209708794</v>
      </c>
      <c r="FR44" s="65">
        <f>IF(SUM(EJ40:EJ45)=0,B44,VALUE(RIGHT(FQ44,1)))</f>
        <v>4</v>
      </c>
      <c r="FS44" s="31">
        <f t="shared" si="151"/>
        <v>28</v>
      </c>
      <c r="FT44" s="31" t="str">
        <f>VLOOKUP(FR44,B40:D45,3,0)</f>
        <v>WELTON SILVA</v>
      </c>
      <c r="FU44" s="31">
        <f t="shared" si="152"/>
        <v>29</v>
      </c>
      <c r="FV44" s="67" t="str">
        <f t="shared" si="153"/>
        <v>2829</v>
      </c>
      <c r="FW44" s="31">
        <f t="shared" si="154"/>
        <v>2829</v>
      </c>
      <c r="FX44" s="31">
        <f>SMALL(FW40:FW45,FI44)</f>
        <v>2928</v>
      </c>
      <c r="FY44" s="31">
        <f t="shared" si="155"/>
        <v>29</v>
      </c>
      <c r="FZ44" s="31" t="str">
        <f t="shared" si="156"/>
        <v>28</v>
      </c>
    </row>
    <row r="45" spans="1:185" x14ac:dyDescent="0.45">
      <c r="B45" s="43">
        <v>6</v>
      </c>
      <c r="C45" s="47">
        <v>30</v>
      </c>
      <c r="D45" s="48" t="str">
        <f>Classificação!D34</f>
        <v>RAUL BURNETT</v>
      </c>
      <c r="F45" s="47">
        <f>F44+1</f>
        <v>30</v>
      </c>
      <c r="G45" s="135" t="str">
        <f t="shared" si="126"/>
        <v>ANDRÉ LUIZ</v>
      </c>
      <c r="H45" s="148">
        <f>VLOOKUP(FR45,EI40:EJ45,2,0)</f>
        <v>5</v>
      </c>
      <c r="I45" s="137">
        <f>VLOOKUP(FR45,EI40:EK45,3,0)</f>
        <v>0</v>
      </c>
      <c r="J45" s="141">
        <f>VLOOKUP(FR45,EI40:EQ45,4,0)</f>
        <v>2</v>
      </c>
      <c r="K45" s="139">
        <f>VLOOKUP(FR45,EI40:EQ45,5,0)</f>
        <v>10</v>
      </c>
      <c r="L45" s="140">
        <f>VLOOKUP(FR45,EI40:EQ45,6,0)</f>
        <v>-8</v>
      </c>
      <c r="M45" s="141">
        <f>VLOOKUP(FR45,EI40:EQ45,7,0)</f>
        <v>28</v>
      </c>
      <c r="N45" s="139">
        <f>VLOOKUP(FR45,EI40:EQ45,8,0)</f>
        <v>76</v>
      </c>
      <c r="O45" s="149">
        <f>VLOOKUP(FR45,EI40:EQ45,9,0)</f>
        <v>-48</v>
      </c>
      <c r="P45" s="142">
        <f>VLOOKUP(FR45,EI40:ER45,10,0)</f>
        <v>1</v>
      </c>
      <c r="Q45" s="142" t="e">
        <f>VLOOKUP(FS45,EJ40:ES45,10,0)</f>
        <v>#N/A</v>
      </c>
      <c r="R45" s="97"/>
      <c r="S45" s="97"/>
      <c r="U45" s="118" t="s">
        <v>140</v>
      </c>
      <c r="V45" s="50" t="str">
        <f>D43</f>
        <v>WELTON SILVA</v>
      </c>
      <c r="W45" s="119">
        <f>IF(X45="W",1,IF(X45="O",0,IF(X45="R",0,IF(X44="R",1,IF(AG45+AG44&gt;0,IF(AG45&gt;AG44,1,0),IF(AF45&gt;AF44,1,0))))))</f>
        <v>1</v>
      </c>
      <c r="X45" s="143"/>
      <c r="Y45" s="121">
        <v>6</v>
      </c>
      <c r="Z45" s="121">
        <v>6</v>
      </c>
      <c r="AA45" s="122"/>
      <c r="AC45" s="65" t="str">
        <f>IF(AA45&lt;&gt;"","STB",IF(AA44&lt;&gt;"","STB",IF(Z45&lt;&gt;"",IF(Z45&gt;5,IF(Z45&gt;Z44+1,"fim2st",IF(Z44&gt;Z45+1,"fim2st",IF(Z45=Z44,"meio2st",IF(Z45=6,IF(Z44=7,"fim2st","meio2st"),IF(Z45=7,IF(Z44=6,"fim2st","meio2st"),"meio2st"))))),IF(Z44&gt;5,IF(Z44&gt;Z45+1,"fim2st","meio2st"),"meio2st")),IF(Z44&lt;&gt;"",IF(Z45&gt;5,IF(Z45&gt;Z44+1,"fim2st",IF(Z44&gt;Z45+1,"fim2st",IF(Z45=Z44,"meio2st",IF(Z45=6,IF(Z44=7,"fim2st","meio2st"),IF(Z45=7,IF(Z44=6,"fim2st","meio2st"),"meio2st"))))),IF(Z44&gt;5,IF(Z44&gt;Z45+1,"fim2st","meio2st"),"meio2st")),IF(Y45&lt;&gt;"",IF(Y45&gt;5,IF(Y45&gt;Y44+1,"fim1st",IF(Y44&gt;Y45+1,"fim1st",IF(Y45=Y44,"meio1st",IF(Y45=6,IF(Y44=7,"fim1st","meio1st"),IF(Y45=7,IF(Y44=6,"fim1st","meio1st"),"meio1st"))))),IF(Y44&gt;5,IF(Y44&gt;Y45+1,"fim1st","meio1st"),"meio1st")),IF(Y44&lt;&gt;"",IF(Y45&gt;5,IF(Y45&gt;Y44+1,"fim1st",IF(Y44&gt;Y45+1,"fim1st",IF(Y45=Y44,"meio1st",IF(Y45=6,IF(Y44=7,"fim1st","meio1st"),IF(Y45=7,IF(Y44=6,"fim1st","meio1st"),"meio1st"))))),IF(Y44&gt;5,IF(Y44&gt;Y45+1,"fim1st","meio1st"),"meio1st")),"NJG"))))))</f>
        <v>fim2st</v>
      </c>
      <c r="AE45" s="123">
        <f>IF(X45="W",6,IF(X45="O",0,  IF(X44="R",IF(AC45="meio1st",IF(Y44&gt;4,IF(Y44=6,7,Y44+2),6),Y45),Y45)))</f>
        <v>6</v>
      </c>
      <c r="AF45" s="124">
        <f>IF(X45="W",6,IF(X45="O",0,IF(X45="R",IF(AC45="meio1st",0,IF(AC45="fim1st",0,Z45) ),IF(X44="R",IF(AC45="meio1st",6,IF(AC45="fim1st",6,IF(AC45="meio2st",IF(Z44&gt;4,IF(Z44=6,7,Z44+2),6),Z45))),Z45))))</f>
        <v>6</v>
      </c>
      <c r="AG45" s="125">
        <f>IF(X45="W",0,IF(X45="O",0,IF(X45="R",IF(AC45="STB",AA45,0),IF(X44="R",IF(AC40="meio1st",0,IF(AE45&gt;AE44,IF(AF45&gt;AF44,0,10),IF(AF45&gt;AF44,10,AA45))),AA45))))</f>
        <v>0</v>
      </c>
      <c r="AH45" s="106"/>
      <c r="AI45" s="118"/>
      <c r="AJ45" s="50" t="str">
        <f>D45</f>
        <v>RAUL BURNETT</v>
      </c>
      <c r="AK45" s="119">
        <f>IF(AL45="W",1,IF(AL45="O",0,IF(AL45="R",0,IF(AL44="R",1,IF(AU45+AU44&gt;0,IF(AU45&gt;AU44,1,0),IF(AT45&gt;AT44,1,0))))))</f>
        <v>1</v>
      </c>
      <c r="AL45" s="143" t="s">
        <v>169</v>
      </c>
      <c r="AM45" s="121"/>
      <c r="AN45" s="121"/>
      <c r="AO45" s="122"/>
      <c r="AQ45" s="65" t="str">
        <f>IF(AO45&lt;&gt;"","STB",IF(AO44&lt;&gt;"","STB",IF(AN45&lt;&gt;"",IF(AN45&gt;5,IF(AN45&gt;AN44+1,"fim2st",IF(AN44&gt;AN45+1,"fim2st",IF(AN45=AN44,"meio2st",IF(AN45=6,IF(AN44=7,"fim2st","meio2st"),IF(AN45=7,IF(AN44=6,"fim2st","meio2st"),"meio2st"))))),IF(AN44&gt;5,IF(AN44&gt;AN45+1,"fim2st","meio2st"),"meio2st")),IF(AN44&lt;&gt;"",IF(AN45&gt;5,IF(AN45&gt;AN44+1,"fim2st",IF(AN44&gt;AN45+1,"fim2st",IF(AN45=AN44,"meio2st",IF(AN45=6,IF(AN44=7,"fim2st","meio2st"),IF(AN45=7,IF(AN44=6,"fim2st","meio2st"),"meio2st"))))),IF(AN44&gt;5,IF(AN44&gt;AN45+1,"fim2st","meio2st"),"meio2st")),IF(AM45&lt;&gt;"",IF(AM45&gt;5,IF(AM45&gt;AM44+1,"fim1st",IF(AM44&gt;AM45+1,"fim1st",IF(AM45=AM44,"meio1st",IF(AM45=6,IF(AM44=7,"fim1st","meio1st"),IF(AM45=7,IF(AM44=6,"fim1st","meio1st"),"meio1st"))))),IF(AM44&gt;5,IF(AM44&gt;AM45+1,"fim1st","meio1st"),"meio1st")),IF(AM44&lt;&gt;"",IF(AM45&gt;5,IF(AM45&gt;AM44+1,"fim1st",IF(AM44&gt;AM45+1,"fim1st",IF(AM45=AM44,"meio1st",IF(AM45=6,IF(AM44=7,"fim1st","meio1st"),IF(AM45=7,IF(AM44=6,"fim1st","meio1st"),"meio1st"))))),IF(AM44&gt;5,IF(AM44&gt;AM45+1,"fim1st","meio1st"),"meio1st")),"NJG"))))))</f>
        <v>NJG</v>
      </c>
      <c r="AS45" s="123">
        <f>IF(AL45="W",6,IF(AL45="O",0,  IF(AL44="R",IF(AQ45="meio1st",IF(AM44&gt;4,IF(AM44=6,7,AM44+2),6),AM45),AM45)))</f>
        <v>6</v>
      </c>
      <c r="AT45" s="124">
        <f>IF(AL45="W",6,IF(AL45="O",0,IF(AL45="R",IF(AQ45="meio1st",0,IF(AQ45="fim1st",0,AN45) ),IF(AL44="R",IF(AQ45="meio1st",6,IF(AQ45="fim1st",6,IF(AQ45="meio2st",IF(AN44&gt;4,IF(AN44=6,7,AN44+2),6),AN45))),AN45))))</f>
        <v>6</v>
      </c>
      <c r="AU45" s="125">
        <f>IF(AL45="W",0,IF(AL45="O",0,IF(AL45="R",IF(AQ45="STB",AO45,0),IF(AL44="R",IF(AQ40="meio1st",0,IF(AS45&gt;AS44,IF(AT45&gt;AT44,0,10),IF(AT45&gt;AT44,10,AO45))),AO45))))</f>
        <v>0</v>
      </c>
      <c r="AW45" s="118" t="s">
        <v>140</v>
      </c>
      <c r="AX45" s="50" t="str">
        <f>D45</f>
        <v>RAUL BURNETT</v>
      </c>
      <c r="AY45" s="119">
        <f>IF(AZ45="W",1,IF(AZ45="O",0,IF(AZ45="R",0,IF(AZ44="R",1,IF(BI45+BI44&gt;0,IF(BI45&gt;BI44,1,0),IF(BH45&gt;BH44,1,0))))))</f>
        <v>1</v>
      </c>
      <c r="AZ45" s="143"/>
      <c r="BA45" s="121">
        <v>6</v>
      </c>
      <c r="BB45" s="121">
        <v>6</v>
      </c>
      <c r="BC45" s="122"/>
      <c r="BE45" s="65" t="str">
        <f>IF(BC45&lt;&gt;"","STB",IF(BC44&lt;&gt;"","STB",IF(BB45&lt;&gt;"",IF(BB45&gt;5,IF(BB45&gt;BB44+1,"fim2st",IF(BB44&gt;BB45+1,"fim2st",IF(BB45=BB44,"meio2st",IF(BB45=6,IF(BB44=7,"fim2st","meio2st"),IF(BB45=7,IF(BB44=6,"fim2st","meio2st"),"meio2st"))))),IF(BB44&gt;5,IF(BB44&gt;BB45+1,"fim2st","meio2st"),"meio2st")),IF(BB44&lt;&gt;"",IF(BB45&gt;5,IF(BB45&gt;BB44+1,"fim2st",IF(BB44&gt;BB45+1,"fim2st",IF(BB45=BB44,"meio2st",IF(BB45=6,IF(BB44=7,"fim2st","meio2st"),IF(BB45=7,IF(BB44=6,"fim2st","meio2st"),"meio2st"))))),IF(BB44&gt;5,IF(BB44&gt;BB45+1,"fim2st","meio2st"),"meio2st")),IF(BA45&lt;&gt;"",IF(BA45&gt;5,IF(BA45&gt;BA44+1,"fim1st",IF(BA44&gt;BA45+1,"fim1st",IF(BA45=BA44,"meio1st",IF(BA45=6,IF(BA44=7,"fim1st","meio1st"),IF(BA45=7,IF(BA44=6,"fim1st","meio1st"),"meio1st"))))),IF(BA44&gt;5,IF(BA44&gt;BA45+1,"fim1st","meio1st"),"meio1st")),IF(BA44&lt;&gt;"",IF(BA45&gt;5,IF(BA45&gt;BA44+1,"fim1st",IF(BA44&gt;BA45+1,"fim1st",IF(BA45=BA44,"meio1st",IF(BA45=6,IF(BA44=7,"fim1st","meio1st"),IF(BA45=7,IF(BA44=6,"fim1st","meio1st"),"meio1st"))))),IF(BA44&gt;5,IF(BA44&gt;BA45+1,"fim1st","meio1st"),"meio1st")),"NJG"))))))</f>
        <v>fim2st</v>
      </c>
      <c r="BG45" s="123">
        <f>IF(AZ45="W",6,IF(AZ45="O",0,  IF(AZ44="R",IF(BE45="meio1st",IF(BA44&gt;4,IF(BA44=6,7,BA44+2),6),BA45),BA45)))</f>
        <v>6</v>
      </c>
      <c r="BH45" s="124">
        <f>IF(AZ45="W",6,IF(AZ45="O",0,IF(AZ45="R",IF(BE45="meio1st",0,IF(BE45="fim1st",0,BB45) ),IF(AZ44="R",IF(BE45="meio1st",6,IF(BE45="fim1st",6,IF(BE45="meio2st",IF(BB44&gt;4,IF(BB44=6,7,BB44+2),6),BB45))),BB45))))</f>
        <v>6</v>
      </c>
      <c r="BI45" s="125">
        <f>IF(AZ45="W",0,IF(AZ45="O",0,IF(AZ45="R",IF(BE45="STB",BC45,0),IF(AZ44="R",IF(BE40="meio1st",0,IF(BG45&gt;BG44,IF(BH45&gt;BH44,0,10),IF(BH45&gt;BH44,10,BC45))),BC45))))</f>
        <v>0</v>
      </c>
      <c r="BK45" s="118"/>
      <c r="BL45" s="50" t="str">
        <f>D43</f>
        <v>WELTON SILVA</v>
      </c>
      <c r="BM45" s="119">
        <f>IF(BN45="W",1,IF(BN45="O",0,IF(BN45="R",0,IF(BN44="R",1,IF(BW45+BW44&gt;0,IF(BW45&gt;BW44,1,0),IF(BV45&gt;BV44,1,0))))))</f>
        <v>0</v>
      </c>
      <c r="BN45" s="143"/>
      <c r="BO45" s="121">
        <v>2</v>
      </c>
      <c r="BP45" s="121">
        <v>4</v>
      </c>
      <c r="BQ45" s="122"/>
      <c r="BS45" s="65" t="str">
        <f>IF(BQ45&lt;&gt;"","STB",IF(BQ44&lt;&gt;"","STB",IF(BP45&lt;&gt;"",IF(BP45&gt;5,IF(BP45&gt;BP44+1,"fim2st",IF(BP44&gt;BP45+1,"fim2st",IF(BP45=BP44,"meio2st",IF(BP45=6,IF(BP44=7,"fim2st","meio2st"),IF(BP45=7,IF(BP44=6,"fim2st","meio2st"),"meio2st"))))),IF(BP44&gt;5,IF(BP44&gt;BP45+1,"fim2st","meio2st"),"meio2st")),IF(BP44&lt;&gt;"",IF(BP45&gt;5,IF(BP45&gt;BP44+1,"fim2st",IF(BP44&gt;BP45+1,"fim2st",IF(BP45=BP44,"meio2st",IF(BP45=6,IF(BP44=7,"fim2st","meio2st"),IF(BP45=7,IF(BP44=6,"fim2st","meio2st"),"meio2st"))))),IF(BP44&gt;5,IF(BP44&gt;BP45+1,"fim2st","meio2st"),"meio2st")),IF(BO45&lt;&gt;"",IF(BO45&gt;5,IF(BO45&gt;BO44+1,"fim1st",IF(BO44&gt;BO45+1,"fim1st",IF(BO45=BO44,"meio1st",IF(BO45=6,IF(BO44=7,"fim1st","meio1st"),IF(BO45=7,IF(BO44=6,"fim1st","meio1st"),"meio1st"))))),IF(BO44&gt;5,IF(BO44&gt;BO45+1,"fim1st","meio1st"),"meio1st")),IF(BO44&lt;&gt;"",IF(BO45&gt;5,IF(BO45&gt;BO44+1,"fim1st",IF(BO44&gt;BO45+1,"fim1st",IF(BO45=BO44,"meio1st",IF(BO45=6,IF(BO44=7,"fim1st","meio1st"),IF(BO45=7,IF(BO44=6,"fim1st","meio1st"),"meio1st"))))),IF(BO44&gt;5,IF(BO44&gt;BO45+1,"fim1st","meio1st"),"meio1st")),"NJG"))))))</f>
        <v>fim2st</v>
      </c>
      <c r="BU45" s="123">
        <f>IF(BN45="W",6,IF(BN45="O",0,  IF(BN44="R",IF(BS45="meio1st",IF(BO44&gt;4,IF(BO44=6,7,BO44+2),6),BO45),BO45)))</f>
        <v>2</v>
      </c>
      <c r="BV45" s="124">
        <f>IF(BN45="W",6,IF(BN45="O",0,IF(BN45="R",IF(BS45="meio1st",0,IF(BS45="fim1st",0,BP45) ),IF(BN44="R",IF(BS45="meio1st",6,IF(BS45="fim1st",6,IF(BS45="meio2st",IF(BP44&gt;4,IF(BP44=6,7,BP44+2),6),BP45))),BP45))))</f>
        <v>4</v>
      </c>
      <c r="BW45" s="125">
        <f>IF(BN45="W",0,IF(BN45="O",0,IF(BN45="R",IF(BS45="STB",BQ45,0),IF(BN44="R",IF(BS40="meio1st",0,IF(BU45&gt;BU44,IF(BV45&gt;BV44,0,10),IF(BV45&gt;BV44,10,BQ45))),BQ45))))</f>
        <v>0</v>
      </c>
      <c r="BY45" s="118"/>
      <c r="BZ45" s="50" t="str">
        <f>D45</f>
        <v>RAUL BURNETT</v>
      </c>
      <c r="CA45" s="119">
        <f>IF(CB45="W",1,IF(CB45="O",0,IF(CB45="R",0,IF(CB44="R",1,IF(CK45+CK44&gt;0,IF(CK45&gt;CK44,1,0),IF(CJ45&gt;CJ44,1,0))))))</f>
        <v>1</v>
      </c>
      <c r="CB45" s="144"/>
      <c r="CC45" s="129">
        <v>6</v>
      </c>
      <c r="CD45" s="129">
        <v>6</v>
      </c>
      <c r="CE45" s="130"/>
      <c r="CG45" s="65" t="str">
        <f>IF(CE45&lt;&gt;"","STB",IF(CE44&lt;&gt;"","STB",IF(CD45&lt;&gt;"",IF(CD45&gt;5,IF(CD45&gt;CD44+1,"fim2st",IF(CD44&gt;CD45+1,"fim2st",IF(CD45=CD44,"meio2st",IF(CD45=6,IF(CD44=7,"fim2st","meio2st"),IF(CD45=7,IF(CD44=6,"fim2st","meio2st"),"meio2st"))))),IF(CD44&gt;5,IF(CD44&gt;CD45+1,"fim2st","meio2st"),"meio2st")),IF(CD44&lt;&gt;"",IF(CD45&gt;5,IF(CD45&gt;CD44+1,"fim2st",IF(CD44&gt;CD45+1,"fim2st",IF(CD45=CD44,"meio2st",IF(CD45=6,IF(CD44=7,"fim2st","meio2st"),IF(CD45=7,IF(CD44=6,"fim2st","meio2st"),"meio2st"))))),IF(CD44&gt;5,IF(CD44&gt;CD45+1,"fim2st","meio2st"),"meio2st")),IF(CC45&lt;&gt;"",IF(CC45&gt;5,IF(CC45&gt;CC44+1,"fim1st",IF(CC44&gt;CC45+1,"fim1st",IF(CC45=CC44,"meio1st",IF(CC45=6,IF(CC44=7,"fim1st","meio1st"),IF(CC45=7,IF(CC44=6,"fim1st","meio1st"),"meio1st"))))),IF(CC44&gt;5,IF(CC44&gt;CC45+1,"fim1st","meio1st"),"meio1st")),IF(CC44&lt;&gt;"",IF(CC45&gt;5,IF(CC45&gt;CC44+1,"fim1st",IF(CC44&gt;CC45+1,"fim1st",IF(CC45=CC44,"meio1st",IF(CC45=6,IF(CC44=7,"fim1st","meio1st"),IF(CC45=7,IF(CC44=6,"fim1st","meio1st"),"meio1st"))))),IF(CC44&gt;5,IF(CC44&gt;CC45+1,"fim1st","meio1st"),"meio1st")),"NJG"))))))</f>
        <v>fim2st</v>
      </c>
      <c r="CI45" s="123">
        <f>IF(CB45="W",6,IF(CB45="O",0,  IF(CB44="R",IF(CG45="meio1st",IF(CC44&gt;4,IF(CC44=6,7,CC44+2),6),CC45),CC45)))</f>
        <v>6</v>
      </c>
      <c r="CJ45" s="124">
        <f>IF(CB45="W",6,IF(CB45="O",0,IF(CB45="R",IF(CG45="meio1st",0,IF(CG45="fim1st",0,CD45) ),IF(CB44="R",IF(CG45="meio1st",6,IF(CG45="fim1st",6,IF(CG45="meio2st",IF(CD44&gt;4,IF(CD44=6,7,CD44+2),6),CD45))),CD45))))</f>
        <v>6</v>
      </c>
      <c r="CK45" s="125">
        <f>IF(CB45="W",0,IF(CB45="O",0,IF(CB45="R",IF(CG45="STB",CE45,0),IF(CB44="R",IF(CG40="meio1st",0,IF(CI45&gt;CI44,IF(CJ45&gt;CJ44,0,10),IF(CJ45&gt;CJ44,10,CE45))),CE45))))</f>
        <v>0</v>
      </c>
      <c r="CM45" s="31" t="str">
        <f t="shared" si="127"/>
        <v>RAUL BURNETT</v>
      </c>
      <c r="CN45" s="65">
        <f>IF(AE41&gt;AE40,1,0)</f>
        <v>1</v>
      </c>
      <c r="CO45" s="65">
        <f>IF(AF41&gt;AF40,1,0)</f>
        <v>1</v>
      </c>
      <c r="CP45" s="65">
        <f>IF(AG41&gt;AG40,1,0)</f>
        <v>0</v>
      </c>
      <c r="CQ45" s="65">
        <f>IF(AS45&gt;AS44,1,0)</f>
        <v>1</v>
      </c>
      <c r="CR45" s="65">
        <f>IF(AT45&gt;AT44,1,0)</f>
        <v>1</v>
      </c>
      <c r="CS45" s="65">
        <f>IF(AU45&gt;AU44,1,0)</f>
        <v>0</v>
      </c>
      <c r="CT45" s="65">
        <f>IF(BG45&gt;BG44,1,0)</f>
        <v>1</v>
      </c>
      <c r="CU45" s="65">
        <f>IF(BH45&gt;BH44,1,0)</f>
        <v>1</v>
      </c>
      <c r="CV45" s="65">
        <f>IF(BI45&gt;BI44,1,0)</f>
        <v>0</v>
      </c>
      <c r="CW45" s="65">
        <f>IF(BU43&gt;BU42,1,0)</f>
        <v>1</v>
      </c>
      <c r="CX45" s="65">
        <f>IF(BV43&gt;BV42,1,0)</f>
        <v>1</v>
      </c>
      <c r="CY45" s="65">
        <f>IF(BW43&gt;BW42,1,0)</f>
        <v>0</v>
      </c>
      <c r="CZ45" s="65">
        <f>IF(CI45&gt;CI44,1,0)</f>
        <v>1</v>
      </c>
      <c r="DA45" s="65">
        <f>IF(CJ45&gt;CJ44,1,0)</f>
        <v>1</v>
      </c>
      <c r="DB45" s="65">
        <f>IF(CK45&gt;CK44,1,0)</f>
        <v>0</v>
      </c>
      <c r="DC45" s="111"/>
      <c r="DD45" s="65">
        <f>IF(AE40&gt;AE41,1,0)</f>
        <v>0</v>
      </c>
      <c r="DE45" s="65">
        <f>IF(AF40&gt;AF41,1,0)</f>
        <v>0</v>
      </c>
      <c r="DF45" s="65">
        <f>IF(AG40&gt;AG41,1,0)</f>
        <v>0</v>
      </c>
      <c r="DG45" s="65">
        <f>IF(AS44&gt;AS45,1,0)</f>
        <v>0</v>
      </c>
      <c r="DH45" s="65">
        <f>IF(AT44&gt;AT45,1,0)</f>
        <v>0</v>
      </c>
      <c r="DI45" s="65">
        <f>IF(AU44&gt;AU45,1,0)</f>
        <v>0</v>
      </c>
      <c r="DJ45" s="65">
        <f>IF(BG44&gt;BG45,1,0)</f>
        <v>0</v>
      </c>
      <c r="DK45" s="65">
        <f>IF(BH44&gt;BH45,1,0)</f>
        <v>0</v>
      </c>
      <c r="DL45" s="65">
        <f>IF(BI44&gt;BI45,1,0)</f>
        <v>0</v>
      </c>
      <c r="DM45" s="65">
        <f>IF(BU42&gt;BU43,1,0)</f>
        <v>0</v>
      </c>
      <c r="DN45" s="65">
        <f>IF(BV42&gt;BV43,1,0)</f>
        <v>0</v>
      </c>
      <c r="DO45" s="65">
        <f>IF(BW42&gt;BW43,1,0)</f>
        <v>0</v>
      </c>
      <c r="DP45" s="65">
        <f>IF(CI44&gt;CI45,1,0)</f>
        <v>0</v>
      </c>
      <c r="DQ45" s="65">
        <f>IF(CJ44&gt;CJ45,1,0)</f>
        <v>0</v>
      </c>
      <c r="DR45" s="65">
        <f>IF(CK44&gt;CK45,1,0)</f>
        <v>0</v>
      </c>
      <c r="DS45" s="111"/>
      <c r="DT45" s="65">
        <f>AE41+AF41+AG41+AS45+AT45+AU45+BG45+BH45+BI45+BU43+BV43+BW43+CI45+CJ45+CK45</f>
        <v>60</v>
      </c>
      <c r="DU45" s="65">
        <f>AE40+AF40+AG40+AS44+AT44+AU44+BG44+BH44+BI44+BU42+BV42+BW42+CI44+CJ44+CK44</f>
        <v>7</v>
      </c>
      <c r="DV45" s="111"/>
      <c r="DW45" s="31">
        <f>IF(X41="O",1,0)</f>
        <v>0</v>
      </c>
      <c r="DX45" s="31">
        <f>IF(AL45="O",1,0)</f>
        <v>0</v>
      </c>
      <c r="DY45" s="31">
        <f>IF(AZ45="O",1,0)</f>
        <v>0</v>
      </c>
      <c r="DZ45" s="31">
        <f>IF(BN43="O",1,0)</f>
        <v>0</v>
      </c>
      <c r="EA45" s="31">
        <f>IF(CB45="O",1,0)</f>
        <v>0</v>
      </c>
      <c r="ED45" s="65">
        <f t="shared" si="128"/>
        <v>1</v>
      </c>
      <c r="EE45" s="65">
        <f t="shared" si="129"/>
        <v>1</v>
      </c>
      <c r="EF45" s="65">
        <f t="shared" si="130"/>
        <v>1</v>
      </c>
      <c r="EG45" s="65">
        <f t="shared" si="131"/>
        <v>1</v>
      </c>
      <c r="EH45" s="65">
        <f t="shared" si="132"/>
        <v>1</v>
      </c>
      <c r="EI45" s="65">
        <v>6</v>
      </c>
      <c r="EJ45" s="43">
        <f t="shared" si="133"/>
        <v>5</v>
      </c>
      <c r="EK45" s="43">
        <f>AY45+BM43+CA45+W41+AK45</f>
        <v>5</v>
      </c>
      <c r="EL45" s="43">
        <f t="shared" si="134"/>
        <v>10</v>
      </c>
      <c r="EM45" s="43">
        <f t="shared" si="135"/>
        <v>0</v>
      </c>
      <c r="EN45" s="43">
        <f t="shared" si="136"/>
        <v>10</v>
      </c>
      <c r="EO45" s="43">
        <f t="shared" si="137"/>
        <v>60</v>
      </c>
      <c r="EP45" s="43">
        <f t="shared" si="137"/>
        <v>7</v>
      </c>
      <c r="EQ45" s="43">
        <f t="shared" si="138"/>
        <v>53</v>
      </c>
      <c r="ER45" s="43">
        <f t="shared" si="139"/>
        <v>0</v>
      </c>
      <c r="ES45" s="111"/>
      <c r="ET45" s="71">
        <f>IF(EK45+100&gt;99,EK45+100,concatdxnar("0",EK45+100))</f>
        <v>105</v>
      </c>
      <c r="EU45" s="71">
        <f t="shared" si="140"/>
        <v>110</v>
      </c>
      <c r="EV45" s="71">
        <f t="shared" si="141"/>
        <v>153</v>
      </c>
      <c r="EW45" s="71">
        <f t="shared" si="142"/>
        <v>9</v>
      </c>
      <c r="EX45" s="65" t="str">
        <f t="shared" si="143"/>
        <v>10511015396</v>
      </c>
      <c r="EY45" s="65">
        <f t="shared" si="144"/>
        <v>10511015396</v>
      </c>
      <c r="EZ45" s="65">
        <f>LARGE(EY40:EY45,EI45)</f>
        <v>10009205283</v>
      </c>
      <c r="FA45" s="65" t="str">
        <f t="shared" si="145"/>
        <v>100092052</v>
      </c>
      <c r="FB45" s="65" t="str">
        <f>IF(FA45=FA44,"empate-c","ok")</f>
        <v>ok</v>
      </c>
      <c r="FC45" s="65">
        <f t="shared" si="146"/>
        <v>3</v>
      </c>
      <c r="FD45" s="65">
        <f t="shared" si="147"/>
        <v>9</v>
      </c>
      <c r="FE45" s="65" t="str">
        <f>RIGHT(C38,1)</f>
        <v>E</v>
      </c>
      <c r="FF45" s="65">
        <f>IF(FD45=9,9,VLOOKUP(CONCATENATE(FE45,FD45),'Conf-Direto'!$A$12:$B$587,2,0))</f>
        <v>9</v>
      </c>
      <c r="FG45" s="65">
        <f t="shared" si="148"/>
        <v>9</v>
      </c>
      <c r="FH45" s="31" t="str">
        <f t="shared" si="149"/>
        <v>10009205293</v>
      </c>
      <c r="FI45" s="65">
        <v>6</v>
      </c>
      <c r="FJ45" s="70">
        <f>IF(W40=1,1,IF(W41=1,6,0))</f>
        <v>6</v>
      </c>
      <c r="FK45" s="70">
        <f>IF(BM42=1,2,IF(BM43=1,6,0))</f>
        <v>6</v>
      </c>
      <c r="FL45" s="70">
        <f>IF(AK44=1,3,IF(AK45=1,6,0))</f>
        <v>6</v>
      </c>
      <c r="FM45" s="70">
        <f>IF(CA44=1,4,IF(CA45=1,6,0))</f>
        <v>6</v>
      </c>
      <c r="FN45" s="70">
        <f>IF(AY44=1,5,IF(AY45=1,6,0))</f>
        <v>6</v>
      </c>
      <c r="FO45" s="70"/>
      <c r="FP45" s="31">
        <f t="shared" si="150"/>
        <v>10009205293</v>
      </c>
      <c r="FQ45" s="31">
        <f>LARGE(FP40:FP45,6)</f>
        <v>10009205293</v>
      </c>
      <c r="FR45" s="65">
        <f>IF(SUM(EJ40:EJ45)=0,B45,VALUE(RIGHT(FQ45,1)))</f>
        <v>3</v>
      </c>
      <c r="FS45" s="31">
        <f t="shared" si="151"/>
        <v>27</v>
      </c>
      <c r="FT45" s="31" t="str">
        <f>VLOOKUP(FR45,B40:D45,3,0)</f>
        <v>ANDRÉ LUIZ</v>
      </c>
      <c r="FU45" s="31">
        <f t="shared" si="152"/>
        <v>30</v>
      </c>
      <c r="FV45" s="67" t="str">
        <f t="shared" si="153"/>
        <v>2730</v>
      </c>
      <c r="FW45" s="31">
        <f t="shared" si="154"/>
        <v>2730</v>
      </c>
      <c r="FX45" s="31">
        <f>SMALL(FW40:FW45,FI45)</f>
        <v>3025</v>
      </c>
      <c r="FY45" s="31">
        <f t="shared" si="155"/>
        <v>30</v>
      </c>
      <c r="FZ45" s="31" t="str">
        <f t="shared" si="156"/>
        <v>25</v>
      </c>
    </row>
    <row r="47" spans="1:185" s="23" customFormat="1" ht="22.5" customHeight="1" x14ac:dyDescent="0.45">
      <c r="A47" s="34"/>
      <c r="B47" s="34" t="s">
        <v>144</v>
      </c>
      <c r="C47" s="10" t="s">
        <v>225</v>
      </c>
      <c r="D47" s="10"/>
      <c r="E47" s="34"/>
      <c r="F47" s="10"/>
      <c r="G47" s="10" t="s">
        <v>226</v>
      </c>
      <c r="H47" s="3" t="s">
        <v>146</v>
      </c>
      <c r="I47" s="2" t="s">
        <v>147</v>
      </c>
      <c r="J47" s="1" t="s">
        <v>148</v>
      </c>
      <c r="K47" s="1"/>
      <c r="L47" s="1"/>
      <c r="M47" s="1" t="s">
        <v>150</v>
      </c>
      <c r="N47" s="1"/>
      <c r="O47" s="1"/>
      <c r="P47" s="10" t="s">
        <v>152</v>
      </c>
      <c r="Q47" s="10" t="s">
        <v>152</v>
      </c>
      <c r="R47" s="79"/>
      <c r="S47" s="79"/>
      <c r="U47" s="9" t="str">
        <f>U38</f>
        <v>1o TURNO - 1a RODADA</v>
      </c>
      <c r="V47" s="9"/>
      <c r="W47" s="69"/>
      <c r="X47" s="304" t="s">
        <v>154</v>
      </c>
      <c r="Y47" s="304"/>
      <c r="Z47" s="304"/>
      <c r="AA47" s="304"/>
      <c r="AC47" s="65" t="s">
        <v>155</v>
      </c>
      <c r="AD47" s="34"/>
      <c r="AE47" s="303" t="s">
        <v>156</v>
      </c>
      <c r="AF47" s="303"/>
      <c r="AG47" s="303"/>
      <c r="AI47" s="9" t="str">
        <f>AI38</f>
        <v>1o TURNO - 2a RODADA</v>
      </c>
      <c r="AJ47" s="9"/>
      <c r="AK47" s="69"/>
      <c r="AL47" s="304" t="s">
        <v>154</v>
      </c>
      <c r="AM47" s="304"/>
      <c r="AN47" s="304"/>
      <c r="AO47" s="304"/>
      <c r="AP47" s="34"/>
      <c r="AQ47" s="65" t="s">
        <v>155</v>
      </c>
      <c r="AR47" s="34"/>
      <c r="AS47" s="303" t="s">
        <v>156</v>
      </c>
      <c r="AT47" s="303"/>
      <c r="AU47" s="303"/>
      <c r="AW47" s="9" t="str">
        <f>AW38</f>
        <v>1o TURNO - 3a RODADA</v>
      </c>
      <c r="AX47" s="9"/>
      <c r="AY47" s="69"/>
      <c r="AZ47" s="304" t="s">
        <v>154</v>
      </c>
      <c r="BA47" s="304"/>
      <c r="BB47" s="304"/>
      <c r="BC47" s="304"/>
      <c r="BD47" s="34"/>
      <c r="BE47" s="65" t="s">
        <v>155</v>
      </c>
      <c r="BF47" s="34"/>
      <c r="BG47" s="303" t="s">
        <v>156</v>
      </c>
      <c r="BH47" s="303"/>
      <c r="BI47" s="303"/>
      <c r="BK47" s="9" t="str">
        <f>BK38</f>
        <v>1o TURNO - 4a RODADA</v>
      </c>
      <c r="BL47" s="9"/>
      <c r="BM47" s="69"/>
      <c r="BN47" s="304" t="s">
        <v>154</v>
      </c>
      <c r="BO47" s="304"/>
      <c r="BP47" s="304"/>
      <c r="BQ47" s="304"/>
      <c r="BR47" s="34"/>
      <c r="BS47" s="65" t="s">
        <v>155</v>
      </c>
      <c r="BT47" s="34"/>
      <c r="BU47" s="303" t="s">
        <v>156</v>
      </c>
      <c r="BV47" s="303"/>
      <c r="BW47" s="303"/>
      <c r="BY47" s="9" t="str">
        <f>BY38</f>
        <v>1o TURNO - 5a RODADA</v>
      </c>
      <c r="BZ47" s="9"/>
      <c r="CA47" s="69"/>
      <c r="CB47" s="305" t="s">
        <v>154</v>
      </c>
      <c r="CC47" s="305"/>
      <c r="CD47" s="305"/>
      <c r="CE47" s="305"/>
      <c r="CF47" s="34"/>
      <c r="CG47" s="65" t="s">
        <v>155</v>
      </c>
      <c r="CH47" s="34"/>
      <c r="CI47" s="303" t="s">
        <v>156</v>
      </c>
      <c r="CJ47" s="303"/>
      <c r="CK47" s="303"/>
      <c r="CM47" s="306" t="s">
        <v>157</v>
      </c>
      <c r="CN47" s="307" t="s">
        <v>158</v>
      </c>
      <c r="CO47" s="307"/>
      <c r="CP47" s="307"/>
      <c r="CQ47" s="307" t="s">
        <v>159</v>
      </c>
      <c r="CR47" s="307"/>
      <c r="CS47" s="307"/>
      <c r="CT47" s="307" t="s">
        <v>160</v>
      </c>
      <c r="CU47" s="307"/>
      <c r="CV47" s="307"/>
      <c r="CW47" s="307" t="s">
        <v>161</v>
      </c>
      <c r="CX47" s="307"/>
      <c r="CY47" s="307"/>
      <c r="CZ47" s="307" t="s">
        <v>162</v>
      </c>
      <c r="DA47" s="307"/>
      <c r="DB47" s="307"/>
      <c r="DC47" s="34"/>
      <c r="DD47" s="307" t="s">
        <v>163</v>
      </c>
      <c r="DE47" s="307"/>
      <c r="DF47" s="307"/>
      <c r="DG47" s="307" t="s">
        <v>164</v>
      </c>
      <c r="DH47" s="307"/>
      <c r="DI47" s="307"/>
      <c r="DJ47" s="307" t="s">
        <v>165</v>
      </c>
      <c r="DK47" s="307"/>
      <c r="DL47" s="307"/>
      <c r="DM47" s="307" t="s">
        <v>166</v>
      </c>
      <c r="DN47" s="307"/>
      <c r="DO47" s="307"/>
      <c r="DP47" s="307" t="s">
        <v>167</v>
      </c>
      <c r="DQ47" s="307"/>
      <c r="DR47" s="307"/>
      <c r="DS47" s="34"/>
      <c r="DT47" s="307" t="s">
        <v>150</v>
      </c>
      <c r="DU47" s="307"/>
      <c r="DV47" s="34"/>
      <c r="DW47" s="307" t="s">
        <v>168</v>
      </c>
      <c r="DX47" s="307"/>
      <c r="DY47" s="307"/>
      <c r="DZ47" s="307"/>
      <c r="EA47" s="307"/>
      <c r="EB47" s="65" t="s">
        <v>169</v>
      </c>
      <c r="EC47" s="65"/>
      <c r="ED47" s="307" t="s">
        <v>170</v>
      </c>
      <c r="EE47" s="307"/>
      <c r="EF47" s="307"/>
      <c r="EG47" s="307"/>
      <c r="EH47" s="307"/>
      <c r="EI47" s="308" t="s">
        <v>144</v>
      </c>
      <c r="EJ47" s="308" t="s">
        <v>146</v>
      </c>
      <c r="EK47" s="308" t="s">
        <v>147</v>
      </c>
      <c r="EL47" s="307" t="s">
        <v>148</v>
      </c>
      <c r="EM47" s="307"/>
      <c r="EN47" s="307"/>
      <c r="EO47" s="307" t="s">
        <v>150</v>
      </c>
      <c r="EP47" s="307"/>
      <c r="EQ47" s="307"/>
      <c r="ER47" s="307" t="s">
        <v>171</v>
      </c>
      <c r="ES47" s="34"/>
      <c r="ET47" s="309" t="s">
        <v>172</v>
      </c>
      <c r="EU47" s="309"/>
      <c r="EV47" s="309"/>
      <c r="EW47" s="309"/>
      <c r="EX47" s="309"/>
      <c r="EY47" s="309"/>
      <c r="EZ47" s="309"/>
      <c r="FA47" s="309"/>
      <c r="FB47" s="309"/>
      <c r="FC47" s="309"/>
      <c r="FD47" s="307" t="s">
        <v>173</v>
      </c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4"/>
      <c r="FT47" s="34"/>
      <c r="FU47" s="34"/>
      <c r="FV47" s="72"/>
      <c r="FW47" s="34"/>
      <c r="FX47" s="34"/>
      <c r="FY47" s="34"/>
      <c r="FZ47" s="34"/>
      <c r="GA47" s="34"/>
      <c r="GB47" s="34"/>
      <c r="GC47" s="34"/>
    </row>
    <row r="48" spans="1:185" s="23" customFormat="1" ht="24.75" customHeight="1" x14ac:dyDescent="0.45">
      <c r="A48" s="34"/>
      <c r="B48" s="34"/>
      <c r="C48" s="8" t="str">
        <f>C39</f>
        <v>TENISTAS</v>
      </c>
      <c r="D48" s="8" t="str">
        <f>C3</f>
        <v>TENISTAS</v>
      </c>
      <c r="E48" s="34"/>
      <c r="F48" s="73"/>
      <c r="G48" s="74" t="s">
        <v>174</v>
      </c>
      <c r="H48" s="3"/>
      <c r="I48" s="2"/>
      <c r="J48" s="75" t="s">
        <v>175</v>
      </c>
      <c r="K48" s="75" t="s">
        <v>176</v>
      </c>
      <c r="L48" s="76" t="s">
        <v>177</v>
      </c>
      <c r="M48" s="77" t="s">
        <v>175</v>
      </c>
      <c r="N48" s="77" t="s">
        <v>176</v>
      </c>
      <c r="O48" s="78" t="s">
        <v>177</v>
      </c>
      <c r="P48" s="10"/>
      <c r="Q48" s="10"/>
      <c r="R48" s="79"/>
      <c r="S48" s="79"/>
      <c r="U48" s="83"/>
      <c r="V48" s="84" t="str">
        <f>U3</f>
        <v>19 a 25 Fev</v>
      </c>
      <c r="W48" s="80"/>
      <c r="X48" s="81" t="s">
        <v>178</v>
      </c>
      <c r="Y48" s="82" t="s">
        <v>179</v>
      </c>
      <c r="Z48" s="82" t="s">
        <v>180</v>
      </c>
      <c r="AA48" s="77" t="s">
        <v>181</v>
      </c>
      <c r="AC48" s="65" t="s">
        <v>182</v>
      </c>
      <c r="AD48" s="34"/>
      <c r="AE48" s="82" t="s">
        <v>179</v>
      </c>
      <c r="AF48" s="82" t="s">
        <v>180</v>
      </c>
      <c r="AG48" s="77" t="s">
        <v>181</v>
      </c>
      <c r="AI48" s="83"/>
      <c r="AJ48" s="84" t="str">
        <f>AJ39</f>
        <v>26 Fev a 03 Mar</v>
      </c>
      <c r="AK48" s="80"/>
      <c r="AL48" s="81" t="s">
        <v>178</v>
      </c>
      <c r="AM48" s="82" t="s">
        <v>179</v>
      </c>
      <c r="AN48" s="82" t="s">
        <v>180</v>
      </c>
      <c r="AO48" s="77" t="s">
        <v>181</v>
      </c>
      <c r="AP48" s="34"/>
      <c r="AQ48" s="65" t="s">
        <v>182</v>
      </c>
      <c r="AR48" s="34"/>
      <c r="AS48" s="82" t="s">
        <v>179</v>
      </c>
      <c r="AT48" s="82" t="s">
        <v>180</v>
      </c>
      <c r="AU48" s="77" t="s">
        <v>181</v>
      </c>
      <c r="AW48" s="83"/>
      <c r="AX48" s="84" t="str">
        <f>AX39</f>
        <v>04 a 10 Mar</v>
      </c>
      <c r="AY48" s="80"/>
      <c r="AZ48" s="81" t="s">
        <v>178</v>
      </c>
      <c r="BA48" s="82" t="s">
        <v>179</v>
      </c>
      <c r="BB48" s="82" t="s">
        <v>180</v>
      </c>
      <c r="BC48" s="77" t="s">
        <v>181</v>
      </c>
      <c r="BD48" s="34"/>
      <c r="BE48" s="65" t="s">
        <v>182</v>
      </c>
      <c r="BF48" s="34"/>
      <c r="BG48" s="82" t="s">
        <v>179</v>
      </c>
      <c r="BH48" s="82" t="s">
        <v>180</v>
      </c>
      <c r="BI48" s="77" t="s">
        <v>181</v>
      </c>
      <c r="BK48" s="83"/>
      <c r="BL48" s="84" t="str">
        <f>BL39</f>
        <v>11 a 17 Mar</v>
      </c>
      <c r="BM48" s="80"/>
      <c r="BN48" s="81" t="s">
        <v>178</v>
      </c>
      <c r="BO48" s="82" t="s">
        <v>179</v>
      </c>
      <c r="BP48" s="82" t="s">
        <v>180</v>
      </c>
      <c r="BQ48" s="77" t="s">
        <v>181</v>
      </c>
      <c r="BR48" s="34"/>
      <c r="BS48" s="65" t="s">
        <v>182</v>
      </c>
      <c r="BT48" s="34"/>
      <c r="BU48" s="82" t="s">
        <v>179</v>
      </c>
      <c r="BV48" s="82" t="s">
        <v>180</v>
      </c>
      <c r="BW48" s="77" t="s">
        <v>181</v>
      </c>
      <c r="BY48" s="83"/>
      <c r="BZ48" s="84" t="str">
        <f>BZ39</f>
        <v>18 a 24 Mar</v>
      </c>
      <c r="CA48" s="80"/>
      <c r="CB48" s="150" t="s">
        <v>178</v>
      </c>
      <c r="CC48" s="87" t="s">
        <v>183</v>
      </c>
      <c r="CD48" s="87" t="s">
        <v>184</v>
      </c>
      <c r="CE48" s="88" t="s">
        <v>181</v>
      </c>
      <c r="CF48" s="34"/>
      <c r="CG48" s="65" t="s">
        <v>182</v>
      </c>
      <c r="CH48" s="34"/>
      <c r="CI48" s="82" t="s">
        <v>179</v>
      </c>
      <c r="CJ48" s="82" t="s">
        <v>180</v>
      </c>
      <c r="CK48" s="77" t="s">
        <v>181</v>
      </c>
      <c r="CM48" s="306"/>
      <c r="CN48" s="34" t="s">
        <v>185</v>
      </c>
      <c r="CO48" s="34" t="s">
        <v>186</v>
      </c>
      <c r="CP48" s="34" t="s">
        <v>187</v>
      </c>
      <c r="CQ48" s="34" t="s">
        <v>185</v>
      </c>
      <c r="CR48" s="34" t="s">
        <v>186</v>
      </c>
      <c r="CS48" s="34" t="s">
        <v>187</v>
      </c>
      <c r="CT48" s="34" t="s">
        <v>185</v>
      </c>
      <c r="CU48" s="34" t="s">
        <v>186</v>
      </c>
      <c r="CV48" s="34" t="s">
        <v>187</v>
      </c>
      <c r="CW48" s="34" t="s">
        <v>185</v>
      </c>
      <c r="CX48" s="34" t="s">
        <v>186</v>
      </c>
      <c r="CY48" s="34" t="s">
        <v>187</v>
      </c>
      <c r="CZ48" s="34" t="s">
        <v>185</v>
      </c>
      <c r="DA48" s="34" t="s">
        <v>186</v>
      </c>
      <c r="DB48" s="34" t="s">
        <v>187</v>
      </c>
      <c r="DC48" s="34"/>
      <c r="DD48" s="34" t="s">
        <v>185</v>
      </c>
      <c r="DE48" s="34" t="s">
        <v>186</v>
      </c>
      <c r="DF48" s="34" t="s">
        <v>187</v>
      </c>
      <c r="DG48" s="34" t="s">
        <v>185</v>
      </c>
      <c r="DH48" s="34" t="s">
        <v>186</v>
      </c>
      <c r="DI48" s="34" t="s">
        <v>187</v>
      </c>
      <c r="DJ48" s="34" t="s">
        <v>185</v>
      </c>
      <c r="DK48" s="34" t="s">
        <v>186</v>
      </c>
      <c r="DL48" s="34" t="s">
        <v>187</v>
      </c>
      <c r="DM48" s="34" t="s">
        <v>185</v>
      </c>
      <c r="DN48" s="34" t="s">
        <v>186</v>
      </c>
      <c r="DO48" s="34" t="s">
        <v>187</v>
      </c>
      <c r="DP48" s="34" t="s">
        <v>185</v>
      </c>
      <c r="DQ48" s="34" t="s">
        <v>186</v>
      </c>
      <c r="DR48" s="34" t="s">
        <v>187</v>
      </c>
      <c r="DS48" s="34"/>
      <c r="DT48" s="65" t="s">
        <v>175</v>
      </c>
      <c r="DU48" s="65" t="s">
        <v>176</v>
      </c>
      <c r="DV48" s="34"/>
      <c r="DW48" s="34" t="s">
        <v>188</v>
      </c>
      <c r="DX48" s="34" t="s">
        <v>189</v>
      </c>
      <c r="DY48" s="34" t="s">
        <v>188</v>
      </c>
      <c r="DZ48" s="34" t="s">
        <v>189</v>
      </c>
      <c r="EA48" s="34" t="s">
        <v>188</v>
      </c>
      <c r="EB48" s="65" t="s">
        <v>110</v>
      </c>
      <c r="EC48" s="65"/>
      <c r="ED48" s="65" t="s">
        <v>190</v>
      </c>
      <c r="EE48" s="65" t="s">
        <v>191</v>
      </c>
      <c r="EF48" s="65" t="s">
        <v>192</v>
      </c>
      <c r="EG48" s="65" t="s">
        <v>193</v>
      </c>
      <c r="EH48" s="65" t="s">
        <v>194</v>
      </c>
      <c r="EI48" s="308"/>
      <c r="EJ48" s="308"/>
      <c r="EK48" s="308"/>
      <c r="EL48" s="65" t="s">
        <v>175</v>
      </c>
      <c r="EM48" s="65" t="s">
        <v>176</v>
      </c>
      <c r="EN48" s="65" t="s">
        <v>177</v>
      </c>
      <c r="EO48" s="65" t="s">
        <v>175</v>
      </c>
      <c r="EP48" s="65" t="s">
        <v>176</v>
      </c>
      <c r="EQ48" s="65" t="s">
        <v>177</v>
      </c>
      <c r="ER48" s="307"/>
      <c r="ES48" s="34"/>
      <c r="ET48" s="34" t="str">
        <f>I47</f>
        <v>Vitorias</v>
      </c>
      <c r="EU48" s="34" t="s">
        <v>195</v>
      </c>
      <c r="EV48" s="34" t="s">
        <v>196</v>
      </c>
      <c r="EW48" s="34" t="s">
        <v>168</v>
      </c>
      <c r="EX48" s="34" t="s">
        <v>197</v>
      </c>
      <c r="EY48" s="34" t="s">
        <v>198</v>
      </c>
      <c r="EZ48" s="34" t="s">
        <v>199</v>
      </c>
      <c r="FA48" s="34" t="s">
        <v>200</v>
      </c>
      <c r="FB48" s="34" t="s">
        <v>201</v>
      </c>
      <c r="FC48" s="34" t="s">
        <v>202</v>
      </c>
      <c r="FD48" s="34" t="s">
        <v>203</v>
      </c>
      <c r="FE48" s="34" t="s">
        <v>204</v>
      </c>
      <c r="FF48" s="34" t="s">
        <v>175</v>
      </c>
      <c r="FG48" s="34" t="s">
        <v>205</v>
      </c>
      <c r="FH48" s="34" t="s">
        <v>206</v>
      </c>
      <c r="FI48" s="65" t="s">
        <v>144</v>
      </c>
      <c r="FJ48" s="65">
        <v>1</v>
      </c>
      <c r="FK48" s="65">
        <v>2</v>
      </c>
      <c r="FL48" s="65">
        <v>3</v>
      </c>
      <c r="FM48" s="65">
        <v>4</v>
      </c>
      <c r="FN48" s="65">
        <v>5</v>
      </c>
      <c r="FO48" s="65">
        <v>6</v>
      </c>
      <c r="FP48" s="34" t="s">
        <v>207</v>
      </c>
      <c r="FQ48" s="34" t="s">
        <v>208</v>
      </c>
      <c r="FR48" s="34" t="s">
        <v>209</v>
      </c>
      <c r="FS48" s="72" t="s">
        <v>210</v>
      </c>
      <c r="FT48" s="34" t="s">
        <v>211</v>
      </c>
      <c r="FU48" s="34" t="s">
        <v>212</v>
      </c>
      <c r="FV48" s="72" t="s">
        <v>213</v>
      </c>
      <c r="FW48" s="34"/>
      <c r="FX48" s="34" t="s">
        <v>215</v>
      </c>
      <c r="FY48" s="34"/>
      <c r="FZ48" s="34"/>
      <c r="GA48" s="34"/>
      <c r="GB48" s="34"/>
      <c r="GC48" s="34"/>
    </row>
    <row r="49" spans="1:185" x14ac:dyDescent="0.45">
      <c r="B49" s="43">
        <v>1</v>
      </c>
      <c r="C49" s="38">
        <v>31</v>
      </c>
      <c r="D49" s="39" t="str">
        <f>Classificação!D35</f>
        <v>FRANCISCO ASSIS</v>
      </c>
      <c r="F49" s="38">
        <f>F45+1</f>
        <v>31</v>
      </c>
      <c r="G49" s="89" t="str">
        <f t="shared" ref="G49:G54" si="157">VLOOKUP(FR49,$B$49:$D$54,3,0)</f>
        <v>CARLOS EWBANK</v>
      </c>
      <c r="H49" s="145">
        <f>VLOOKUP(FR49,EI49:EJ54,2,0)</f>
        <v>5</v>
      </c>
      <c r="I49" s="91">
        <f>VLOOKUP(FR49,EI49:EK54,3,0)</f>
        <v>4</v>
      </c>
      <c r="J49" s="95">
        <f>VLOOKUP(FR49,EI49:EQ54,4,0)</f>
        <v>9</v>
      </c>
      <c r="K49" s="93">
        <f>VLOOKUP(FR49,EI49:EQ54,5,0)</f>
        <v>4</v>
      </c>
      <c r="L49" s="94">
        <f>VLOOKUP(FR49,EI49:EQ54,6,0)</f>
        <v>5</v>
      </c>
      <c r="M49" s="95">
        <f>VLOOKUP(FR49,EI49:EQ54,7,0)</f>
        <v>76</v>
      </c>
      <c r="N49" s="93">
        <f>VLOOKUP(FR49,EI49:EQ54,8,0)</f>
        <v>69</v>
      </c>
      <c r="O49" s="146">
        <f>VLOOKUP(FR49,EI49:EQ54,9,0)</f>
        <v>7</v>
      </c>
      <c r="P49" s="96">
        <f>VLOOKUP(FR49,EI49:ER54,10,0)</f>
        <v>0</v>
      </c>
      <c r="Q49" s="96" t="e">
        <f>VLOOKUP(FS49,EJ49:ES54,10,0)</f>
        <v>#N/A</v>
      </c>
      <c r="R49" s="97"/>
      <c r="S49" s="97"/>
      <c r="U49" s="98"/>
      <c r="V49" s="41" t="str">
        <f>D49</f>
        <v>FRANCISCO ASSIS</v>
      </c>
      <c r="W49" s="99">
        <f>IF(X49="W",1,IF(X49="O",0,IF(X49="R",0,IF(X50="R",1,IF(AG49+AG50&gt;0,IF(AG49&gt;AG50,1,0),IF(AF49&gt;AF50,1,0))))))</f>
        <v>1</v>
      </c>
      <c r="X49" s="100"/>
      <c r="Y49" s="101">
        <v>6</v>
      </c>
      <c r="Z49" s="101">
        <v>4</v>
      </c>
      <c r="AA49" s="102">
        <v>10</v>
      </c>
      <c r="AC49" s="65" t="str">
        <f>IF(AA49&lt;&gt;"","STB",IF(AA50&lt;&gt;"","STB",IF(Z49&lt;&gt;"",IF(Z49&gt;5,IF(Z49&gt;Z50+1,"fim2st",IF(Z50&gt;Z49+1,"fim2st",IF(Z49=Z50,"meio2st",IF(Z49=6,IF(Z50=7,"fim2st","meio2st"),IF(Z49=7,IF(Z50=6,"fim2st","meio2st"),"meio2st"))))),IF(Z50&gt;5,IF(Z50&gt;Z49+1,"fim2st","meio2st"),"meio2st")),IF(Z50&lt;&gt;"",IF(Z49&gt;5,IF(Z49&gt;Z50+1,"fim2st",IF(Z50&gt;Z49+1,"fim2st",IF(Z49=Z50,"meio2st",IF(Z49=6,IF(Z50=7,"fim2st","meio2st"),IF(Z49=7,IF(Z50=6,"fim2st","meio2st"),"meio2st"))))),IF(Z50&gt;5,IF(Z50&gt;Z49+1,"fim2st","meio2st"),"meio2st")),IF(Y49&lt;&gt;"",IF(Y49&gt;5,IF(Y49&gt;Y50+1,"fim1st",IF(Y50&gt;Y49+1,"fim1st",IF(Y49=Y50,"meio1st",IF(Y49=6,IF(Y50=7,"fim1st","meio1st"),IF(Y49=7,IF(Y50=6,"fim1st","meio1st"),"meio1st"))))),IF(Y50&gt;5,IF(Y50&gt;Y49+1,"fim1st","meio1st"),"meio1st")),IF(Y50&lt;&gt;"",IF(Y49&gt;5,IF(Y49&gt;Y50+1,"fim1st",IF(Y50&gt;Y49+1,"fim1st",IF(Y49=Y50,"meio1st",IF(Y49=6,IF(Y50=7,"fim1st","meio1st"),IF(Y49=7,IF(Y50=6,"fim1st","meio1st"),"meio1st"))))),IF(Y50&gt;5,IF(Y50&gt;Y49+1,"fim1st","meio1st"),"meio1st")),"NJG"))))))</f>
        <v>STB</v>
      </c>
      <c r="AE49" s="103">
        <f>IF(X49="W",6,IF(X49="O",0,  IF(X50="R",IF(AC49="meio1st",IF(Y50&gt;4,IF(Y50=6,7,Y50+2),6),Y49),Y49)))</f>
        <v>6</v>
      </c>
      <c r="AF49" s="104">
        <f>IF(X49="W",6,IF(X49="O",0,IF(X49="R",IF(AC49="meio1st",0,IF(AC49="fim1st",0,Z49) ),IF(X50="R",IF(AC49="meio1st",6,IF(AC49="fim1st",6,IF(AC49="meio2st",IF(Z50&gt;4,IF(Z50=6,7,Z50+2),6),Z49))),Z49))))</f>
        <v>4</v>
      </c>
      <c r="AG49" s="105">
        <f>IF(X49="W",0,IF(X49="O",0,IF(X49="R",IF(AC49="STB",AA49,0),IF(X50="R",IF(AC49="meio1st",0,IF(AE49&gt;AE50,IF(AF49&gt;AF50,0,10),IF(AF49&gt;AF50,10,AA49))),AA49))))</f>
        <v>10</v>
      </c>
      <c r="AH49" s="106"/>
      <c r="AI49" s="98" t="s">
        <v>140</v>
      </c>
      <c r="AJ49" s="41" t="str">
        <f>D49</f>
        <v>FRANCISCO ASSIS</v>
      </c>
      <c r="AK49" s="99">
        <f>IF(AL49="W",1,IF(AL49="O",0,IF(AL49="R",0,IF(AL50="R",1,IF(AU49+AU50&gt;0,IF(AU49&gt;AU50,1,0),IF(AT49&gt;AT50,1,0))))))</f>
        <v>1</v>
      </c>
      <c r="AL49" s="100"/>
      <c r="AM49" s="101">
        <v>6</v>
      </c>
      <c r="AN49" s="101">
        <v>6</v>
      </c>
      <c r="AO49" s="102">
        <v>10</v>
      </c>
      <c r="AQ49" s="65" t="str">
        <f>IF(AO49&lt;&gt;"","STB",IF(AO50&lt;&gt;"","STB",IF(AN49&lt;&gt;"",IF(AN49&gt;5,IF(AN49&gt;AN50+1,"fim2st",IF(AN50&gt;AN49+1,"fim2st",IF(AN49=AN50,"meio2st",IF(AN49=6,IF(AN50=7,"fim2st","meio2st"),IF(AN49=7,IF(AN50=6,"fim2st","meio2st"),"meio2st"))))),IF(AN50&gt;5,IF(AN50&gt;AN49+1,"fim2st","meio2st"),"meio2st")),IF(AN50&lt;&gt;"",IF(AN49&gt;5,IF(AN49&gt;AN50+1,"fim2st",IF(AN50&gt;AN49+1,"fim2st",IF(AN49=AN50,"meio2st",IF(AN49=6,IF(AN50=7,"fim2st","meio2st"),IF(AN49=7,IF(AN50=6,"fim2st","meio2st"),"meio2st"))))),IF(AN50&gt;5,IF(AN50&gt;AN49+1,"fim2st","meio2st"),"meio2st")),IF(AM49&lt;&gt;"",IF(AM49&gt;5,IF(AM49&gt;AM50+1,"fim1st",IF(AM50&gt;AM49+1,"fim1st",IF(AM49=AM50,"meio1st",IF(AM49=6,IF(AM50=7,"fim1st","meio1st"),IF(AM49=7,IF(AM50=6,"fim1st","meio1st"),"meio1st"))))),IF(AM50&gt;5,IF(AM50&gt;AM49+1,"fim1st","meio1st"),"meio1st")),IF(AM50&lt;&gt;"",IF(AM49&gt;5,IF(AM49&gt;AM50+1,"fim1st",IF(AM50&gt;AM49+1,"fim1st",IF(AM49=AM50,"meio1st",IF(AM49=6,IF(AM50=7,"fim1st","meio1st"),IF(AM49=7,IF(AM50=6,"fim1st","meio1st"),"meio1st"))))),IF(AM50&gt;5,IF(AM50&gt;AM49+1,"fim1st","meio1st"),"meio1st")),"NJG"))))))</f>
        <v>STB</v>
      </c>
      <c r="AS49" s="103">
        <f>IF(AL49="W",6,IF(AL49="O",0,  IF(AL50="R",IF(AQ49="meio1st",IF(AM50&gt;4,IF(AM50=6,7,AM50+2),6),AM49),AM49)))</f>
        <v>6</v>
      </c>
      <c r="AT49" s="104">
        <f>IF(AL49="W",6,IF(AL49="O",0,IF(AL49="R",IF(AQ49="meio1st",0,IF(AQ49="fim1st",0,AN49) ),IF(AL50="R",IF(AQ49="meio1st",6,IF(AQ49="fim1st",6,IF(AQ49="meio2st",IF(AN50&gt;4,IF(AN50=6,7,AN50+2),6),AN49))),AN49))))</f>
        <v>6</v>
      </c>
      <c r="AU49" s="105">
        <f>IF(AL49="W",0,IF(AL49="O",0,IF(AL49="R",IF(AQ49="STB",AO49,0),IF(AL50="R",IF(AQ49="meio1st",0,IF(AS49&gt;AS50,IF(AT49&gt;AT50,0,10),IF(AT49&gt;AT50,10,AO49))),AO49))))</f>
        <v>10</v>
      </c>
      <c r="AW49" s="98"/>
      <c r="AX49" s="41" t="str">
        <f>D49</f>
        <v>FRANCISCO ASSIS</v>
      </c>
      <c r="AY49" s="99">
        <f>IF(AZ49="W",1,IF(AZ49="O",0,IF(AZ49="R",0,IF(AZ50="R",1,IF(BI49+BI50&gt;0,IF(BI49&gt;BI50,1,0),IF(BH49&gt;BH50,1,0))))))</f>
        <v>0</v>
      </c>
      <c r="AZ49" s="100"/>
      <c r="BA49" s="101">
        <v>6</v>
      </c>
      <c r="BB49" s="101">
        <v>4</v>
      </c>
      <c r="BC49" s="102">
        <v>6</v>
      </c>
      <c r="BE49" s="65" t="str">
        <f>IF(BC49&lt;&gt;"","STB",IF(BC50&lt;&gt;"","STB",IF(BB49&lt;&gt;"",IF(BB49&gt;5,IF(BB49&gt;BB50+1,"fim2st",IF(BB50&gt;BB49+1,"fim2st",IF(BB49=BB50,"meio2st",IF(BB49=6,IF(BB50=7,"fim2st","meio2st"),IF(BB49=7,IF(BB50=6,"fim2st","meio2st"),"meio2st"))))),IF(BB50&gt;5,IF(BB50&gt;BB49+1,"fim2st","meio2st"),"meio2st")),IF(BB50&lt;&gt;"",IF(BB49&gt;5,IF(BB49&gt;BB50+1,"fim2st",IF(BB50&gt;BB49+1,"fim2st",IF(BB49=BB50,"meio2st",IF(BB49=6,IF(BB50=7,"fim2st","meio2st"),IF(BB49=7,IF(BB50=6,"fim2st","meio2st"),"meio2st"))))),IF(BB50&gt;5,IF(BB50&gt;BB49+1,"fim2st","meio2st"),"meio2st")),IF(BA49&lt;&gt;"",IF(BA49&gt;5,IF(BA49&gt;BA50+1,"fim1st",IF(BA50&gt;BA49+1,"fim1st",IF(BA49=BA50,"meio1st",IF(BA49=6,IF(BA50=7,"fim1st","meio1st"),IF(BA49=7,IF(BA50=6,"fim1st","meio1st"),"meio1st"))))),IF(BA50&gt;5,IF(BA50&gt;BA49+1,"fim1st","meio1st"),"meio1st")),IF(BA50&lt;&gt;"",IF(BA49&gt;5,IF(BA49&gt;BA50+1,"fim1st",IF(BA50&gt;BA49+1,"fim1st",IF(BA49=BA50,"meio1st",IF(BA49=6,IF(BA50=7,"fim1st","meio1st"),IF(BA49=7,IF(BA50=6,"fim1st","meio1st"),"meio1st"))))),IF(BA50&gt;5,IF(BA50&gt;BA49+1,"fim1st","meio1st"),"meio1st")),"NJG"))))))</f>
        <v>STB</v>
      </c>
      <c r="BG49" s="103">
        <f>IF(AZ49="W",6,IF(AZ49="O",0,  IF(AZ50="R",IF(BE49="meio1st",IF(BA50&gt;4,IF(BA50=6,7,BA50+2),6),BA49),BA49)))</f>
        <v>6</v>
      </c>
      <c r="BH49" s="104">
        <f>IF(AZ49="W",6,IF(AZ49="O",0,IF(AZ49="R",IF(BE49="meio1st",0,IF(BE49="fim1st",0,BB49) ),IF(AZ50="R",IF(BE49="meio1st",6,IF(BE49="fim1st",6,IF(BE49="meio2st",IF(BB50&gt;4,IF(BB50=6,7,BB50+2),6),BB49))),BB49))))</f>
        <v>4</v>
      </c>
      <c r="BI49" s="105">
        <f>IF(AZ49="W",0,IF(AZ49="O",0,IF(AZ49="R",IF(BE49="STB",BC49,0),IF(AZ50="R",IF(BE49="meio1st",0,IF(BG49&gt;BG50,IF(BH49&gt;BH50,0,10),IF(BH49&gt;BH50,10,BC49))),BC49))))</f>
        <v>6</v>
      </c>
      <c r="BK49" s="98" t="s">
        <v>140</v>
      </c>
      <c r="BL49" s="41" t="str">
        <f>D49</f>
        <v>FRANCISCO ASSIS</v>
      </c>
      <c r="BM49" s="99">
        <f>IF(BN49="W",1,IF(BN49="O",0,IF(BN49="R",0,IF(BN50="R",1,IF(BW49+BW50&gt;0,IF(BW49&gt;BW50,1,0),IF(BV49&gt;BV50,1,0))))))</f>
        <v>1</v>
      </c>
      <c r="BN49" s="100"/>
      <c r="BO49" s="101">
        <v>2</v>
      </c>
      <c r="BP49" s="101">
        <v>6</v>
      </c>
      <c r="BQ49" s="102">
        <v>10</v>
      </c>
      <c r="BS49" s="65" t="str">
        <f>IF(BQ49&lt;&gt;"","STB",IF(BQ50&lt;&gt;"","STB",IF(BP49&lt;&gt;"",IF(BP49&gt;5,IF(BP49&gt;BP50+1,"fim2st",IF(BP50&gt;BP49+1,"fim2st",IF(BP49=BP50,"meio2st",IF(BP49=6,IF(BP50=7,"fim2st","meio2st"),IF(BP49=7,IF(BP50=6,"fim2st","meio2st"),"meio2st"))))),IF(BP50&gt;5,IF(BP50&gt;BP49+1,"fim2st","meio2st"),"meio2st")),IF(BP50&lt;&gt;"",IF(BP49&gt;5,IF(BP49&gt;BP50+1,"fim2st",IF(BP50&gt;BP49+1,"fim2st",IF(BP49=BP50,"meio2st",IF(BP49=6,IF(BP50=7,"fim2st","meio2st"),IF(BP49=7,IF(BP50=6,"fim2st","meio2st"),"meio2st"))))),IF(BP50&gt;5,IF(BP50&gt;BP49+1,"fim2st","meio2st"),"meio2st")),IF(BO49&lt;&gt;"",IF(BO49&gt;5,IF(BO49&gt;BO50+1,"fim1st",IF(BO50&gt;BO49+1,"fim1st",IF(BO49=BO50,"meio1st",IF(BO49=6,IF(BO50=7,"fim1st","meio1st"),IF(BO49=7,IF(BO50=6,"fim1st","meio1st"),"meio1st"))))),IF(BO50&gt;5,IF(BO50&gt;BO49+1,"fim1st","meio1st"),"meio1st")),IF(BO50&lt;&gt;"",IF(BO49&gt;5,IF(BO49&gt;BO50+1,"fim1st",IF(BO50&gt;BO49+1,"fim1st",IF(BO49=BO50,"meio1st",IF(BO49=6,IF(BO50=7,"fim1st","meio1st"),IF(BO49=7,IF(BO50=6,"fim1st","meio1st"),"meio1st"))))),IF(BO50&gt;5,IF(BO50&gt;BO49+1,"fim1st","meio1st"),"meio1st")),"NJG"))))))</f>
        <v>STB</v>
      </c>
      <c r="BU49" s="103">
        <f>IF(BN49="W",6,IF(BN49="O",0,  IF(BN50="R",IF(BS49="meio1st",IF(BO50&gt;4,IF(BO50=6,7,BO50+2),6),BO49),BO49)))</f>
        <v>2</v>
      </c>
      <c r="BV49" s="104">
        <f>IF(BN49="W",6,IF(BN49="O",0,IF(BN49="R",IF(BS49="meio1st",0,IF(BS49="fim1st",0,BP49) ),IF(BN50="R",IF(BS49="meio1st",6,IF(BS49="fim1st",6,IF(BS49="meio2st",IF(BP50&gt;4,IF(BP50=6,7,BP50+2),6),BP49))),BP49))))</f>
        <v>6</v>
      </c>
      <c r="BW49" s="105">
        <f>IF(BN49="W",0,IF(BN49="O",0,IF(BN49="R",IF(BS49="STB",BQ49,0),IF(BN50="R",IF(BS49="meio1st",0,IF(BU49&gt;BU50,IF(BV49&gt;BV50,0,10),IF(BV49&gt;BV50,10,BQ49))),BQ49))))</f>
        <v>10</v>
      </c>
      <c r="BY49" s="98"/>
      <c r="BZ49" s="41" t="str">
        <f>D49</f>
        <v>FRANCISCO ASSIS</v>
      </c>
      <c r="CA49" s="99">
        <f>IF(CB49="W",1,IF(CB49="O",0,IF(CB49="R",0,IF(CB50="R",1,IF(CK49+CK50&gt;0,IF(CK49&gt;CK50,1,0),IF(CJ49&gt;CJ50,1,0))))))</f>
        <v>1</v>
      </c>
      <c r="CB49" s="108"/>
      <c r="CC49" s="109">
        <v>6</v>
      </c>
      <c r="CD49" s="109">
        <v>6</v>
      </c>
      <c r="CE49" s="110"/>
      <c r="CG49" s="65" t="str">
        <f>IF(CE49&lt;&gt;"","STB",IF(CE50&lt;&gt;"","STB",IF(CD49&lt;&gt;"",IF(CD49&gt;5,IF(CD49&gt;CD50+1,"fim2st",IF(CD50&gt;CD49+1,"fim2st",IF(CD49=CD50,"meio2st",IF(CD49=6,IF(CD50=7,"fim2st","meio2st"),IF(CD49=7,IF(CD50=6,"fim2st","meio2st"),"meio2st"))))),IF(CD50&gt;5,IF(CD50&gt;CD49+1,"fim2st","meio2st"),"meio2st")),IF(CD50&lt;&gt;"",IF(CD49&gt;5,IF(CD49&gt;CD50+1,"fim2st",IF(CD50&gt;CD49+1,"fim2st",IF(CD49=CD50,"meio2st",IF(CD49=6,IF(CD50=7,"fim2st","meio2st"),IF(CD49=7,IF(CD50=6,"fim2st","meio2st"),"meio2st"))))),IF(CD50&gt;5,IF(CD50&gt;CD49+1,"fim2st","meio2st"),"meio2st")),IF(CC49&lt;&gt;"",IF(CC49&gt;5,IF(CC49&gt;CC50+1,"fim1st",IF(CC50&gt;CC49+1,"fim1st",IF(CC49=CC50,"meio1st",IF(CC49=6,IF(CC50=7,"fim1st","meio1st"),IF(CC49=7,IF(CC50=6,"fim1st","meio1st"),"meio1st"))))),IF(CC50&gt;5,IF(CC50&gt;CC49+1,"fim1st","meio1st"),"meio1st")),IF(CC50&lt;&gt;"",IF(CC49&gt;5,IF(CC49&gt;CC50+1,"fim1st",IF(CC50&gt;CC49+1,"fim1st",IF(CC49=CC50,"meio1st",IF(CC49=6,IF(CC50=7,"fim1st","meio1st"),IF(CC49=7,IF(CC50=6,"fim1st","meio1st"),"meio1st"))))),IF(CC50&gt;5,IF(CC50&gt;CC49+1,"fim1st","meio1st"),"meio1st")),"NJG"))))))</f>
        <v>fim2st</v>
      </c>
      <c r="CI49" s="103">
        <f>IF(CB49="W",6,IF(CB49="O",0,  IF(CB50="R",IF(CG49="meio1st",IF(CC50&gt;4,IF(CC50=6,7,CC50+2),6),CC49),CC49)))</f>
        <v>6</v>
      </c>
      <c r="CJ49" s="104">
        <f>IF(CB49="W",6,IF(CB49="O",0,IF(CB49="R",IF(CG49="meio1st",0,IF(CG49="fim1st",0,CD49) ),IF(CB50="R",IF(CG49="meio1st",6,IF(CG49="fim1st",6,IF(CG49="meio2st",IF(CD50&gt;4,IF(CD50=6,7,CD50+2),6),CD49))),CD49))))</f>
        <v>6</v>
      </c>
      <c r="CK49" s="105">
        <f>IF(CB49="W",0,IF(CB49="O",0,IF(CB49="R",IF(CG49="STB",CE49,0),IF(CB50="R",IF(CG49="meio1st",0,IF(CI49&gt;CI50,IF(CJ49&gt;CJ50,0,10),IF(CJ49&gt;CJ50,10,CE49))),CE49))))</f>
        <v>0</v>
      </c>
      <c r="CM49" s="31" t="str">
        <f t="shared" ref="CM49:CM54" si="158">D49</f>
        <v>FRANCISCO ASSIS</v>
      </c>
      <c r="CN49" s="65">
        <f>IF(AE49&gt;AE50,1,0)</f>
        <v>1</v>
      </c>
      <c r="CO49" s="65">
        <f>IF(AF49&gt;AF50,1,0)</f>
        <v>0</v>
      </c>
      <c r="CP49" s="65">
        <f>IF(AG49&gt;AG50,1,0)</f>
        <v>1</v>
      </c>
      <c r="CQ49" s="65">
        <f>IF(AS49&gt;AS50,1,0)</f>
        <v>1</v>
      </c>
      <c r="CR49" s="65">
        <f>IF(AT49&gt;AT50,1,0)</f>
        <v>0</v>
      </c>
      <c r="CS49" s="65">
        <f>IF(AU49&gt;AU50,1,0)</f>
        <v>1</v>
      </c>
      <c r="CT49" s="65">
        <f>IF(BG49&gt;BG50,1,0)</f>
        <v>1</v>
      </c>
      <c r="CU49" s="65">
        <f>IF(BH49&gt;BH50,1,0)</f>
        <v>0</v>
      </c>
      <c r="CV49" s="65">
        <f>IF(BI49&gt;BI50,1,0)</f>
        <v>0</v>
      </c>
      <c r="CW49" s="65">
        <f>IF(BU49&gt;BU50,1,0)</f>
        <v>0</v>
      </c>
      <c r="CX49" s="65">
        <f>IF(BV49&gt;BV50,1,0)</f>
        <v>1</v>
      </c>
      <c r="CY49" s="65">
        <f>IF(BW49&gt;BW50,1,0)</f>
        <v>1</v>
      </c>
      <c r="CZ49" s="65">
        <f>IF(CI49&gt;CI50,1,0)</f>
        <v>1</v>
      </c>
      <c r="DA49" s="65">
        <f>IF(CJ49&gt;CJ50,1,0)</f>
        <v>1</v>
      </c>
      <c r="DB49" s="65">
        <f>IF(CK49&gt;CK50,1,0)</f>
        <v>0</v>
      </c>
      <c r="DC49" s="111"/>
      <c r="DD49" s="65">
        <f>IF(AE50&gt;AE49,1,0)</f>
        <v>0</v>
      </c>
      <c r="DE49" s="65">
        <f>IF(AF50&gt;AF49,1,0)</f>
        <v>1</v>
      </c>
      <c r="DF49" s="65">
        <f>IF(AG50&gt;AG49,1,0)</f>
        <v>0</v>
      </c>
      <c r="DG49" s="65">
        <f>IF(AS50&gt;AS49,1,0)</f>
        <v>0</v>
      </c>
      <c r="DH49" s="65">
        <f>IF(AT50&gt;AT49,1,0)</f>
        <v>1</v>
      </c>
      <c r="DI49" s="65">
        <f>IF(AU50&gt;AU49,1,0)</f>
        <v>0</v>
      </c>
      <c r="DJ49" s="65">
        <f>IF(BG50&gt;BG49,1,0)</f>
        <v>0</v>
      </c>
      <c r="DK49" s="65">
        <f>IF(BH50&gt;BH49,1,0)</f>
        <v>1</v>
      </c>
      <c r="DL49" s="65">
        <f>IF(BI50&gt;BI49,1,0)</f>
        <v>1</v>
      </c>
      <c r="DM49" s="65">
        <f>IF(BU50&gt;BU49,1,0)</f>
        <v>1</v>
      </c>
      <c r="DN49" s="65">
        <f>IF(BV50&gt;BV49,1,0)</f>
        <v>0</v>
      </c>
      <c r="DO49" s="65">
        <f>IF(BW50&gt;BW49,1,0)</f>
        <v>0</v>
      </c>
      <c r="DP49" s="65">
        <f>IF(CI50&gt;CI49,1,0)</f>
        <v>0</v>
      </c>
      <c r="DQ49" s="65">
        <f>IF(CJ50&gt;CJ49,1,0)</f>
        <v>0</v>
      </c>
      <c r="DR49" s="65">
        <f>IF(CK50&gt;CK49,1,0)</f>
        <v>0</v>
      </c>
      <c r="DS49" s="111"/>
      <c r="DT49" s="65">
        <f>AE49+AF49+AG49+AS49+AT49+AU49+BG49+BH49+BI49+BU49+BV49+BW49+CI49+CJ49+CK49</f>
        <v>88</v>
      </c>
      <c r="DU49" s="65">
        <f>AE50+AF50+AG50+AS50+AT50+AU50+BG50+BH50+BI50+BU50+BV50+BW50+CI50+CJ50+CK50</f>
        <v>62</v>
      </c>
      <c r="DV49" s="111"/>
      <c r="DW49" s="31">
        <f>IF(X49="O",1,0)</f>
        <v>0</v>
      </c>
      <c r="DX49" s="31">
        <f>IF(AL49="O",1,0)</f>
        <v>0</v>
      </c>
      <c r="DY49" s="31">
        <f>IF(AZ49="O",1,0)</f>
        <v>0</v>
      </c>
      <c r="DZ49" s="31">
        <f>IF(BN49="O",1,0)</f>
        <v>0</v>
      </c>
      <c r="EA49" s="31">
        <f>IF(CB49="O",1,0)</f>
        <v>0</v>
      </c>
      <c r="EB49" s="65" t="s">
        <v>113</v>
      </c>
      <c r="ED49" s="65">
        <f t="shared" ref="ED49:ED54" si="159">IF(CN49+CO49+CP49+DD49+DE49+DF49&gt;0,1,0)</f>
        <v>1</v>
      </c>
      <c r="EE49" s="65">
        <f t="shared" ref="EE49:EE54" si="160">IF(CQ49+CR49+CS49+DG49+DH49+DI49&gt;0,1,0)</f>
        <v>1</v>
      </c>
      <c r="EF49" s="65">
        <f t="shared" ref="EF49:EF54" si="161">IF(CT49+CU49+CV49+DJ49+DK49+DL49&gt;0,1,0)</f>
        <v>1</v>
      </c>
      <c r="EG49" s="65">
        <f t="shared" ref="EG49:EG54" si="162">IF(CW49+CX49+CY49+DM49+DN49+DO49&gt;0,1,0)</f>
        <v>1</v>
      </c>
      <c r="EH49" s="65">
        <f t="shared" ref="EH49:EH54" si="163">IF(CZ49+DA49+DB49+DP49+DQ49+DR49&gt;0,1,0)</f>
        <v>1</v>
      </c>
      <c r="EI49" s="65">
        <v>1</v>
      </c>
      <c r="EJ49" s="43">
        <f t="shared" ref="EJ49:EJ54" si="164">SUM(ED49:EH49)</f>
        <v>5</v>
      </c>
      <c r="EK49" s="43">
        <f>AY49+BM49+CA49+W49+AK49</f>
        <v>4</v>
      </c>
      <c r="EL49" s="43">
        <f t="shared" ref="EL49:EL54" si="165">SUM(CN49:DB49)</f>
        <v>9</v>
      </c>
      <c r="EM49" s="43">
        <f t="shared" ref="EM49:EM54" si="166">SUM(DD49:DR49)</f>
        <v>5</v>
      </c>
      <c r="EN49" s="43">
        <f t="shared" ref="EN49:EN54" si="167">EL49-EM49</f>
        <v>4</v>
      </c>
      <c r="EO49" s="43">
        <f t="shared" ref="EO49:EP54" si="168">DT49</f>
        <v>88</v>
      </c>
      <c r="EP49" s="43">
        <f t="shared" si="168"/>
        <v>62</v>
      </c>
      <c r="EQ49" s="43">
        <f t="shared" ref="EQ49:EQ54" si="169">EO49-EP49</f>
        <v>26</v>
      </c>
      <c r="ER49" s="43">
        <f t="shared" ref="ER49:ER54" si="170">SUM(DW49:EA49)</f>
        <v>0</v>
      </c>
      <c r="ES49" s="111"/>
      <c r="ET49" s="71">
        <f>IF(EK49+100&gt;99,EK49+100,concatdxnar("0",EK49+100))</f>
        <v>104</v>
      </c>
      <c r="EU49" s="71">
        <f t="shared" ref="EU49:EU54" si="171">IF(EN49+100&gt;99,EN49+100,CONCATENATE("0",EN49+100))</f>
        <v>104</v>
      </c>
      <c r="EV49" s="71">
        <f t="shared" ref="EV49:EV54" si="172">IF(EQ49+100&gt;99,EQ49+100,CONCATENATE("0",EQ49+100))</f>
        <v>126</v>
      </c>
      <c r="EW49" s="71">
        <f t="shared" ref="EW49:EW54" si="173">9-ER49</f>
        <v>9</v>
      </c>
      <c r="EX49" s="65" t="str">
        <f t="shared" ref="EX49:EX54" si="174">CONCATENATE(ET49,EU49,EV49,EW49,EI49)</f>
        <v>10410412691</v>
      </c>
      <c r="EY49" s="65">
        <f t="shared" ref="EY49:EY54" si="175">VALUE(EX49)</f>
        <v>10410412691</v>
      </c>
      <c r="EZ49" s="65">
        <f>LARGE(EY49:EY54,EI49)</f>
        <v>10410510794</v>
      </c>
      <c r="FA49" s="65" t="str">
        <f t="shared" ref="FA49:FA54" si="176">LEFT(EZ49,9)</f>
        <v>104105107</v>
      </c>
      <c r="FB49" s="65" t="str">
        <f>IF(FA49=FA50,"empate-b","ok")</f>
        <v>ok</v>
      </c>
      <c r="FC49" s="65">
        <f t="shared" ref="FC49:FC54" si="177">VALUE(RIGHT(EZ49,1))</f>
        <v>4</v>
      </c>
      <c r="FD49" s="65">
        <f t="shared" ref="FD49:FD54" si="178">IF(FB49="ok",9,IF(FB49="empate-c",CONCATENATE(FC49,FC48),IF(FB49="empate-b",CONCATENATE(FC49,FC50),1)))</f>
        <v>9</v>
      </c>
      <c r="FE49" s="65" t="str">
        <f>RIGHT(C47,1)</f>
        <v>F</v>
      </c>
      <c r="FF49" s="65">
        <f>IF(FD49=9,9,VLOOKUP(CONCATENATE(FE49,FD49),'Conf-Direto'!$A$12:$B$587,2,0))</f>
        <v>9</v>
      </c>
      <c r="FG49" s="65">
        <f t="shared" ref="FG49:FG54" si="179">IF(FF49=9,9,IF(FF49=FC49,8,7))</f>
        <v>9</v>
      </c>
      <c r="FH49" s="31" t="str">
        <f t="shared" ref="FH49:FH54" si="180">CONCATENATE(FA49,FG49,FC49)</f>
        <v>10410510794</v>
      </c>
      <c r="FI49" s="65">
        <v>1</v>
      </c>
      <c r="FJ49" s="70"/>
      <c r="FK49" s="70">
        <f>FJ50</f>
        <v>1</v>
      </c>
      <c r="FL49" s="70">
        <f>FJ51</f>
        <v>1</v>
      </c>
      <c r="FM49" s="70">
        <f>FJ52</f>
        <v>4</v>
      </c>
      <c r="FN49" s="70">
        <f>FJ53</f>
        <v>1</v>
      </c>
      <c r="FO49" s="70">
        <f>FJ54</f>
        <v>1</v>
      </c>
      <c r="FP49" s="31">
        <f t="shared" ref="FP49:FP54" si="181">VALUE(FH49)</f>
        <v>10410510794</v>
      </c>
      <c r="FQ49" s="31">
        <f>LARGE(FP49:FP54,1)</f>
        <v>10410510794</v>
      </c>
      <c r="FR49" s="65">
        <f>IF(SUM(EJ49:EJ54)=0,B49,VALUE(RIGHT(FQ49,1)))</f>
        <v>4</v>
      </c>
      <c r="FS49" s="31">
        <f t="shared" ref="FS49:FS54" si="182">FR49+30</f>
        <v>34</v>
      </c>
      <c r="FT49" s="31" t="str">
        <f>VLOOKUP(FR49,B49:D54,3,0)</f>
        <v>CARLOS EWBANK</v>
      </c>
      <c r="FU49" s="31">
        <f t="shared" ref="FU49:FU54" si="183">F49</f>
        <v>31</v>
      </c>
      <c r="FV49" s="67" t="str">
        <f t="shared" ref="FV49:FV54" si="184">IF(FS49&lt;10,CONCATENATE("0",FS49,IF(FU49&lt;10,CONCATENATE("0",FU49),FU49)),CONCATENATE(FS49,IF(FU49&lt;10,CONCATENATE("0",FU49),FU49)))</f>
        <v>3431</v>
      </c>
      <c r="FW49" s="31">
        <f t="shared" ref="FW49:FW54" si="185">VALUE(FV49)</f>
        <v>3431</v>
      </c>
      <c r="FX49" s="31">
        <f>SMALL(FW49:FW54,FI49)</f>
        <v>3132</v>
      </c>
      <c r="FY49" s="31">
        <f t="shared" ref="FY49:FY54" si="186">IF(LEN(FX49)=3,VALUE(LEFT(FX49,1)),VALUE(LEFT(FX49,2)))</f>
        <v>31</v>
      </c>
      <c r="FZ49" s="31" t="str">
        <f t="shared" ref="FZ49:FZ54" si="187">RIGHT(FX49,2)</f>
        <v>32</v>
      </c>
    </row>
    <row r="50" spans="1:185" x14ac:dyDescent="0.45">
      <c r="B50" s="43">
        <v>2</v>
      </c>
      <c r="C50" s="38">
        <v>32</v>
      </c>
      <c r="D50" s="39" t="str">
        <f>Classificação!D36</f>
        <v>OLÍMPIO FILHO</v>
      </c>
      <c r="F50" s="38">
        <f>F49+1</f>
        <v>32</v>
      </c>
      <c r="G50" s="89" t="str">
        <f t="shared" si="157"/>
        <v>FRANCISCO ASSIS</v>
      </c>
      <c r="H50" s="131">
        <f>VLOOKUP(FR50,EI49:EJ54,2,0)</f>
        <v>5</v>
      </c>
      <c r="I50" s="112">
        <f>VLOOKUP(FR50,EI49:EK54,3,0)</f>
        <v>4</v>
      </c>
      <c r="J50" s="116">
        <f>VLOOKUP(FR50,EI49:EQ54,4,0)</f>
        <v>9</v>
      </c>
      <c r="K50" s="114">
        <f>VLOOKUP(FR50,EI49:EQ54,5,0)</f>
        <v>5</v>
      </c>
      <c r="L50" s="115">
        <f>VLOOKUP(FR50,EI49:EQ54,6,0)</f>
        <v>4</v>
      </c>
      <c r="M50" s="116">
        <f>VLOOKUP(FR50,EI49:EQ54,7,0)</f>
        <v>88</v>
      </c>
      <c r="N50" s="114">
        <f>VLOOKUP(FR50,EI49:EQ54,8,0)</f>
        <v>62</v>
      </c>
      <c r="O50" s="147">
        <f>VLOOKUP(FR50,EI49:EQ54,9,0)</f>
        <v>26</v>
      </c>
      <c r="P50" s="117">
        <f>VLOOKUP(FR50,EI49:ER54,10,0)</f>
        <v>0</v>
      </c>
      <c r="Q50" s="117" t="e">
        <f>VLOOKUP(FS50,EJ49:ES54,10,0)</f>
        <v>#N/A</v>
      </c>
      <c r="R50" s="97"/>
      <c r="S50" s="97"/>
      <c r="U50" s="118" t="s">
        <v>140</v>
      </c>
      <c r="V50" s="50" t="str">
        <f>D54</f>
        <v>ADALO REIS</v>
      </c>
      <c r="W50" s="119">
        <f>IF(X50="W",1,IF(X50="O",0,IF(X50="R",0,IF(X49="R",1,IF(AG50+AG49&gt;0,IF(AG50&gt;AG49,1,0),IF(AF50&gt;AF49,1,0))))))</f>
        <v>0</v>
      </c>
      <c r="X50" s="120"/>
      <c r="Y50" s="121">
        <v>2</v>
      </c>
      <c r="Z50" s="121">
        <v>6</v>
      </c>
      <c r="AA50" s="122">
        <v>4</v>
      </c>
      <c r="AC50" s="65" t="str">
        <f>IF(AA50&lt;&gt;"","STB",IF(AA49&lt;&gt;"","STB",IF(Z50&lt;&gt;"",IF(Z50&gt;5,IF(Z50&gt;Z49+1,"fim2st",IF(Z49&gt;Z50+1,"fim2st",IF(Z50=Z49,"meio2st",IF(Z50=6,IF(Z49=7,"fim2st","meio2st"),IF(Z50=7,IF(Z49=6,"fim2st","meio2st"),"meio2st"))))),IF(Z49&gt;5,IF(Z49&gt;Z50+1,"fim2st","meio2st"),"meio2st")),IF(Z49&lt;&gt;"",IF(Z50&gt;5,IF(Z50&gt;Z49+1,"fim2st",IF(Z49&gt;Z50+1,"fim2st",IF(Z50=Z49,"meio2st",IF(Z50=6,IF(Z49=7,"fim2st","meio2st"),IF(Z50=7,IF(Z49=6,"fim2st","meio2st"),"meio2st"))))),IF(Z49&gt;5,IF(Z49&gt;Z50+1,"fim2st","meio2st"),"meio2st")),IF(Y50&lt;&gt;"",IF(Y50&gt;5,IF(Y50&gt;Y49+1,"fim1st",IF(Y49&gt;Y50+1,"fim1st",IF(Y50=Y49,"meio1st",IF(Y50=6,IF(Y49=7,"fim1st","meio1st"),IF(Y50=7,IF(Y49=6,"fim1st","meio1st"),"meio1st"))))),IF(Y49&gt;5,IF(Y49&gt;Y50+1,"fim1st","meio1st"),"meio1st")),IF(Y49&lt;&gt;"",IF(Y50&gt;5,IF(Y50&gt;Y49+1,"fim1st",IF(Y49&gt;Y50+1,"fim1st",IF(Y50=Y49,"meio1st",IF(Y50=6,IF(Y49=7,"fim1st","meio1st"),IF(Y50=7,IF(Y49=6,"fim1st","meio1st"),"meio1st"))))),IF(Y49&gt;5,IF(Y49&gt;Y50+1,"fim1st","meio1st"),"meio1st")),"NJG"))))))</f>
        <v>STB</v>
      </c>
      <c r="AE50" s="123">
        <f>IF(X50="W",6,IF(X50="O",0,  IF(X49="R",IF(AC50="meio1st",IF(Y49&gt;4,IF(Y49=6,7,Y49+2),6),Y50),Y50)))</f>
        <v>2</v>
      </c>
      <c r="AF50" s="124">
        <f>IF(X50="W",6,IF(X50="O",0,IF(X50="R",IF(AC50="meio1st",0,IF(AC50="fim1st",0,Z50) ),IF(X49="R",IF(AC50="meio1st",6,IF(AC50="fim1st",6,IF(AC50="meio2st",IF(Z49&gt;4,IF(Z49=6,7,Z49+2),6),Z50))),Z50))))</f>
        <v>6</v>
      </c>
      <c r="AG50" s="125">
        <f>IF(X50="W",0,IF(X50="O",0,IF(X50="R",IF(AC50="STB",AA50,0),IF(X49="R",IF(AC49="meio1st",0,IF(AE50&gt;AE49,IF(AF50&gt;AF49,0,10),IF(AF50&gt;AF49,10,AA50))),AA50))))</f>
        <v>4</v>
      </c>
      <c r="AH50" s="106"/>
      <c r="AI50" s="118"/>
      <c r="AJ50" s="50" t="str">
        <f>D53</f>
        <v>MARCO MACIEL</v>
      </c>
      <c r="AK50" s="119">
        <f>IF(AL50="W",1,IF(AL50="O",0,IF(AL50="R",0,IF(AL49="R",1,IF(AU50+AU49&gt;0,IF(AU50&gt;AU49,1,0),IF(AT50&gt;AT49,1,0))))))</f>
        <v>0</v>
      </c>
      <c r="AL50" s="120"/>
      <c r="AM50" s="121">
        <v>4</v>
      </c>
      <c r="AN50" s="121">
        <v>7</v>
      </c>
      <c r="AO50" s="122">
        <v>6</v>
      </c>
      <c r="AQ50" s="65" t="str">
        <f>IF(AO50&lt;&gt;"","STB",IF(AO49&lt;&gt;"","STB",IF(AN50&lt;&gt;"",IF(AN50&gt;5,IF(AN50&gt;AN49+1,"fim2st",IF(AN49&gt;AN50+1,"fim2st",IF(AN50=AN49,"meio2st",IF(AN50=6,IF(AN49=7,"fim2st","meio2st"),IF(AN50=7,IF(AN49=6,"fim2st","meio2st"),"meio2st"))))),IF(AN49&gt;5,IF(AN49&gt;AN50+1,"fim2st","meio2st"),"meio2st")),IF(AN49&lt;&gt;"",IF(AN50&gt;5,IF(AN50&gt;AN49+1,"fim2st",IF(AN49&gt;AN50+1,"fim2st",IF(AN50=AN49,"meio2st",IF(AN50=6,IF(AN49=7,"fim2st","meio2st"),IF(AN50=7,IF(AN49=6,"fim2st","meio2st"),"meio2st"))))),IF(AN49&gt;5,IF(AN49&gt;AN50+1,"fim2st","meio2st"),"meio2st")),IF(AM50&lt;&gt;"",IF(AM50&gt;5,IF(AM50&gt;AM49+1,"fim1st",IF(AM49&gt;AM50+1,"fim1st",IF(AM50=AM49,"meio1st",IF(AM50=6,IF(AM49=7,"fim1st","meio1st"),IF(AM50=7,IF(AM49=6,"fim1st","meio1st"),"meio1st"))))),IF(AM49&gt;5,IF(AM49&gt;AM50+1,"fim1st","meio1st"),"meio1st")),IF(AM49&lt;&gt;"",IF(AM50&gt;5,IF(AM50&gt;AM49+1,"fim1st",IF(AM49&gt;AM50+1,"fim1st",IF(AM50=AM49,"meio1st",IF(AM50=6,IF(AM49=7,"fim1st","meio1st"),IF(AM50=7,IF(AM49=6,"fim1st","meio1st"),"meio1st"))))),IF(AM49&gt;5,IF(AM49&gt;AM50+1,"fim1st","meio1st"),"meio1st")),"NJG"))))))</f>
        <v>STB</v>
      </c>
      <c r="AS50" s="123">
        <f>IF(AL50="W",6,IF(AL50="O",0,  IF(AL49="R",IF(AQ50="meio1st",IF(AM49&gt;4,IF(AM49=6,7,AM49+2),6),AM50),AM50)))</f>
        <v>4</v>
      </c>
      <c r="AT50" s="124">
        <f>IF(AL50="W",6,IF(AL50="O",0,IF(AL50="R",IF(AQ50="meio1st",0,IF(AQ50="fim1st",0,AN50) ),IF(AL49="R",IF(AQ50="meio1st",6,IF(AQ50="fim1st",6,IF(AQ50="meio2st",IF(AN49&gt;4,IF(AN49=6,7,AN49+2),6),AN50))),AN50))))</f>
        <v>7</v>
      </c>
      <c r="AU50" s="125">
        <f>IF(AL50="W",0,IF(AL50="O",0,IF(AL50="R",IF(AQ50="STB",AO50,0),IF(AL49="R",IF(AQ49="meio1st",0,IF(AS50&gt;AS49,IF(AT50&gt;AT49,0,10),IF(AT50&gt;AT49,10,AO50))),AO50))))</f>
        <v>6</v>
      </c>
      <c r="AW50" s="118" t="s">
        <v>140</v>
      </c>
      <c r="AX50" s="50" t="str">
        <f>D52</f>
        <v>CARLOS EWBANK</v>
      </c>
      <c r="AY50" s="119">
        <f>IF(AZ50="W",1,IF(AZ50="O",0,IF(AZ50="R",0,IF(AZ49="R",1,IF(BI50+BI49&gt;0,IF(BI50&gt;BI49,1,0),IF(BH50&gt;BH49,1,0))))))</f>
        <v>1</v>
      </c>
      <c r="AZ50" s="120"/>
      <c r="BA50" s="121">
        <v>4</v>
      </c>
      <c r="BB50" s="121">
        <v>6</v>
      </c>
      <c r="BC50" s="122">
        <v>10</v>
      </c>
      <c r="BE50" s="65" t="str">
        <f>IF(BC50&lt;&gt;"","STB",IF(BC49&lt;&gt;"","STB",IF(BB50&lt;&gt;"",IF(BB50&gt;5,IF(BB50&gt;BB49+1,"fim2st",IF(BB49&gt;BB50+1,"fim2st",IF(BB50=BB49,"meio2st",IF(BB50=6,IF(BB49=7,"fim2st","meio2st"),IF(BB50=7,IF(BB49=6,"fim2st","meio2st"),"meio2st"))))),IF(BB49&gt;5,IF(BB49&gt;BB50+1,"fim2st","meio2st"),"meio2st")),IF(BB49&lt;&gt;"",IF(BB50&gt;5,IF(BB50&gt;BB49+1,"fim2st",IF(BB49&gt;BB50+1,"fim2st",IF(BB50=BB49,"meio2st",IF(BB50=6,IF(BB49=7,"fim2st","meio2st"),IF(BB50=7,IF(BB49=6,"fim2st","meio2st"),"meio2st"))))),IF(BB49&gt;5,IF(BB49&gt;BB50+1,"fim2st","meio2st"),"meio2st")),IF(BA50&lt;&gt;"",IF(BA50&gt;5,IF(BA50&gt;BA49+1,"fim1st",IF(BA49&gt;BA50+1,"fim1st",IF(BA50=BA49,"meio1st",IF(BA50=6,IF(BA49=7,"fim1st","meio1st"),IF(BA50=7,IF(BA49=6,"fim1st","meio1st"),"meio1st"))))),IF(BA49&gt;5,IF(BA49&gt;BA50+1,"fim1st","meio1st"),"meio1st")),IF(BA49&lt;&gt;"",IF(BA50&gt;5,IF(BA50&gt;BA49+1,"fim1st",IF(BA49&gt;BA50+1,"fim1st",IF(BA50=BA49,"meio1st",IF(BA50=6,IF(BA49=7,"fim1st","meio1st"),IF(BA50=7,IF(BA49=6,"fim1st","meio1st"),"meio1st"))))),IF(BA49&gt;5,IF(BA49&gt;BA50+1,"fim1st","meio1st"),"meio1st")),"NJG"))))))</f>
        <v>STB</v>
      </c>
      <c r="BG50" s="123">
        <f>IF(AZ50="W",6,IF(AZ50="O",0,  IF(AZ49="R",IF(BE50="meio1st",IF(BA49&gt;4,IF(BA49=6,7,BA49+2),6),BA50),BA50)))</f>
        <v>4</v>
      </c>
      <c r="BH50" s="124">
        <f>IF(AZ50="W",6,IF(AZ50="O",0,IF(AZ50="R",IF(BE50="meio1st",0,IF(BE50="fim1st",0,BB50) ),IF(AZ49="R",IF(BE50="meio1st",6,IF(BE50="fim1st",6,IF(BE50="meio2st",IF(BB49&gt;4,IF(BB49=6,7,BB49+2),6),BB50))),BB50))))</f>
        <v>6</v>
      </c>
      <c r="BI50" s="125">
        <f>IF(AZ50="W",0,IF(AZ50="O",0,IF(AZ50="R",IF(BE50="STB",BC50,0),IF(AZ49="R",IF(BE49="meio1st",0,IF(BG50&gt;BG49,IF(BH50&gt;BH49,0,10),IF(BH50&gt;BH49,10,BC50))),BC50))))</f>
        <v>10</v>
      </c>
      <c r="BK50" s="118"/>
      <c r="BL50" s="50" t="str">
        <f>D51</f>
        <v>JOÃO MEDEIROS</v>
      </c>
      <c r="BM50" s="119">
        <f>IF(BN50="W",1,IF(BN50="O",0,IF(BN50="R",0,IF(BN49="R",1,IF(BW50+BW49&gt;0,IF(BW50&gt;BW49,1,0),IF(BV50&gt;BV49,1,0))))))</f>
        <v>0</v>
      </c>
      <c r="BN50" s="120"/>
      <c r="BO50" s="121">
        <v>6</v>
      </c>
      <c r="BP50" s="121">
        <v>1</v>
      </c>
      <c r="BQ50" s="122">
        <v>4</v>
      </c>
      <c r="BS50" s="65" t="str">
        <f>IF(BQ50&lt;&gt;"","STB",IF(BQ49&lt;&gt;"","STB",IF(BP50&lt;&gt;"",IF(BP50&gt;5,IF(BP50&gt;BP49+1,"fim2st",IF(BP49&gt;BP50+1,"fim2st",IF(BP50=BP49,"meio2st",IF(BP50=6,IF(BP49=7,"fim2st","meio2st"),IF(BP50=7,IF(BP49=6,"fim2st","meio2st"),"meio2st"))))),IF(BP49&gt;5,IF(BP49&gt;BP50+1,"fim2st","meio2st"),"meio2st")),IF(BP49&lt;&gt;"",IF(BP50&gt;5,IF(BP50&gt;BP49+1,"fim2st",IF(BP49&gt;BP50+1,"fim2st",IF(BP50=BP49,"meio2st",IF(BP50=6,IF(BP49=7,"fim2st","meio2st"),IF(BP50=7,IF(BP49=6,"fim2st","meio2st"),"meio2st"))))),IF(BP49&gt;5,IF(BP49&gt;BP50+1,"fim2st","meio2st"),"meio2st")),IF(BO50&lt;&gt;"",IF(BO50&gt;5,IF(BO50&gt;BO49+1,"fim1st",IF(BO49&gt;BO50+1,"fim1st",IF(BO50=BO49,"meio1st",IF(BO50=6,IF(BO49=7,"fim1st","meio1st"),IF(BO50=7,IF(BO49=6,"fim1st","meio1st"),"meio1st"))))),IF(BO49&gt;5,IF(BO49&gt;BO50+1,"fim1st","meio1st"),"meio1st")),IF(BO49&lt;&gt;"",IF(BO50&gt;5,IF(BO50&gt;BO49+1,"fim1st",IF(BO49&gt;BO50+1,"fim1st",IF(BO50=BO49,"meio1st",IF(BO50=6,IF(BO49=7,"fim1st","meio1st"),IF(BO50=7,IF(BO49=6,"fim1st","meio1st"),"meio1st"))))),IF(BO49&gt;5,IF(BO49&gt;BO50+1,"fim1st","meio1st"),"meio1st")),"NJG"))))))</f>
        <v>STB</v>
      </c>
      <c r="BU50" s="123">
        <f>IF(BN50="W",6,IF(BN50="O",0,  IF(BN49="R",IF(BS50="meio1st",IF(BO49&gt;4,IF(BO49=6,7,BO49+2),6),BO50),BO50)))</f>
        <v>6</v>
      </c>
      <c r="BV50" s="124">
        <f>IF(BN50="W",6,IF(BN50="O",0,IF(BN50="R",IF(BS50="meio1st",0,IF(BS50="fim1st",0,BP50) ),IF(BN49="R",IF(BS50="meio1st",6,IF(BS50="fim1st",6,IF(BS50="meio2st",IF(BP49&gt;4,IF(BP49=6,7,BP49+2),6),BP50))),BP50))))</f>
        <v>1</v>
      </c>
      <c r="BW50" s="125">
        <f>IF(BN50="W",0,IF(BN50="O",0,IF(BN50="R",IF(BS50="STB",BQ50,0),IF(BN49="R",IF(BS49="meio1st",0,IF(BU50&gt;BU49,IF(BV50&gt;BV49,0,10),IF(BV50&gt;BV49,10,BQ50))),BQ50))))</f>
        <v>4</v>
      </c>
      <c r="BY50" s="118" t="s">
        <v>140</v>
      </c>
      <c r="BZ50" s="50" t="str">
        <f>D50</f>
        <v>OLÍMPIO FILHO</v>
      </c>
      <c r="CA50" s="119">
        <f>IF(CB50="W",1,IF(CB50="O",0,IF(CB50="R",0,IF(CB49="R",1,IF(CK50+CK49&gt;0,IF(CK50&gt;CK49,1,0),IF(CJ50&gt;CJ49,1,0))))))</f>
        <v>0</v>
      </c>
      <c r="CB50" s="151"/>
      <c r="CC50" s="129">
        <v>2</v>
      </c>
      <c r="CD50" s="129">
        <v>0</v>
      </c>
      <c r="CE50" s="130"/>
      <c r="CG50" s="65" t="str">
        <f>IF(CE50&lt;&gt;"","STB",IF(CE49&lt;&gt;"","STB",IF(CD50&lt;&gt;"",IF(CD50&gt;5,IF(CD50&gt;CD49+1,"fim2st",IF(CD49&gt;CD50+1,"fim2st",IF(CD50=CD49,"meio2st",IF(CD50=6,IF(CD49=7,"fim2st","meio2st"),IF(CD50=7,IF(CD49=6,"fim2st","meio2st"),"meio2st"))))),IF(CD49&gt;5,IF(CD49&gt;CD50+1,"fim2st","meio2st"),"meio2st")),IF(CD49&lt;&gt;"",IF(CD50&gt;5,IF(CD50&gt;CD49+1,"fim2st",IF(CD49&gt;CD50+1,"fim2st",IF(CD50=CD49,"meio2st",IF(CD50=6,IF(CD49=7,"fim2st","meio2st"),IF(CD50=7,IF(CD49=6,"fim2st","meio2st"),"meio2st"))))),IF(CD49&gt;5,IF(CD49&gt;CD50+1,"fim2st","meio2st"),"meio2st")),IF(CC50&lt;&gt;"",IF(CC50&gt;5,IF(CC50&gt;CC49+1,"fim1st",IF(CC49&gt;CC50+1,"fim1st",IF(CC50=CC49,"meio1st",IF(CC50=6,IF(CC49=7,"fim1st","meio1st"),IF(CC50=7,IF(CC49=6,"fim1st","meio1st"),"meio1st"))))),IF(CC49&gt;5,IF(CC49&gt;CC50+1,"fim1st","meio1st"),"meio1st")),IF(CC49&lt;&gt;"",IF(CC50&gt;5,IF(CC50&gt;CC49+1,"fim1st",IF(CC49&gt;CC50+1,"fim1st",IF(CC50=CC49,"meio1st",IF(CC50=6,IF(CC49=7,"fim1st","meio1st"),IF(CC50=7,IF(CC49=6,"fim1st","meio1st"),"meio1st"))))),IF(CC49&gt;5,IF(CC49&gt;CC50+1,"fim1st","meio1st"),"meio1st")),"NJG"))))))</f>
        <v>fim2st</v>
      </c>
      <c r="CI50" s="123">
        <f>IF(CB50="W",6,IF(CB50="O",0,  IF(CB49="R",IF(CG50="meio1st",IF(CC49&gt;4,IF(CC49=6,7,CC49+2),6),CC50),CC50)))</f>
        <v>2</v>
      </c>
      <c r="CJ50" s="124">
        <f>IF(CB50="W",6,IF(CB50="O",0,IF(CB50="R",IF(CG50="meio1st",0,IF(CG50="fim1st",0,CD50) ),IF(CB49="R",IF(CG50="meio1st",6,IF(CG50="fim1st",6,IF(CG50="meio2st",IF(CD49&gt;4,IF(CD49=6,7,CD49+2),6),CD50))),CD50))))</f>
        <v>0</v>
      </c>
      <c r="CK50" s="125">
        <f>IF(CB50="W",0,IF(CB50="O",0,IF(CB50="R",IF(CG50="STB",CE50,0),IF(CB49="R",IF(CG49="meio1st",0,IF(CI50&gt;CI49,IF(CJ50&gt;CJ49,0,10),IF(CJ50&gt;CJ49,10,CE50))),CE50))))</f>
        <v>0</v>
      </c>
      <c r="CM50" s="31" t="str">
        <f t="shared" si="158"/>
        <v>OLÍMPIO FILHO</v>
      </c>
      <c r="CN50" s="65">
        <f>IF(AE51&gt;AE52,1,0)</f>
        <v>0</v>
      </c>
      <c r="CO50" s="65">
        <f>IF(AF51&gt;AF52,1,0)</f>
        <v>0</v>
      </c>
      <c r="CP50" s="65">
        <f>IF(AG51&gt;AG52,1,0)</f>
        <v>0</v>
      </c>
      <c r="CQ50" s="65">
        <f>IF(AS51&gt;AS52,1,0)</f>
        <v>0</v>
      </c>
      <c r="CR50" s="65">
        <f>IF(AT51&gt;AT52,1,0)</f>
        <v>0</v>
      </c>
      <c r="CS50" s="65">
        <f>IF(AU51&gt;AU52,1,0)</f>
        <v>0</v>
      </c>
      <c r="CT50" s="65">
        <f>IF(BG51&gt;BG52,1,0)</f>
        <v>0</v>
      </c>
      <c r="CU50" s="65">
        <f>IF(BH51&gt;BH52,1,0)</f>
        <v>0</v>
      </c>
      <c r="CV50" s="65">
        <f>IF(BI51&gt;BI52,1,0)</f>
        <v>0</v>
      </c>
      <c r="CW50" s="65">
        <f>IF(BU51&gt;BU52,1,0)</f>
        <v>0</v>
      </c>
      <c r="CX50" s="65">
        <f>IF(BV51&gt;BV52,1,0)</f>
        <v>0</v>
      </c>
      <c r="CY50" s="65">
        <f>IF(BW51&gt;BW52,1,0)</f>
        <v>0</v>
      </c>
      <c r="CZ50" s="65">
        <f>IF(CI50&gt;CI49,1,0)</f>
        <v>0</v>
      </c>
      <c r="DA50" s="65">
        <f>IF(CJ50&gt;CJ49,1,0)</f>
        <v>0</v>
      </c>
      <c r="DB50" s="65">
        <f>IF(CK50&gt;CK49,1,0)</f>
        <v>0</v>
      </c>
      <c r="DC50" s="111"/>
      <c r="DD50" s="65">
        <f>IF(AE52&gt;AE51,1,0)</f>
        <v>1</v>
      </c>
      <c r="DE50" s="65">
        <f>IF(AF52&gt;AF51,1,0)</f>
        <v>1</v>
      </c>
      <c r="DF50" s="65">
        <f>IF(AG52&gt;AG51,1,0)</f>
        <v>0</v>
      </c>
      <c r="DG50" s="65">
        <f>IF(AS52&gt;AS51,1,0)</f>
        <v>1</v>
      </c>
      <c r="DH50" s="65">
        <f>IF(AT52&gt;AT51,1,0)</f>
        <v>1</v>
      </c>
      <c r="DI50" s="65">
        <f>IF(AU52&gt;AU51,1,0)</f>
        <v>0</v>
      </c>
      <c r="DJ50" s="65">
        <f>IF(BG52&gt;BG51,1,0)</f>
        <v>1</v>
      </c>
      <c r="DK50" s="65">
        <f>IF(BH52&gt;BH51,1,0)</f>
        <v>1</v>
      </c>
      <c r="DL50" s="65">
        <f>IF(BI52&gt;BI51,1,0)</f>
        <v>0</v>
      </c>
      <c r="DM50" s="65">
        <f>IF(BU52&gt;BU51,1,0)</f>
        <v>1</v>
      </c>
      <c r="DN50" s="65">
        <f>IF(BV52&gt;BV51,1,0)</f>
        <v>1</v>
      </c>
      <c r="DO50" s="65">
        <f>IF(BW52&gt;BW51,1,0)</f>
        <v>0</v>
      </c>
      <c r="DP50" s="65">
        <f>IF(CI49&gt;CI50,1,0)</f>
        <v>1</v>
      </c>
      <c r="DQ50" s="65">
        <f>IF(CJ49&gt;CJ50,1,0)</f>
        <v>1</v>
      </c>
      <c r="DR50" s="65">
        <f>IF(CK49&gt;CK50,1,0)</f>
        <v>0</v>
      </c>
      <c r="DS50" s="111"/>
      <c r="DT50" s="65">
        <f>AE51+AF51+AG51+AS51+AT51+AU51+BG51+BH51+BI51+BU51+BV51+BW51+CI50+CJ50+CK50</f>
        <v>30</v>
      </c>
      <c r="DU50" s="65">
        <f>AE52+AF52+AG52+AS52+AT52+AU52+BG52+BH52+BI52+BU52+BV52+BW52+CI49+CJ49+CK49</f>
        <v>63</v>
      </c>
      <c r="DV50" s="111"/>
      <c r="DW50" s="31">
        <f>IF(X51="O",1,0)</f>
        <v>1</v>
      </c>
      <c r="DX50" s="31">
        <f>IF(AL51="O",1,0)</f>
        <v>0</v>
      </c>
      <c r="DY50" s="31">
        <f>IF(AZ51="O",1,0)</f>
        <v>0</v>
      </c>
      <c r="DZ50" s="31">
        <f>IF(BN51="O",1,0)</f>
        <v>0</v>
      </c>
      <c r="EA50" s="31">
        <f>IF(CB50="O",1,0)</f>
        <v>0</v>
      </c>
      <c r="ED50" s="65">
        <f t="shared" si="159"/>
        <v>1</v>
      </c>
      <c r="EE50" s="65">
        <f t="shared" si="160"/>
        <v>1</v>
      </c>
      <c r="EF50" s="65">
        <f t="shared" si="161"/>
        <v>1</v>
      </c>
      <c r="EG50" s="65">
        <f t="shared" si="162"/>
        <v>1</v>
      </c>
      <c r="EH50" s="65">
        <f t="shared" si="163"/>
        <v>1</v>
      </c>
      <c r="EI50" s="65">
        <v>2</v>
      </c>
      <c r="EJ50" s="43">
        <f t="shared" si="164"/>
        <v>5</v>
      </c>
      <c r="EK50" s="43">
        <f>AY51+BM51+CA50+W51+AK51</f>
        <v>0</v>
      </c>
      <c r="EL50" s="43">
        <f t="shared" si="165"/>
        <v>0</v>
      </c>
      <c r="EM50" s="43">
        <f t="shared" si="166"/>
        <v>10</v>
      </c>
      <c r="EN50" s="43">
        <f t="shared" si="167"/>
        <v>-10</v>
      </c>
      <c r="EO50" s="43">
        <f t="shared" si="168"/>
        <v>30</v>
      </c>
      <c r="EP50" s="43">
        <f t="shared" si="168"/>
        <v>63</v>
      </c>
      <c r="EQ50" s="43">
        <f t="shared" si="169"/>
        <v>-33</v>
      </c>
      <c r="ER50" s="43">
        <f t="shared" si="170"/>
        <v>1</v>
      </c>
      <c r="ES50" s="111"/>
      <c r="ET50" s="71">
        <f>IF(EK50+100&gt;99,EK50+100,concatdxnar("0",EK50+100))</f>
        <v>100</v>
      </c>
      <c r="EU50" s="71" t="str">
        <f t="shared" si="171"/>
        <v>090</v>
      </c>
      <c r="EV50" s="71" t="str">
        <f t="shared" si="172"/>
        <v>067</v>
      </c>
      <c r="EW50" s="71">
        <f t="shared" si="173"/>
        <v>8</v>
      </c>
      <c r="EX50" s="65" t="str">
        <f t="shared" si="174"/>
        <v>10009006782</v>
      </c>
      <c r="EY50" s="65">
        <f t="shared" si="175"/>
        <v>10009006782</v>
      </c>
      <c r="EZ50" s="65">
        <f>LARGE(EY49:EY54,EI50)</f>
        <v>10410412691</v>
      </c>
      <c r="FA50" s="65" t="str">
        <f t="shared" si="176"/>
        <v>104104126</v>
      </c>
      <c r="FB50" s="65" t="str">
        <f>IF(FA50=FA49,"empate-c",IF(FA50=FA51,"empate-b","ok"))</f>
        <v>ok</v>
      </c>
      <c r="FC50" s="65">
        <f t="shared" si="177"/>
        <v>1</v>
      </c>
      <c r="FD50" s="65">
        <f t="shared" si="178"/>
        <v>9</v>
      </c>
      <c r="FE50" s="65" t="str">
        <f>RIGHT(C47,1)</f>
        <v>F</v>
      </c>
      <c r="FF50" s="65">
        <f>IF(FD50=9,9,VLOOKUP(CONCATENATE(FE50,FD50),'Conf-Direto'!$A$12:$B$587,2,0))</f>
        <v>9</v>
      </c>
      <c r="FG50" s="65">
        <f t="shared" si="179"/>
        <v>9</v>
      </c>
      <c r="FH50" s="31" t="str">
        <f t="shared" si="180"/>
        <v>10410412691</v>
      </c>
      <c r="FI50" s="65">
        <v>2</v>
      </c>
      <c r="FJ50" s="70">
        <f>IF(CA49=1,1,IF(CA50=1,2,0))</f>
        <v>1</v>
      </c>
      <c r="FK50" s="70"/>
      <c r="FL50" s="70">
        <f>FK51</f>
        <v>3</v>
      </c>
      <c r="FM50" s="70">
        <f>FK52</f>
        <v>4</v>
      </c>
      <c r="FN50" s="70">
        <f>FK53</f>
        <v>5</v>
      </c>
      <c r="FO50" s="70">
        <f>FL54</f>
        <v>3</v>
      </c>
      <c r="FP50" s="31">
        <f t="shared" si="181"/>
        <v>10410412691</v>
      </c>
      <c r="FQ50" s="31">
        <f>LARGE(FP49:FP54,2)</f>
        <v>10410412691</v>
      </c>
      <c r="FR50" s="65">
        <f>IF(SUM(EJ49:EJ54)=0,B50,VALUE(RIGHT(FQ50,1)))</f>
        <v>1</v>
      </c>
      <c r="FS50" s="31">
        <f t="shared" si="182"/>
        <v>31</v>
      </c>
      <c r="FT50" s="31" t="str">
        <f>VLOOKUP(FR50,B49:D54,3,0)</f>
        <v>FRANCISCO ASSIS</v>
      </c>
      <c r="FU50" s="31">
        <f t="shared" si="183"/>
        <v>32</v>
      </c>
      <c r="FV50" s="67" t="str">
        <f t="shared" si="184"/>
        <v>3132</v>
      </c>
      <c r="FW50" s="31">
        <f t="shared" si="185"/>
        <v>3132</v>
      </c>
      <c r="FX50" s="31">
        <f>SMALL(FW49:FW54,FI50)</f>
        <v>3236</v>
      </c>
      <c r="FY50" s="31">
        <f t="shared" si="186"/>
        <v>32</v>
      </c>
      <c r="FZ50" s="31" t="str">
        <f t="shared" si="187"/>
        <v>36</v>
      </c>
    </row>
    <row r="51" spans="1:185" x14ac:dyDescent="0.45">
      <c r="B51" s="43">
        <v>3</v>
      </c>
      <c r="C51" s="38">
        <v>33</v>
      </c>
      <c r="D51" s="39" t="str">
        <f>Classificação!D37</f>
        <v>JOÃO MEDEIROS</v>
      </c>
      <c r="F51" s="38">
        <f>F50+1</f>
        <v>33</v>
      </c>
      <c r="G51" s="89" t="str">
        <f t="shared" si="157"/>
        <v>ADALO REIS</v>
      </c>
      <c r="H51" s="131">
        <f>VLOOKUP(FR51,EI49:EJ54,2,0)</f>
        <v>5</v>
      </c>
      <c r="I51" s="112">
        <f>VLOOKUP(FR51,EI49:EK54,3,0)</f>
        <v>3</v>
      </c>
      <c r="J51" s="131">
        <f>VLOOKUP(FR51,EI49:EQ54,4,0)</f>
        <v>8</v>
      </c>
      <c r="K51" s="114">
        <f>VLOOKUP(FR51,EI49:EQ54,5,0)</f>
        <v>5</v>
      </c>
      <c r="L51" s="115">
        <f>VLOOKUP(FR51,EI49:EQ54,6,0)</f>
        <v>3</v>
      </c>
      <c r="M51" s="131">
        <f>VLOOKUP(FR51,EI49:EQ54,7,0)</f>
        <v>70</v>
      </c>
      <c r="N51" s="114">
        <f>VLOOKUP(FR51,EI49:EQ54,8,0)</f>
        <v>60</v>
      </c>
      <c r="O51" s="147">
        <f>VLOOKUP(FR51,EI49:EQ54,9,0)</f>
        <v>10</v>
      </c>
      <c r="P51" s="117">
        <f>VLOOKUP(FR51,EI49:ER54,10,0)</f>
        <v>0</v>
      </c>
      <c r="Q51" s="117" t="e">
        <f>VLOOKUP(FS51,EJ49:ES54,10,0)</f>
        <v>#N/A</v>
      </c>
      <c r="R51" s="97"/>
      <c r="S51" s="97"/>
      <c r="U51" s="98"/>
      <c r="V51" s="41" t="str">
        <f>D50</f>
        <v>OLÍMPIO FILHO</v>
      </c>
      <c r="W51" s="99">
        <f>IF(X51="W",1,IF(X51="O",0,IF(X51="R",0,IF(X52="R",1,IF(AG51+AG52&gt;0,IF(AG51&gt;AG52,1,0),IF(AF51&gt;AF52,1,0))))))</f>
        <v>0</v>
      </c>
      <c r="X51" s="132" t="s">
        <v>110</v>
      </c>
      <c r="Y51" s="101"/>
      <c r="Z51" s="101"/>
      <c r="AA51" s="102"/>
      <c r="AC51" s="65" t="str">
        <f>IF(AA51&lt;&gt;"","STB",IF(AA52&lt;&gt;"","STB",IF(Z51&lt;&gt;"",IF(Z51&gt;5,IF(Z51&gt;Z52+1,"fim2st",IF(Z52&gt;Z51+1,"fim2st",IF(Z51=Z52,"meio2st",IF(Z51=6,IF(Z52=7,"fim2st","meio2st"),IF(Z51=7,IF(Z52=6,"fim2st","meio2st"),"meio2st"))))),IF(Z52&gt;5,IF(Z52&gt;Z51+1,"fim2st","meio2st"),"meio2st")),IF(Z52&lt;&gt;"",IF(Z51&gt;5,IF(Z51&gt;Z52+1,"fim2st",IF(Z52&gt;Z51+1,"fim2st",IF(Z51=Z52,"meio2st",IF(Z51=6,IF(Z52=7,"fim2st","meio2st"),IF(Z51=7,IF(Z52=6,"fim2st","meio2st"),"meio2st"))))),IF(Z52&gt;5,IF(Z52&gt;Z51+1,"fim2st","meio2st"),"meio2st")),IF(Y51&lt;&gt;"",IF(Y51&gt;5,IF(Y51&gt;Y52+1,"fim1st",IF(Y52&gt;Y51+1,"fim1st",IF(Y51=Y52,"meio1st",IF(Y51=6,IF(Y52=7,"fim1st","meio1st"),IF(Y51=7,IF(Y52=6,"fim1st","meio1st"),"meio1st"))))),IF(Y52&gt;5,IF(Y52&gt;Y51+1,"fim1st","meio1st"),"meio1st")),IF(Y52&lt;&gt;"",IF(Y51&gt;5,IF(Y51&gt;Y52+1,"fim1st",IF(Y52&gt;Y51+1,"fim1st",IF(Y51=Y52,"meio1st",IF(Y51=6,IF(Y52=7,"fim1st","meio1st"),IF(Y51=7,IF(Y52=6,"fim1st","meio1st"),"meio1st"))))),IF(Y52&gt;5,IF(Y52&gt;Y51+1,"fim1st","meio1st"),"meio1st")),"NJG"))))))</f>
        <v>NJG</v>
      </c>
      <c r="AE51" s="103">
        <f>IF(X51="W",6,IF(X51="O",0,  IF(X52="R",IF(AC51="meio1st",IF(Y52&gt;4,IF(Y52=6,7,Y52+2),6),Y51),Y51)))</f>
        <v>0</v>
      </c>
      <c r="AF51" s="104">
        <f>IF(X51="W",6,IF(X51="O",0,IF(X51="R",IF(AC51="meio1st",0,IF(AC51="fim1st",0,Z51) ),IF(X52="R",IF(AC51="meio1st",6,IF(AC51="fim1st",6,IF(AC51="meio2st",IF(Z52&gt;4,IF(Z52=6,7,Z52+2),6),Z51))),Z51))))</f>
        <v>0</v>
      </c>
      <c r="AG51" s="105">
        <f>IF(X51="W",0,IF(X51="O",0,IF(X51="R",IF(AC51="STB",AA51,0),IF(X52="R",IF(AC49="meio1st",0,IF(AE51&gt;AE52,IF(AF51&gt;AF52,0,10),IF(AF51&gt;AF52,10,AA51))),AA51))))</f>
        <v>0</v>
      </c>
      <c r="AH51" s="106"/>
      <c r="AI51" s="98" t="s">
        <v>140</v>
      </c>
      <c r="AJ51" s="41" t="str">
        <f>D50</f>
        <v>OLÍMPIO FILHO</v>
      </c>
      <c r="AK51" s="99">
        <f>IF(AL51="W",1,IF(AL51="O",0,IF(AL51="R",0,IF(AL52="R",1,IF(AU51+AU52&gt;0,IF(AU51&gt;AU52,1,0),IF(AT51&gt;AT52,1,0))))))</f>
        <v>0</v>
      </c>
      <c r="AL51" s="132"/>
      <c r="AM51" s="101">
        <v>6</v>
      </c>
      <c r="AN51" s="101">
        <v>4</v>
      </c>
      <c r="AO51" s="102"/>
      <c r="AQ51" s="65" t="str">
        <f>IF(AO51&lt;&gt;"","STB",IF(AO52&lt;&gt;"","STB",IF(AN51&lt;&gt;"",IF(AN51&gt;5,IF(AN51&gt;AN52+1,"fim2st",IF(AN52&gt;AN51+1,"fim2st",IF(AN51=AN52,"meio2st",IF(AN51=6,IF(AN52=7,"fim2st","meio2st"),IF(AN51=7,IF(AN52=6,"fim2st","meio2st"),"meio2st"))))),IF(AN52&gt;5,IF(AN52&gt;AN51+1,"fim2st","meio2st"),"meio2st")),IF(AN52&lt;&gt;"",IF(AN51&gt;5,IF(AN51&gt;AN52+1,"fim2st",IF(AN52&gt;AN51+1,"fim2st",IF(AN51=AN52,"meio2st",IF(AN51=6,IF(AN52=7,"fim2st","meio2st"),IF(AN51=7,IF(AN52=6,"fim2st","meio2st"),"meio2st"))))),IF(AN52&gt;5,IF(AN52&gt;AN51+1,"fim2st","meio2st"),"meio2st")),IF(AM51&lt;&gt;"",IF(AM51&gt;5,IF(AM51&gt;AM52+1,"fim1st",IF(AM52&gt;AM51+1,"fim1st",IF(AM51=AM52,"meio1st",IF(AM51=6,IF(AM52=7,"fim1st","meio1st"),IF(AM51=7,IF(AM52=6,"fim1st","meio1st"),"meio1st"))))),IF(AM52&gt;5,IF(AM52&gt;AM51+1,"fim1st","meio1st"),"meio1st")),IF(AM52&lt;&gt;"",IF(AM51&gt;5,IF(AM51&gt;AM52+1,"fim1st",IF(AM52&gt;AM51+1,"fim1st",IF(AM51=AM52,"meio1st",IF(AM51=6,IF(AM52=7,"fim1st","meio1st"),IF(AM51=7,IF(AM52=6,"fim1st","meio1st"),"meio1st"))))),IF(AM52&gt;5,IF(AM52&gt;AM51+1,"fim1st","meio1st"),"meio1st")),"NJG"))))))</f>
        <v>fim2st</v>
      </c>
      <c r="AS51" s="103">
        <f>IF(AL51="W",6,IF(AL51="O",0,  IF(AL52="R",IF(AQ51="meio1st",IF(AM52&gt;4,IF(AM52=6,7,AM52+2),6),AM51),AM51)))</f>
        <v>6</v>
      </c>
      <c r="AT51" s="104">
        <f>IF(AL51="W",6,IF(AL51="O",0,IF(AL51="R",IF(AQ51="meio1st",0,IF(AQ51="fim1st",0,AN51) ),IF(AL52="R",IF(AQ51="meio1st",6,IF(AQ51="fim1st",6,IF(AQ51="meio2st",IF(AN52&gt;4,IF(AN52=6,7,AN52+2),6),AN51))),AN51))))</f>
        <v>4</v>
      </c>
      <c r="AU51" s="105">
        <f>IF(AL51="W",0,IF(AL51="O",0,IF(AL51="R",IF(AQ51="STB",AO51,0),IF(AL52="R",IF(AQ49="meio1st",0,IF(AS51&gt;AS52,IF(AT51&gt;AT52,0,10),IF(AT51&gt;AT52,10,AO51))),AO51))))</f>
        <v>0</v>
      </c>
      <c r="AW51" s="98"/>
      <c r="AX51" s="41" t="str">
        <f>D50</f>
        <v>OLÍMPIO FILHO</v>
      </c>
      <c r="AY51" s="99">
        <f>IF(AZ51="W",1,IF(AZ51="O",0,IF(AZ51="R",0,IF(AZ52="R",1,IF(BI51+BI52&gt;0,IF(BI51&gt;BI52,1,0),IF(BH51&gt;BH52,1,0))))))</f>
        <v>0</v>
      </c>
      <c r="AZ51" s="132"/>
      <c r="BA51" s="101">
        <v>2</v>
      </c>
      <c r="BB51" s="101">
        <v>4</v>
      </c>
      <c r="BC51" s="102"/>
      <c r="BE51" s="65" t="str">
        <f>IF(BC51&lt;&gt;"","STB",IF(BC52&lt;&gt;"","STB",IF(BB51&lt;&gt;"",IF(BB51&gt;5,IF(BB51&gt;BB52+1,"fim2st",IF(BB52&gt;BB51+1,"fim2st",IF(BB51=BB52,"meio2st",IF(BB51=6,IF(BB52=7,"fim2st","meio2st"),IF(BB51=7,IF(BB52=6,"fim2st","meio2st"),"meio2st"))))),IF(BB52&gt;5,IF(BB52&gt;BB51+1,"fim2st","meio2st"),"meio2st")),IF(BB52&lt;&gt;"",IF(BB51&gt;5,IF(BB51&gt;BB52+1,"fim2st",IF(BB52&gt;BB51+1,"fim2st",IF(BB51=BB52,"meio2st",IF(BB51=6,IF(BB52=7,"fim2st","meio2st"),IF(BB51=7,IF(BB52=6,"fim2st","meio2st"),"meio2st"))))),IF(BB52&gt;5,IF(BB52&gt;BB51+1,"fim2st","meio2st"),"meio2st")),IF(BA51&lt;&gt;"",IF(BA51&gt;5,IF(BA51&gt;BA52+1,"fim1st",IF(BA52&gt;BA51+1,"fim1st",IF(BA51=BA52,"meio1st",IF(BA51=6,IF(BA52=7,"fim1st","meio1st"),IF(BA51=7,IF(BA52=6,"fim1st","meio1st"),"meio1st"))))),IF(BA52&gt;5,IF(BA52&gt;BA51+1,"fim1st","meio1st"),"meio1st")),IF(BA52&lt;&gt;"",IF(BA51&gt;5,IF(BA51&gt;BA52+1,"fim1st",IF(BA52&gt;BA51+1,"fim1st",IF(BA51=BA52,"meio1st",IF(BA51=6,IF(BA52=7,"fim1st","meio1st"),IF(BA51=7,IF(BA52=6,"fim1st","meio1st"),"meio1st"))))),IF(BA52&gt;5,IF(BA52&gt;BA51+1,"fim1st","meio1st"),"meio1st")),"NJG"))))))</f>
        <v>fim2st</v>
      </c>
      <c r="BG51" s="103">
        <f>IF(AZ51="W",6,IF(AZ51="O",0,  IF(AZ52="R",IF(BE51="meio1st",IF(BA52&gt;4,IF(BA52=6,7,BA52+2),6),BA51),BA51)))</f>
        <v>2</v>
      </c>
      <c r="BH51" s="104">
        <f>IF(AZ51="W",6,IF(AZ51="O",0,IF(AZ51="R",IF(BE51="meio1st",0,IF(BE51="fim1st",0,BB51) ),IF(AZ52="R",IF(BE51="meio1st",6,IF(BE51="fim1st",6,IF(BE51="meio2st",IF(BB52&gt;4,IF(BB52=6,7,BB52+2),6),BB51))),BB51))))</f>
        <v>4</v>
      </c>
      <c r="BI51" s="105">
        <f>IF(AZ51="W",0,IF(AZ51="O",0,IF(AZ51="R",IF(BE51="STB",BC51,0),IF(AZ52="R",IF(BE49="meio1st",0,IF(BG51&gt;BG52,IF(BH51&gt;BH52,0,10),IF(BH51&gt;BH52,10,BC51))),BC51))))</f>
        <v>0</v>
      </c>
      <c r="BK51" s="98"/>
      <c r="BL51" s="41" t="str">
        <f>D50</f>
        <v>OLÍMPIO FILHO</v>
      </c>
      <c r="BM51" s="99">
        <f>IF(BN51="W",1,IF(BN51="O",0,IF(BN51="R",0,IF(BN52="R",1,IF(BW51+BW52&gt;0,IF(BW51&gt;BW52,1,0),IF(BV51&gt;BV52,1,0))))))</f>
        <v>0</v>
      </c>
      <c r="BN51" s="132"/>
      <c r="BO51" s="101">
        <v>6</v>
      </c>
      <c r="BP51" s="101">
        <v>6</v>
      </c>
      <c r="BQ51" s="102"/>
      <c r="BS51" s="65" t="str">
        <f>IF(BQ51&lt;&gt;"","STB",IF(BQ52&lt;&gt;"","STB",IF(BP51&lt;&gt;"",IF(BP51&gt;5,IF(BP51&gt;BP52+1,"fim2st",IF(BP52&gt;BP51+1,"fim2st",IF(BP51=BP52,"meio2st",IF(BP51=6,IF(BP52=7,"fim2st","meio2st"),IF(BP51=7,IF(BP52=6,"fim2st","meio2st"),"meio2st"))))),IF(BP52&gt;5,IF(BP52&gt;BP51+1,"fim2st","meio2st"),"meio2st")),IF(BP52&lt;&gt;"",IF(BP51&gt;5,IF(BP51&gt;BP52+1,"fim2st",IF(BP52&gt;BP51+1,"fim2st",IF(BP51=BP52,"meio2st",IF(BP51=6,IF(BP52=7,"fim2st","meio2st"),IF(BP51=7,IF(BP52=6,"fim2st","meio2st"),"meio2st"))))),IF(BP52&gt;5,IF(BP52&gt;BP51+1,"fim2st","meio2st"),"meio2st")),IF(BO51&lt;&gt;"",IF(BO51&gt;5,IF(BO51&gt;BO52+1,"fim1st",IF(BO52&gt;BO51+1,"fim1st",IF(BO51=BO52,"meio1st",IF(BO51=6,IF(BO52=7,"fim1st","meio1st"),IF(BO51=7,IF(BO52=6,"fim1st","meio1st"),"meio1st"))))),IF(BO52&gt;5,IF(BO52&gt;BO51+1,"fim1st","meio1st"),"meio1st")),IF(BO52&lt;&gt;"",IF(BO51&gt;5,IF(BO51&gt;BO52+1,"fim1st",IF(BO52&gt;BO51+1,"fim1st",IF(BO51=BO52,"meio1st",IF(BO51=6,IF(BO52=7,"fim1st","meio1st"),IF(BO51=7,IF(BO52=6,"fim1st","meio1st"),"meio1st"))))),IF(BO52&gt;5,IF(BO52&gt;BO51+1,"fim1st","meio1st"),"meio1st")),"NJG"))))))</f>
        <v>fim2st</v>
      </c>
      <c r="BU51" s="103">
        <f>IF(BN51="W",6,IF(BN51="O",0,  IF(BN52="R",IF(BS51="meio1st",IF(BO52&gt;4,IF(BO52=6,7,BO52+2),6),BO51),BO51)))</f>
        <v>6</v>
      </c>
      <c r="BV51" s="104">
        <f>IF(BN51="W",6,IF(BN51="O",0,IF(BN51="R",IF(BS51="meio1st",0,IF(BS51="fim1st",0,BP51) ),IF(BN52="R",IF(BS51="meio1st",6,IF(BS51="fim1st",6,IF(BS51="meio2st",IF(BP52&gt;4,IF(BP52=6,7,BP52+2),6),BP51))),BP51))))</f>
        <v>6</v>
      </c>
      <c r="BW51" s="105">
        <f>IF(BN51="W",0,IF(BN51="O",0,IF(BN51="R",IF(BS51="STB",BQ51,0),IF(BN52="R",IF(BS49="meio1st",0,IF(BU51&gt;BU52,IF(BV51&gt;BV52,0,10),IF(BV51&gt;BV52,10,BQ51))),BQ51))))</f>
        <v>0</v>
      </c>
      <c r="BY51" s="98" t="s">
        <v>140</v>
      </c>
      <c r="BZ51" s="41" t="str">
        <f>D51</f>
        <v>JOÃO MEDEIROS</v>
      </c>
      <c r="CA51" s="99">
        <f>IF(CB51="W",1,IF(CB51="O",0,IF(CB51="R",0,IF(CB52="R",1,IF(CK51+CK52&gt;0,IF(CK51&gt;CK52,1,0),IF(CJ51&gt;CJ52,1,0))))))</f>
        <v>0</v>
      </c>
      <c r="CB51" s="133"/>
      <c r="CC51" s="109">
        <v>2</v>
      </c>
      <c r="CD51" s="109">
        <v>4</v>
      </c>
      <c r="CE51" s="110"/>
      <c r="CG51" s="65" t="str">
        <f>IF(CE51&lt;&gt;"","STB",IF(CE52&lt;&gt;"","STB",IF(CD51&lt;&gt;"",IF(CD51&gt;5,IF(CD51&gt;CD52+1,"fim2st",IF(CD52&gt;CD51+1,"fim2st",IF(CD51=CD52,"meio2st",IF(CD51=6,IF(CD52=7,"fim2st","meio2st"),IF(CD51=7,IF(CD52=6,"fim2st","meio2st"),"meio2st"))))),IF(CD52&gt;5,IF(CD52&gt;CD51+1,"fim2st","meio2st"),"meio2st")),IF(CD52&lt;&gt;"",IF(CD51&gt;5,IF(CD51&gt;CD52+1,"fim2st",IF(CD52&gt;CD51+1,"fim2st",IF(CD51=CD52,"meio2st",IF(CD51=6,IF(CD52=7,"fim2st","meio2st"),IF(CD51=7,IF(CD52=6,"fim2st","meio2st"),"meio2st"))))),IF(CD52&gt;5,IF(CD52&gt;CD51+1,"fim2st","meio2st"),"meio2st")),IF(CC51&lt;&gt;"",IF(CC51&gt;5,IF(CC51&gt;CC52+1,"fim1st",IF(CC52&gt;CC51+1,"fim1st",IF(CC51=CC52,"meio1st",IF(CC51=6,IF(CC52=7,"fim1st","meio1st"),IF(CC51=7,IF(CC52=6,"fim1st","meio1st"),"meio1st"))))),IF(CC52&gt;5,IF(CC52&gt;CC51+1,"fim1st","meio1st"),"meio1st")),IF(CC52&lt;&gt;"",IF(CC51&gt;5,IF(CC51&gt;CC52+1,"fim1st",IF(CC52&gt;CC51+1,"fim1st",IF(CC51=CC52,"meio1st",IF(CC51=6,IF(CC52=7,"fim1st","meio1st"),IF(CC51=7,IF(CC52=6,"fim1st","meio1st"),"meio1st"))))),IF(CC52&gt;5,IF(CC52&gt;CC51+1,"fim1st","meio1st"),"meio1st")),"NJG"))))))</f>
        <v>fim2st</v>
      </c>
      <c r="CI51" s="103">
        <f>IF(CB51="W",6,IF(CB51="O",0,  IF(CB52="R",IF(CG51="meio1st",IF(CC52&gt;4,IF(CC52=6,7,CC52+2),6),CC51),CC51)))</f>
        <v>2</v>
      </c>
      <c r="CJ51" s="104">
        <f>IF(CB51="W",6,IF(CB51="O",0,IF(CB51="R",IF(CG51="meio1st",0,IF(CG51="fim1st",0,CD51) ),IF(CB52="R",IF(CG51="meio1st",6,IF(CG51="fim1st",6,IF(CG51="meio2st",IF(CD52&gt;4,IF(CD52=6,7,CD52+2),6),CD51))),CD51))))</f>
        <v>4</v>
      </c>
      <c r="CK51" s="105">
        <f>IF(CB51="W",0,IF(CB51="O",0,IF(CB51="R",IF(CG51="STB",CE51,0),IF(CB52="R",IF(CG49="meio1st",0,IF(CI51&gt;CI52,IF(CJ51&gt;CJ52,0,10),IF(CJ51&gt;CJ52,10,CE51))),CE51))))</f>
        <v>0</v>
      </c>
      <c r="CM51" s="31" t="str">
        <f t="shared" si="158"/>
        <v>JOÃO MEDEIROS</v>
      </c>
      <c r="CN51" s="65">
        <f>IF(AE53&gt;AE54,1,0)</f>
        <v>0</v>
      </c>
      <c r="CO51" s="65">
        <f>IF(AF53&gt;AF54,1,0)</f>
        <v>0</v>
      </c>
      <c r="CP51" s="65">
        <f>IF(AG53&gt;AG54,1,0)</f>
        <v>0</v>
      </c>
      <c r="CQ51" s="65">
        <f>IF(AS53&gt;AS54,1,0)</f>
        <v>1</v>
      </c>
      <c r="CR51" s="65">
        <f>IF(AT53&gt;AT54,1,0)</f>
        <v>0</v>
      </c>
      <c r="CS51" s="65">
        <f>IF(AU53&gt;AU54,1,0)</f>
        <v>1</v>
      </c>
      <c r="CT51" s="65">
        <f>IF(BG52&gt;BG51,1,0)</f>
        <v>1</v>
      </c>
      <c r="CU51" s="65">
        <f>IF(BH52&gt;BH51,1,0)</f>
        <v>1</v>
      </c>
      <c r="CV51" s="65">
        <f>IF(BI52&gt;BI51,1,0)</f>
        <v>0</v>
      </c>
      <c r="CW51" s="65">
        <f>IF(BU50&gt;BU49,1,0)</f>
        <v>1</v>
      </c>
      <c r="CX51" s="65">
        <f>IF(BV50&gt;BV49,1,0)</f>
        <v>0</v>
      </c>
      <c r="CY51" s="65">
        <f>IF(BW50&gt;BW49,1,0)</f>
        <v>0</v>
      </c>
      <c r="CZ51" s="65">
        <f>IF(CI51&gt;CI52,1,0)</f>
        <v>0</v>
      </c>
      <c r="DA51" s="65">
        <f>IF(CJ51&gt;CJ52,1,0)</f>
        <v>0</v>
      </c>
      <c r="DB51" s="65">
        <f>IF(CK51&gt;CK52,1,0)</f>
        <v>0</v>
      </c>
      <c r="DC51" s="111"/>
      <c r="DD51" s="65">
        <f>IF(AE54&gt;AE53,1,0)</f>
        <v>1</v>
      </c>
      <c r="DE51" s="65">
        <f>IF(AF54&gt;AF53,1,0)</f>
        <v>1</v>
      </c>
      <c r="DF51" s="65">
        <f>IF(AG54&gt;AG53,1,0)</f>
        <v>0</v>
      </c>
      <c r="DG51" s="65">
        <f>IF(AS54&gt;AS53,1,0)</f>
        <v>0</v>
      </c>
      <c r="DH51" s="65">
        <f>IF(AT54&gt;AT53,1,0)</f>
        <v>1</v>
      </c>
      <c r="DI51" s="65">
        <f>IF(AU54&gt;AU53,1,0)</f>
        <v>0</v>
      </c>
      <c r="DJ51" s="65">
        <f>IF(BG51&gt;BG52,1,0)</f>
        <v>0</v>
      </c>
      <c r="DK51" s="65">
        <f>IF(BH51&gt;BH52,1,0)</f>
        <v>0</v>
      </c>
      <c r="DL51" s="65">
        <f>IF(BI51&gt;BI52,1,0)</f>
        <v>0</v>
      </c>
      <c r="DM51" s="65">
        <f>IF(BU49&gt;BU50,1,0)</f>
        <v>0</v>
      </c>
      <c r="DN51" s="65">
        <f>IF(BV49&gt;BV50,1,0)</f>
        <v>1</v>
      </c>
      <c r="DO51" s="65">
        <f>IF(BW49&gt;BW50,1,0)</f>
        <v>1</v>
      </c>
      <c r="DP51" s="65">
        <f>IF(CI52&gt;CI51,1,0)</f>
        <v>1</v>
      </c>
      <c r="DQ51" s="65">
        <f>IF(CJ52&gt;CJ51,1,0)</f>
        <v>1</v>
      </c>
      <c r="DR51" s="65">
        <f>IF(CK52&gt;CK51,1,0)</f>
        <v>0</v>
      </c>
      <c r="DS51" s="111"/>
      <c r="DT51" s="65">
        <f>AE53+AF53+AG53+AS53+AT53+AU53+BG52+BH52+BI52+BU50+BV50+BW50+CI51+CJ51+CK51</f>
        <v>60</v>
      </c>
      <c r="DU51" s="65">
        <f>AE54+AF54+AG54+AS54+AT54+AU54+BG51+BH51+BI51+BU49+BV49+BW49+CI52+CJ52+CK52</f>
        <v>63</v>
      </c>
      <c r="DV51" s="111"/>
      <c r="DW51" s="31">
        <f>IF(X53="O",1,0)</f>
        <v>0</v>
      </c>
      <c r="DX51" s="31">
        <f>IF(AL53="O",1,0)</f>
        <v>0</v>
      </c>
      <c r="DY51" s="31">
        <f>IF(AZ52="O",1,0)</f>
        <v>0</v>
      </c>
      <c r="DZ51" s="31">
        <f>IF(BN50="O",1,0)</f>
        <v>0</v>
      </c>
      <c r="EA51" s="31">
        <f>IF(CB51="O",1,0)</f>
        <v>0</v>
      </c>
      <c r="ED51" s="65">
        <f t="shared" si="159"/>
        <v>1</v>
      </c>
      <c r="EE51" s="65">
        <f t="shared" si="160"/>
        <v>1</v>
      </c>
      <c r="EF51" s="65">
        <f t="shared" si="161"/>
        <v>1</v>
      </c>
      <c r="EG51" s="65">
        <f t="shared" si="162"/>
        <v>1</v>
      </c>
      <c r="EH51" s="65">
        <f t="shared" si="163"/>
        <v>1</v>
      </c>
      <c r="EI51" s="65">
        <v>3</v>
      </c>
      <c r="EJ51" s="43">
        <f t="shared" si="164"/>
        <v>5</v>
      </c>
      <c r="EK51" s="43">
        <f>AY52+BM50+CA51+W53+AK53</f>
        <v>2</v>
      </c>
      <c r="EL51" s="43">
        <f t="shared" si="165"/>
        <v>5</v>
      </c>
      <c r="EM51" s="43">
        <f t="shared" si="166"/>
        <v>7</v>
      </c>
      <c r="EN51" s="43">
        <f t="shared" si="167"/>
        <v>-2</v>
      </c>
      <c r="EO51" s="43">
        <f t="shared" si="168"/>
        <v>60</v>
      </c>
      <c r="EP51" s="43">
        <f t="shared" si="168"/>
        <v>63</v>
      </c>
      <c r="EQ51" s="43">
        <f t="shared" si="169"/>
        <v>-3</v>
      </c>
      <c r="ER51" s="43">
        <f t="shared" si="170"/>
        <v>0</v>
      </c>
      <c r="ES51" s="111"/>
      <c r="ET51" s="71">
        <f>IF(EK51+100&gt;99,EK51+100,concatdxnar("0",EK51+100))</f>
        <v>102</v>
      </c>
      <c r="EU51" s="71" t="str">
        <f t="shared" si="171"/>
        <v>098</v>
      </c>
      <c r="EV51" s="71" t="str">
        <f t="shared" si="172"/>
        <v>097</v>
      </c>
      <c r="EW51" s="71">
        <f t="shared" si="173"/>
        <v>9</v>
      </c>
      <c r="EX51" s="65" t="str">
        <f t="shared" si="174"/>
        <v>10209809793</v>
      </c>
      <c r="EY51" s="65">
        <f t="shared" si="175"/>
        <v>10209809793</v>
      </c>
      <c r="EZ51" s="65">
        <f>LARGE(EY49:EY54,EI51)</f>
        <v>10310311096</v>
      </c>
      <c r="FA51" s="65" t="str">
        <f t="shared" si="176"/>
        <v>103103110</v>
      </c>
      <c r="FB51" s="65" t="str">
        <f>IF(FA51=FA50,"empate-c",IF(FA51=FA52,"empate-b","ok"))</f>
        <v>ok</v>
      </c>
      <c r="FC51" s="65">
        <f t="shared" si="177"/>
        <v>6</v>
      </c>
      <c r="FD51" s="65">
        <f t="shared" si="178"/>
        <v>9</v>
      </c>
      <c r="FE51" s="65" t="str">
        <f>RIGHT(C47,1)</f>
        <v>F</v>
      </c>
      <c r="FF51" s="65">
        <f>IF(FD51=9,9,VLOOKUP(CONCATENATE(FE51,FD51),'Conf-Direto'!$A$12:$B$587,2,0))</f>
        <v>9</v>
      </c>
      <c r="FG51" s="65">
        <f t="shared" si="179"/>
        <v>9</v>
      </c>
      <c r="FH51" s="31" t="str">
        <f t="shared" si="180"/>
        <v>10310311096</v>
      </c>
      <c r="FI51" s="65">
        <v>3</v>
      </c>
      <c r="FJ51" s="70">
        <f>IF(BM49=1,1,IF(BM50=1,3,0))</f>
        <v>1</v>
      </c>
      <c r="FK51" s="70">
        <f>IF(AY51=1,2,IF(AY52=1,3,0))</f>
        <v>3</v>
      </c>
      <c r="FL51" s="70"/>
      <c r="FM51" s="70">
        <f>FL52</f>
        <v>4</v>
      </c>
      <c r="FN51" s="70">
        <f>FL53</f>
        <v>5</v>
      </c>
      <c r="FO51" s="70">
        <f>FL54</f>
        <v>3</v>
      </c>
      <c r="FP51" s="31">
        <f t="shared" si="181"/>
        <v>10310311096</v>
      </c>
      <c r="FQ51" s="31">
        <f>LARGE(FP49:FP54,3)</f>
        <v>10310311096</v>
      </c>
      <c r="FR51" s="65">
        <f>IF(SUM(EJ49:EJ54)=0,B51,VALUE(RIGHT(FQ51,1)))</f>
        <v>6</v>
      </c>
      <c r="FS51" s="31">
        <f t="shared" si="182"/>
        <v>36</v>
      </c>
      <c r="FT51" s="31" t="str">
        <f>VLOOKUP(FR51,B49:D54,3,0)</f>
        <v>ADALO REIS</v>
      </c>
      <c r="FU51" s="31">
        <f t="shared" si="183"/>
        <v>33</v>
      </c>
      <c r="FV51" s="67" t="str">
        <f t="shared" si="184"/>
        <v>3633</v>
      </c>
      <c r="FW51" s="31">
        <f t="shared" si="185"/>
        <v>3633</v>
      </c>
      <c r="FX51" s="31">
        <f>SMALL(FW49:FW54,FI51)</f>
        <v>3335</v>
      </c>
      <c r="FY51" s="31">
        <f t="shared" si="186"/>
        <v>33</v>
      </c>
      <c r="FZ51" s="31" t="str">
        <f t="shared" si="187"/>
        <v>35</v>
      </c>
    </row>
    <row r="52" spans="1:185" x14ac:dyDescent="0.45">
      <c r="B52" s="43">
        <v>4</v>
      </c>
      <c r="C52" s="38">
        <v>34</v>
      </c>
      <c r="D52" s="39" t="str">
        <f>Classificação!D38</f>
        <v>CARLOS EWBANK</v>
      </c>
      <c r="F52" s="38">
        <f>F51+1</f>
        <v>34</v>
      </c>
      <c r="G52" s="89" t="str">
        <f t="shared" si="157"/>
        <v>MARCO MACIEL</v>
      </c>
      <c r="H52" s="131">
        <f>VLOOKUP(FR52,EI49:EJ54,2,0)</f>
        <v>5</v>
      </c>
      <c r="I52" s="112">
        <f>VLOOKUP(FR52,EI49:EK54,3,0)</f>
        <v>2</v>
      </c>
      <c r="J52" s="116">
        <f>VLOOKUP(FR52,EI49:EQ54,4,0)</f>
        <v>6</v>
      </c>
      <c r="K52" s="114">
        <f>VLOOKUP(FR52,EI49:EQ54,5,0)</f>
        <v>6</v>
      </c>
      <c r="L52" s="115">
        <f>VLOOKUP(FR52,EI49:EQ54,6,0)</f>
        <v>0</v>
      </c>
      <c r="M52" s="116">
        <f>VLOOKUP(FR52,EI49:EQ54,7,0)</f>
        <v>54</v>
      </c>
      <c r="N52" s="114">
        <f>VLOOKUP(FR52,EI49:EQ54,8,0)</f>
        <v>61</v>
      </c>
      <c r="O52" s="147">
        <f>VLOOKUP(FR52,EI49:EQ54,9,0)</f>
        <v>-7</v>
      </c>
      <c r="P52" s="117">
        <f>VLOOKUP(FR52,EI49:ER54,10,0)</f>
        <v>1</v>
      </c>
      <c r="Q52" s="117" t="e">
        <f>VLOOKUP(FS52,EJ49:ES54,10,0)</f>
        <v>#N/A</v>
      </c>
      <c r="R52" s="97"/>
      <c r="S52" s="97"/>
      <c r="U52" s="118" t="s">
        <v>140</v>
      </c>
      <c r="V52" s="50" t="str">
        <f>D53</f>
        <v>MARCO MACIEL</v>
      </c>
      <c r="W52" s="119">
        <f>IF(X52="W",1,IF(X52="O",0,IF(X52="R",0,IF(X51="R",1,IF(AG52+AG51&gt;0,IF(AG52&gt;AG51,1,0),IF(AF52&gt;AF51,1,0))))))</f>
        <v>1</v>
      </c>
      <c r="X52" s="120" t="s">
        <v>169</v>
      </c>
      <c r="Y52" s="121"/>
      <c r="Z52" s="121"/>
      <c r="AA52" s="122"/>
      <c r="AC52" s="65" t="str">
        <f>IF(AA52&lt;&gt;"","STB",IF(AA51&lt;&gt;"","STB",IF(Z52&lt;&gt;"",IF(Z52&gt;5,IF(Z52&gt;Z51+1,"fim2st",IF(Z51&gt;Z52+1,"fim2st",IF(Z52=Z51,"meio2st",IF(Z52=6,IF(Z51=7,"fim2st","meio2st"),IF(Z52=7,IF(Z51=6,"fim2st","meio2st"),"meio2st"))))),IF(Z51&gt;5,IF(Z51&gt;Z52+1,"fim2st","meio2st"),"meio2st")),IF(Z51&lt;&gt;"",IF(Z52&gt;5,IF(Z52&gt;Z51+1,"fim2st",IF(Z51&gt;Z52+1,"fim2st",IF(Z52=Z51,"meio2st",IF(Z52=6,IF(Z51=7,"fim2st","meio2st"),IF(Z52=7,IF(Z51=6,"fim2st","meio2st"),"meio2st"))))),IF(Z51&gt;5,IF(Z51&gt;Z52+1,"fim2st","meio2st"),"meio2st")),IF(Y52&lt;&gt;"",IF(Y52&gt;5,IF(Y52&gt;Y51+1,"fim1st",IF(Y51&gt;Y52+1,"fim1st",IF(Y52=Y51,"meio1st",IF(Y52=6,IF(Y51=7,"fim1st","meio1st"),IF(Y52=7,IF(Y51=6,"fim1st","meio1st"),"meio1st"))))),IF(Y51&gt;5,IF(Y51&gt;Y52+1,"fim1st","meio1st"),"meio1st")),IF(Y51&lt;&gt;"",IF(Y52&gt;5,IF(Y52&gt;Y51+1,"fim1st",IF(Y51&gt;Y52+1,"fim1st",IF(Y52=Y51,"meio1st",IF(Y52=6,IF(Y51=7,"fim1st","meio1st"),IF(Y52=7,IF(Y51=6,"fim1st","meio1st"),"meio1st"))))),IF(Y51&gt;5,IF(Y51&gt;Y52+1,"fim1st","meio1st"),"meio1st")),"NJG"))))))</f>
        <v>NJG</v>
      </c>
      <c r="AE52" s="123">
        <f>IF(X52="W",6,IF(X52="O",0,  IF(X51="R",IF(AC52="meio1st",IF(Y51&gt;4,IF(Y51=6,7,Y51+2),6),Y52),Y52)))</f>
        <v>6</v>
      </c>
      <c r="AF52" s="124">
        <f>IF(X52="W",6,IF(X52="O",0,IF(X52="R",IF(AC52="meio1st",0,IF(AC52="fim1st",0,Z52) ),IF(X51="R",IF(AC52="meio1st",6,IF(AC52="fim1st",6,IF(AC52="meio2st",IF(Z51&gt;4,IF(Z51=6,7,Z51+2),6),Z52))),Z52))))</f>
        <v>6</v>
      </c>
      <c r="AG52" s="125">
        <f>IF(X52="W",0,IF(X52="O",0,IF(X52="R",IF(AC52="STB",AA52,0),IF(X51="R",IF(AC49="meio1st",0,IF(AE52&gt;AE51,IF(AF52&gt;AF51,0,10),IF(AF52&gt;AF51,10,AA52))),AA52))))</f>
        <v>0</v>
      </c>
      <c r="AH52" s="106"/>
      <c r="AI52" s="118"/>
      <c r="AJ52" s="50" t="str">
        <f>D52</f>
        <v>CARLOS EWBANK</v>
      </c>
      <c r="AK52" s="119">
        <f>IF(AL52="W",1,IF(AL52="O",0,IF(AL52="R",0,IF(AL51="R",1,IF(AU52+AU51&gt;0,IF(AU52&gt;AU51,1,0),IF(AT52&gt;AT51,1,0))))))</f>
        <v>1</v>
      </c>
      <c r="AL52" s="120"/>
      <c r="AM52" s="121">
        <v>7</v>
      </c>
      <c r="AN52" s="121">
        <v>6</v>
      </c>
      <c r="AO52" s="122"/>
      <c r="AQ52" s="65" t="str">
        <f>IF(AO52&lt;&gt;"","STB",IF(AO51&lt;&gt;"","STB",IF(AN52&lt;&gt;"",IF(AN52&gt;5,IF(AN52&gt;AN51+1,"fim2st",IF(AN51&gt;AN52+1,"fim2st",IF(AN52=AN51,"meio2st",IF(AN52=6,IF(AN51=7,"fim2st","meio2st"),IF(AN52=7,IF(AN51=6,"fim2st","meio2st"),"meio2st"))))),IF(AN51&gt;5,IF(AN51&gt;AN52+1,"fim2st","meio2st"),"meio2st")),IF(AN51&lt;&gt;"",IF(AN52&gt;5,IF(AN52&gt;AN51+1,"fim2st",IF(AN51&gt;AN52+1,"fim2st",IF(AN52=AN51,"meio2st",IF(AN52=6,IF(AN51=7,"fim2st","meio2st"),IF(AN52=7,IF(AN51=6,"fim2st","meio2st"),"meio2st"))))),IF(AN51&gt;5,IF(AN51&gt;AN52+1,"fim2st","meio2st"),"meio2st")),IF(AM52&lt;&gt;"",IF(AM52&gt;5,IF(AM52&gt;AM51+1,"fim1st",IF(AM51&gt;AM52+1,"fim1st",IF(AM52=AM51,"meio1st",IF(AM52=6,IF(AM51=7,"fim1st","meio1st"),IF(AM52=7,IF(AM51=6,"fim1st","meio1st"),"meio1st"))))),IF(AM51&gt;5,IF(AM51&gt;AM52+1,"fim1st","meio1st"),"meio1st")),IF(AM51&lt;&gt;"",IF(AM52&gt;5,IF(AM52&gt;AM51+1,"fim1st",IF(AM51&gt;AM52+1,"fim1st",IF(AM52=AM51,"meio1st",IF(AM52=6,IF(AM51=7,"fim1st","meio1st"),IF(AM52=7,IF(AM51=6,"fim1st","meio1st"),"meio1st"))))),IF(AM51&gt;5,IF(AM51&gt;AM52+1,"fim1st","meio1st"),"meio1st")),"NJG"))))))</f>
        <v>fim2st</v>
      </c>
      <c r="AS52" s="123">
        <f>IF(AL52="W",6,IF(AL52="O",0,  IF(AL51="R",IF(AQ52="meio1st",IF(AM51&gt;4,IF(AM51=6,7,AM51+2),6),AM52),AM52)))</f>
        <v>7</v>
      </c>
      <c r="AT52" s="124">
        <f>IF(AL52="W",6,IF(AL52="O",0,IF(AL52="R",IF(AQ52="meio1st",0,IF(AQ52="fim1st",0,AN52) ),IF(AL51="R",IF(AQ52="meio1st",6,IF(AQ52="fim1st",6,IF(AQ52="meio2st",IF(AN51&gt;4,IF(AN51=6,7,AN51+2),6),AN52))),AN52))))</f>
        <v>6</v>
      </c>
      <c r="AU52" s="125">
        <f>IF(AL52="W",0,IF(AL52="O",0,IF(AL52="R",IF(AQ52="STB",AO52,0),IF(AL51="R",IF(AQ49="meio1st",0,IF(AS52&gt;AS51,IF(AT52&gt;AT51,0,10),IF(AT52&gt;AT51,10,AO52))),AO52))))</f>
        <v>0</v>
      </c>
      <c r="AW52" s="118" t="s">
        <v>140</v>
      </c>
      <c r="AX52" s="50" t="str">
        <f>D51</f>
        <v>JOÃO MEDEIROS</v>
      </c>
      <c r="AY52" s="119">
        <f>IF(AZ52="W",1,IF(AZ52="O",0,IF(AZ52="R",0,IF(AZ51="R",1,IF(BI52+BI51&gt;0,IF(BI52&gt;BI51,1,0),IF(BH52&gt;BH51,1,0))))))</f>
        <v>1</v>
      </c>
      <c r="AZ52" s="120"/>
      <c r="BA52" s="121">
        <v>6</v>
      </c>
      <c r="BB52" s="121">
        <v>6</v>
      </c>
      <c r="BC52" s="122"/>
      <c r="BE52" s="65" t="str">
        <f>IF(BC52&lt;&gt;"","STB",IF(BC51&lt;&gt;"","STB",IF(BB52&lt;&gt;"",IF(BB52&gt;5,IF(BB52&gt;BB51+1,"fim2st",IF(BB51&gt;BB52+1,"fim2st",IF(BB52=BB51,"meio2st",IF(BB52=6,IF(BB51=7,"fim2st","meio2st"),IF(BB52=7,IF(BB51=6,"fim2st","meio2st"),"meio2st"))))),IF(BB51&gt;5,IF(BB51&gt;BB52+1,"fim2st","meio2st"),"meio2st")),IF(BB51&lt;&gt;"",IF(BB52&gt;5,IF(BB52&gt;BB51+1,"fim2st",IF(BB51&gt;BB52+1,"fim2st",IF(BB52=BB51,"meio2st",IF(BB52=6,IF(BB51=7,"fim2st","meio2st"),IF(BB52=7,IF(BB51=6,"fim2st","meio2st"),"meio2st"))))),IF(BB51&gt;5,IF(BB51&gt;BB52+1,"fim2st","meio2st"),"meio2st")),IF(BA52&lt;&gt;"",IF(BA52&gt;5,IF(BA52&gt;BA51+1,"fim1st",IF(BA51&gt;BA52+1,"fim1st",IF(BA52=BA51,"meio1st",IF(BA52=6,IF(BA51=7,"fim1st","meio1st"),IF(BA52=7,IF(BA51=6,"fim1st","meio1st"),"meio1st"))))),IF(BA51&gt;5,IF(BA51&gt;BA52+1,"fim1st","meio1st"),"meio1st")),IF(BA51&lt;&gt;"",IF(BA52&gt;5,IF(BA52&gt;BA51+1,"fim1st",IF(BA51&gt;BA52+1,"fim1st",IF(BA52=BA51,"meio1st",IF(BA52=6,IF(BA51=7,"fim1st","meio1st"),IF(BA52=7,IF(BA51=6,"fim1st","meio1st"),"meio1st"))))),IF(BA51&gt;5,IF(BA51&gt;BA52+1,"fim1st","meio1st"),"meio1st")),"NJG"))))))</f>
        <v>fim2st</v>
      </c>
      <c r="BG52" s="123">
        <f>IF(AZ52="W",6,IF(AZ52="O",0,  IF(AZ51="R",IF(BE52="meio1st",IF(BA51&gt;4,IF(BA51=6,7,BA51+2),6),BA52),BA52)))</f>
        <v>6</v>
      </c>
      <c r="BH52" s="124">
        <f>IF(AZ52="W",6,IF(AZ52="O",0,IF(AZ52="R",IF(BE52="meio1st",0,IF(BE52="fim1st",0,BB52) ),IF(AZ51="R",IF(BE52="meio1st",6,IF(BE52="fim1st",6,IF(BE52="meio2st",IF(BB51&gt;4,IF(BB51=6,7,BB51+2),6),BB52))),BB52))))</f>
        <v>6</v>
      </c>
      <c r="BI52" s="125">
        <f>IF(AZ52="W",0,IF(AZ52="O",0,IF(AZ52="R",IF(BE52="STB",BC52,0),IF(AZ51="R",IF(BE49="meio1st",0,IF(BG52&gt;BG51,IF(BH52&gt;BH51,0,10),IF(BH52&gt;BH51,10,BC52))),BC52))))</f>
        <v>0</v>
      </c>
      <c r="BK52" s="118" t="s">
        <v>140</v>
      </c>
      <c r="BL52" s="50" t="str">
        <f>D54</f>
        <v>ADALO REIS</v>
      </c>
      <c r="BM52" s="119">
        <f>IF(BN52="W",1,IF(BN52="O",0,IF(BN52="R",0,IF(BN51="R",1,IF(BW52+BW51&gt;0,IF(BW52&gt;BW51,1,0),IF(BV52&gt;BV51,1,0))))))</f>
        <v>1</v>
      </c>
      <c r="BN52" s="120"/>
      <c r="BO52" s="121">
        <v>7</v>
      </c>
      <c r="BP52" s="121">
        <v>7</v>
      </c>
      <c r="BQ52" s="122"/>
      <c r="BS52" s="65" t="str">
        <f>IF(BQ52&lt;&gt;"","STB",IF(BQ51&lt;&gt;"","STB",IF(BP52&lt;&gt;"",IF(BP52&gt;5,IF(BP52&gt;BP51+1,"fim2st",IF(BP51&gt;BP52+1,"fim2st",IF(BP52=BP51,"meio2st",IF(BP52=6,IF(BP51=7,"fim2st","meio2st"),IF(BP52=7,IF(BP51=6,"fim2st","meio2st"),"meio2st"))))),IF(BP51&gt;5,IF(BP51&gt;BP52+1,"fim2st","meio2st"),"meio2st")),IF(BP51&lt;&gt;"",IF(BP52&gt;5,IF(BP52&gt;BP51+1,"fim2st",IF(BP51&gt;BP52+1,"fim2st",IF(BP52=BP51,"meio2st",IF(BP52=6,IF(BP51=7,"fim2st","meio2st"),IF(BP52=7,IF(BP51=6,"fim2st","meio2st"),"meio2st"))))),IF(BP51&gt;5,IF(BP51&gt;BP52+1,"fim2st","meio2st"),"meio2st")),IF(BO52&lt;&gt;"",IF(BO52&gt;5,IF(BO52&gt;BO51+1,"fim1st",IF(BO51&gt;BO52+1,"fim1st",IF(BO52=BO51,"meio1st",IF(BO52=6,IF(BO51=7,"fim1st","meio1st"),IF(BO52=7,IF(BO51=6,"fim1st","meio1st"),"meio1st"))))),IF(BO51&gt;5,IF(BO51&gt;BO52+1,"fim1st","meio1st"),"meio1st")),IF(BO51&lt;&gt;"",IF(BO52&gt;5,IF(BO52&gt;BO51+1,"fim1st",IF(BO51&gt;BO52+1,"fim1st",IF(BO52=BO51,"meio1st",IF(BO52=6,IF(BO51=7,"fim1st","meio1st"),IF(BO52=7,IF(BO51=6,"fim1st","meio1st"),"meio1st"))))),IF(BO51&gt;5,IF(BO51&gt;BO52+1,"fim1st","meio1st"),"meio1st")),"NJG"))))))</f>
        <v>fim2st</v>
      </c>
      <c r="BU52" s="123">
        <f>IF(BN52="W",6,IF(BN52="O",0,  IF(BN51="R",IF(BS52="meio1st",IF(BO51&gt;4,IF(BO51=6,7,BO51+2),6),BO52),BO52)))</f>
        <v>7</v>
      </c>
      <c r="BV52" s="124">
        <f>IF(BN52="W",6,IF(BN52="O",0,IF(BN52="R",IF(BS52="meio1st",0,IF(BS52="fim1st",0,BP52) ),IF(BN51="R",IF(BS52="meio1st",6,IF(BS52="fim1st",6,IF(BS52="meio2st",IF(BP51&gt;4,IF(BP51=6,7,BP51+2),6),BP52))),BP52))))</f>
        <v>7</v>
      </c>
      <c r="BW52" s="125">
        <f>IF(BN52="W",0,IF(BN52="O",0,IF(BN52="R",IF(BS52="STB",BQ52,0),IF(BN51="R",IF(BS49="meio1st",0,IF(BU52&gt;BU51,IF(BV52&gt;BV51,0,10),IF(BV52&gt;BV51,10,BQ52))),BQ52))))</f>
        <v>0</v>
      </c>
      <c r="BY52" s="118"/>
      <c r="BZ52" s="50" t="str">
        <f>D53</f>
        <v>MARCO MACIEL</v>
      </c>
      <c r="CA52" s="119">
        <f>IF(CB52="W",1,IF(CB52="O",0,IF(CB52="R",0,IF(CB51="R",1,IF(CK52+CK51&gt;0,IF(CK52&gt;CK51,1,0),IF(CJ52&gt;CJ51,1,0))))))</f>
        <v>1</v>
      </c>
      <c r="CB52" s="151"/>
      <c r="CC52" s="129">
        <v>6</v>
      </c>
      <c r="CD52" s="129">
        <v>6</v>
      </c>
      <c r="CE52" s="130"/>
      <c r="CG52" s="65" t="str">
        <f>IF(CE52&lt;&gt;"","STB",IF(CE51&lt;&gt;"","STB",IF(CD52&lt;&gt;"",IF(CD52&gt;5,IF(CD52&gt;CD51+1,"fim2st",IF(CD51&gt;CD52+1,"fim2st",IF(CD52=CD51,"meio2st",IF(CD52=6,IF(CD51=7,"fim2st","meio2st"),IF(CD52=7,IF(CD51=6,"fim2st","meio2st"),"meio2st"))))),IF(CD51&gt;5,IF(CD51&gt;CD52+1,"fim2st","meio2st"),"meio2st")),IF(CD51&lt;&gt;"",IF(CD52&gt;5,IF(CD52&gt;CD51+1,"fim2st",IF(CD51&gt;CD52+1,"fim2st",IF(CD52=CD51,"meio2st",IF(CD52=6,IF(CD51=7,"fim2st","meio2st"),IF(CD52=7,IF(CD51=6,"fim2st","meio2st"),"meio2st"))))),IF(CD51&gt;5,IF(CD51&gt;CD52+1,"fim2st","meio2st"),"meio2st")),IF(CC52&lt;&gt;"",IF(CC52&gt;5,IF(CC52&gt;CC51+1,"fim1st",IF(CC51&gt;CC52+1,"fim1st",IF(CC52=CC51,"meio1st",IF(CC52=6,IF(CC51=7,"fim1st","meio1st"),IF(CC52=7,IF(CC51=6,"fim1st","meio1st"),"meio1st"))))),IF(CC51&gt;5,IF(CC51&gt;CC52+1,"fim1st","meio1st"),"meio1st")),IF(CC51&lt;&gt;"",IF(CC52&gt;5,IF(CC52&gt;CC51+1,"fim1st",IF(CC51&gt;CC52+1,"fim1st",IF(CC52=CC51,"meio1st",IF(CC52=6,IF(CC51=7,"fim1st","meio1st"),IF(CC52=7,IF(CC51=6,"fim1st","meio1st"),"meio1st"))))),IF(CC51&gt;5,IF(CC51&gt;CC52+1,"fim1st","meio1st"),"meio1st")),"NJG"))))))</f>
        <v>fim2st</v>
      </c>
      <c r="CI52" s="123">
        <f>IF(CB52="W",6,IF(CB52="O",0,  IF(CB51="R",IF(CG52="meio1st",IF(CC51&gt;4,IF(CC51=6,7,CC51+2),6),CC52),CC52)))</f>
        <v>6</v>
      </c>
      <c r="CJ52" s="124">
        <f>IF(CB52="W",6,IF(CB52="O",0,IF(CB52="R",IF(CG52="meio1st",0,IF(CG52="fim1st",0,CD52) ),IF(CB51="R",IF(CG52="meio1st",6,IF(CG52="fim1st",6,IF(CG52="meio2st",IF(CD51&gt;4,IF(CD51=6,7,CD51+2),6),CD52))),CD52))))</f>
        <v>6</v>
      </c>
      <c r="CK52" s="125">
        <f>IF(CB52="W",0,IF(CB52="O",0,IF(CB52="R",IF(CG52="STB",CE52,0),IF(CB51="R",IF(CG49="meio1st",0,IF(CI52&gt;CI51,IF(CJ52&gt;CJ51,0,10),IF(CJ52&gt;CJ51,10,CE52))),CE52))))</f>
        <v>0</v>
      </c>
      <c r="CM52" s="31" t="str">
        <f t="shared" si="158"/>
        <v>CARLOS EWBANK</v>
      </c>
      <c r="CN52" s="65">
        <f>IF(AE54&gt;AE53,1,0)</f>
        <v>1</v>
      </c>
      <c r="CO52" s="65">
        <f>IF(AF54&gt;AF53,1,0)</f>
        <v>1</v>
      </c>
      <c r="CP52" s="65">
        <f>IF(AG54&gt;AG53,1,0)</f>
        <v>0</v>
      </c>
      <c r="CQ52" s="65">
        <f>IF(AS52&gt;AS51,1,0)</f>
        <v>1</v>
      </c>
      <c r="CR52" s="65">
        <f>IF(AT52&gt;AT51,1,0)</f>
        <v>1</v>
      </c>
      <c r="CS52" s="65">
        <f>IF(AU52&gt;AU51,1,0)</f>
        <v>0</v>
      </c>
      <c r="CT52" s="65">
        <f>IF(BG50&gt;BG49,1,0)</f>
        <v>0</v>
      </c>
      <c r="CU52" s="65">
        <f>IF(BH50&gt;BH49,1,0)</f>
        <v>1</v>
      </c>
      <c r="CV52" s="65">
        <f>IF(BI50&gt;BI49,1,0)</f>
        <v>1</v>
      </c>
      <c r="CW52" s="65">
        <f>IF(BU54&gt;BU53,1,0)</f>
        <v>1</v>
      </c>
      <c r="CX52" s="65">
        <f>IF(BV54&gt;BV53,1,0)</f>
        <v>0</v>
      </c>
      <c r="CY52" s="65">
        <f>IF(BW54&gt;BW53,1,0)</f>
        <v>1</v>
      </c>
      <c r="CZ52" s="65">
        <f>IF(CI53&gt;CI54,1,0)</f>
        <v>1</v>
      </c>
      <c r="DA52" s="65">
        <f>IF(CJ53&gt;CJ54,1,0)</f>
        <v>0</v>
      </c>
      <c r="DB52" s="65">
        <f>IF(CK53&gt;CK54,1,0)</f>
        <v>0</v>
      </c>
      <c r="DC52" s="111"/>
      <c r="DD52" s="65">
        <f>IF(AE53&gt;AE54,1,0)</f>
        <v>0</v>
      </c>
      <c r="DE52" s="65">
        <f>IF(AF53&gt;AF54,1,0)</f>
        <v>0</v>
      </c>
      <c r="DF52" s="65">
        <f>IF(AG53&gt;AG54,1,0)</f>
        <v>0</v>
      </c>
      <c r="DG52" s="65">
        <f>IF(AS51&gt;AS52,1,0)</f>
        <v>0</v>
      </c>
      <c r="DH52" s="65">
        <f>IF(AT51&gt;AT52,1,0)</f>
        <v>0</v>
      </c>
      <c r="DI52" s="65">
        <f>IF(AU51&gt;AU52,1,0)</f>
        <v>0</v>
      </c>
      <c r="DJ52" s="65">
        <f>IF(BG49&gt;BG50,1,0)</f>
        <v>1</v>
      </c>
      <c r="DK52" s="65">
        <f>IF(BH49&gt;BH50,1,0)</f>
        <v>0</v>
      </c>
      <c r="DL52" s="65">
        <f>IF(BI49&gt;BI50,1,0)</f>
        <v>0</v>
      </c>
      <c r="DM52" s="65">
        <f>IF(BU53&gt;BU54,1,0)</f>
        <v>0</v>
      </c>
      <c r="DN52" s="65">
        <f>IF(BV53&gt;BV54,1,0)</f>
        <v>1</v>
      </c>
      <c r="DO52" s="65">
        <f>IF(BW53&gt;BW54,1,0)</f>
        <v>0</v>
      </c>
      <c r="DP52" s="65">
        <f>IF(CI54&gt;CI53,1,0)</f>
        <v>0</v>
      </c>
      <c r="DQ52" s="65">
        <f>IF(CJ54&gt;CJ53,1,0)</f>
        <v>1</v>
      </c>
      <c r="DR52" s="65">
        <f>IF(CK54&gt;CK53,1,0)</f>
        <v>1</v>
      </c>
      <c r="DS52" s="111"/>
      <c r="DT52" s="65">
        <f>AE54+AF54+AG54+AS52+AT52+AU52+BG50+BH50+BI50+BU54+BV54+BW54+CI53+CJ53+CK53</f>
        <v>76</v>
      </c>
      <c r="DU52" s="65">
        <f>AE53+AF53+AG53+AS51+AT51+AU51+BG49+BH49+BI49+BU53+BV53+BW53+CI54+CJ54+CK54</f>
        <v>69</v>
      </c>
      <c r="DV52" s="111"/>
      <c r="DW52" s="31">
        <f>IF(X54="O",1,0)</f>
        <v>0</v>
      </c>
      <c r="DX52" s="31">
        <f>IF(AL52="O",1,0)</f>
        <v>0</v>
      </c>
      <c r="DY52" s="31">
        <f>IF(AZ50="O",1,0)</f>
        <v>0</v>
      </c>
      <c r="DZ52" s="31">
        <f>IF(BN54="O",1,0)</f>
        <v>0</v>
      </c>
      <c r="EA52" s="31">
        <f>IF(CB53="O",1,0)</f>
        <v>0</v>
      </c>
      <c r="ED52" s="65">
        <f t="shared" si="159"/>
        <v>1</v>
      </c>
      <c r="EE52" s="65">
        <f t="shared" si="160"/>
        <v>1</v>
      </c>
      <c r="EF52" s="65">
        <f t="shared" si="161"/>
        <v>1</v>
      </c>
      <c r="EG52" s="65">
        <f t="shared" si="162"/>
        <v>1</v>
      </c>
      <c r="EH52" s="65">
        <f t="shared" si="163"/>
        <v>1</v>
      </c>
      <c r="EI52" s="65">
        <v>4</v>
      </c>
      <c r="EJ52" s="43">
        <f t="shared" si="164"/>
        <v>5</v>
      </c>
      <c r="EK52" s="43">
        <f>AY50+BM54+CA53+W54+AK52</f>
        <v>4</v>
      </c>
      <c r="EL52" s="43">
        <f t="shared" si="165"/>
        <v>9</v>
      </c>
      <c r="EM52" s="43">
        <f t="shared" si="166"/>
        <v>4</v>
      </c>
      <c r="EN52" s="43">
        <f t="shared" si="167"/>
        <v>5</v>
      </c>
      <c r="EO52" s="43">
        <f t="shared" si="168"/>
        <v>76</v>
      </c>
      <c r="EP52" s="43">
        <f t="shared" si="168"/>
        <v>69</v>
      </c>
      <c r="EQ52" s="43">
        <f t="shared" si="169"/>
        <v>7</v>
      </c>
      <c r="ER52" s="43">
        <f t="shared" si="170"/>
        <v>0</v>
      </c>
      <c r="ES52" s="111"/>
      <c r="ET52" s="71">
        <f>IF(EK52+100&gt;99,EK52+100,concatdxnar("0",EK52+100))</f>
        <v>104</v>
      </c>
      <c r="EU52" s="71">
        <f t="shared" si="171"/>
        <v>105</v>
      </c>
      <c r="EV52" s="71">
        <f t="shared" si="172"/>
        <v>107</v>
      </c>
      <c r="EW52" s="71">
        <f t="shared" si="173"/>
        <v>9</v>
      </c>
      <c r="EX52" s="65" t="str">
        <f t="shared" si="174"/>
        <v>10410510794</v>
      </c>
      <c r="EY52" s="65">
        <f t="shared" si="175"/>
        <v>10410510794</v>
      </c>
      <c r="EZ52" s="65">
        <f>LARGE(EY49:EY54,EI52)</f>
        <v>10210009385</v>
      </c>
      <c r="FA52" s="65" t="str">
        <f t="shared" si="176"/>
        <v>102100093</v>
      </c>
      <c r="FB52" s="65" t="str">
        <f>IF(FA52=FA51,"empate-c",IF(FA52=FA53,"empate-b","ok"))</f>
        <v>ok</v>
      </c>
      <c r="FC52" s="65">
        <f t="shared" si="177"/>
        <v>5</v>
      </c>
      <c r="FD52" s="65">
        <f t="shared" si="178"/>
        <v>9</v>
      </c>
      <c r="FE52" s="65" t="str">
        <f>RIGHT(C47,1)</f>
        <v>F</v>
      </c>
      <c r="FF52" s="65">
        <f>IF(FD52=9,9,VLOOKUP(CONCATENATE(FE52,FD52),'Conf-Direto'!$A$12:$B$587,2,0))</f>
        <v>9</v>
      </c>
      <c r="FG52" s="65">
        <f t="shared" si="179"/>
        <v>9</v>
      </c>
      <c r="FH52" s="31" t="str">
        <f t="shared" si="180"/>
        <v>10210009395</v>
      </c>
      <c r="FI52" s="65">
        <v>4</v>
      </c>
      <c r="FJ52" s="70">
        <f>IF(AY49=1,1,IF(AY50=1,4,0))</f>
        <v>4</v>
      </c>
      <c r="FK52" s="70">
        <f>IF(AK51=1,2,IF(AK52=1,4,0))</f>
        <v>4</v>
      </c>
      <c r="FL52" s="70">
        <f>IF(W53=1,3,IF(W54=1,4,0))</f>
        <v>4</v>
      </c>
      <c r="FM52" s="70"/>
      <c r="FN52" s="70">
        <f>FM53</f>
        <v>4</v>
      </c>
      <c r="FO52" s="70">
        <f>FM54</f>
        <v>6</v>
      </c>
      <c r="FP52" s="31">
        <f t="shared" si="181"/>
        <v>10210009395</v>
      </c>
      <c r="FQ52" s="31">
        <f>LARGE(FP49:FP54,4)</f>
        <v>10210009395</v>
      </c>
      <c r="FR52" s="65">
        <f>IF(SUM(EJ49:EJ54)=0,B52,VALUE(RIGHT(FQ52,1)))</f>
        <v>5</v>
      </c>
      <c r="FS52" s="31">
        <f t="shared" si="182"/>
        <v>35</v>
      </c>
      <c r="FT52" s="31" t="str">
        <f>VLOOKUP(FR52,B49:D54,3,0)</f>
        <v>MARCO MACIEL</v>
      </c>
      <c r="FU52" s="31">
        <f t="shared" si="183"/>
        <v>34</v>
      </c>
      <c r="FV52" s="67" t="str">
        <f t="shared" si="184"/>
        <v>3534</v>
      </c>
      <c r="FW52" s="31">
        <f t="shared" si="185"/>
        <v>3534</v>
      </c>
      <c r="FX52" s="31">
        <f>SMALL(FW49:FW54,FI52)</f>
        <v>3431</v>
      </c>
      <c r="FY52" s="31">
        <f t="shared" si="186"/>
        <v>34</v>
      </c>
      <c r="FZ52" s="31" t="str">
        <f t="shared" si="187"/>
        <v>31</v>
      </c>
    </row>
    <row r="53" spans="1:185" x14ac:dyDescent="0.45">
      <c r="B53" s="43">
        <v>5</v>
      </c>
      <c r="C53" s="38">
        <v>35</v>
      </c>
      <c r="D53" s="39" t="str">
        <f>Classificação!D39</f>
        <v>MARCO MACIEL</v>
      </c>
      <c r="F53" s="38">
        <f>F52+1</f>
        <v>35</v>
      </c>
      <c r="G53" s="89" t="str">
        <f t="shared" si="157"/>
        <v>JOÃO MEDEIROS</v>
      </c>
      <c r="H53" s="131">
        <f>VLOOKUP(FR53,EI49:EJ54,2,0)</f>
        <v>5</v>
      </c>
      <c r="I53" s="112">
        <f>VLOOKUP(FR53,EI49:EK54,3,0)</f>
        <v>2</v>
      </c>
      <c r="J53" s="131">
        <f>VLOOKUP(FR53,EI49:EQ54,4,0)</f>
        <v>5</v>
      </c>
      <c r="K53" s="114">
        <f>VLOOKUP(FR53,EI49:EQ54,5,0)</f>
        <v>7</v>
      </c>
      <c r="L53" s="115">
        <f>VLOOKUP(FR53,EI49:EQ54,6,0)</f>
        <v>-2</v>
      </c>
      <c r="M53" s="131">
        <f>VLOOKUP(FR53,EI49:EQ54,7,0)</f>
        <v>60</v>
      </c>
      <c r="N53" s="114">
        <f>VLOOKUP(FR53,EI49:EQ54,8,0)</f>
        <v>63</v>
      </c>
      <c r="O53" s="147">
        <f>VLOOKUP(FR53,EI49:EQ54,9,0)</f>
        <v>-3</v>
      </c>
      <c r="P53" s="117">
        <f>VLOOKUP(FR53,EI49:ER54,10,0)</f>
        <v>0</v>
      </c>
      <c r="Q53" s="117" t="e">
        <f>VLOOKUP(FS53,EJ49:ES54,10,0)</f>
        <v>#N/A</v>
      </c>
      <c r="R53" s="97"/>
      <c r="S53" s="97"/>
      <c r="U53" s="98"/>
      <c r="V53" s="45" t="str">
        <f>D51</f>
        <v>JOÃO MEDEIROS</v>
      </c>
      <c r="W53" s="134">
        <f>IF(X53="W",1,IF(X53="O",0,IF(X53="R",0,IF(X54="R",1,IF(AG53+AG54&gt;0,IF(AG53&gt;AG54,1,0),IF(AF53&gt;AF54,1,0))))))</f>
        <v>0</v>
      </c>
      <c r="X53" s="132"/>
      <c r="Y53" s="101">
        <v>6</v>
      </c>
      <c r="Z53" s="101">
        <v>5</v>
      </c>
      <c r="AA53" s="102"/>
      <c r="AC53" s="65" t="str">
        <f>IF(AA53&lt;&gt;"","STB",IF(AA54&lt;&gt;"","STB",IF(Z53&lt;&gt;"",IF(Z53&gt;5,IF(Z53&gt;Z54+1,"fim2st",IF(Z54&gt;Z53+1,"fim2st",IF(Z53=Z54,"meio2st",IF(Z53=6,IF(Z54=7,"fim2st","meio2st"),IF(Z53=7,IF(Z54=6,"fim2st","meio2st"),"meio2st"))))),IF(Z54&gt;5,IF(Z54&gt;Z53+1,"fim2st","meio2st"),"meio2st")),IF(Z54&lt;&gt;"",IF(Z53&gt;5,IF(Z53&gt;Z54+1,"fim2st",IF(Z54&gt;Z53+1,"fim2st",IF(Z53=Z54,"meio2st",IF(Z53=6,IF(Z54=7,"fim2st","meio2st"),IF(Z53=7,IF(Z54=6,"fim2st","meio2st"),"meio2st"))))),IF(Z54&gt;5,IF(Z54&gt;Z53+1,"fim2st","meio2st"),"meio2st")),IF(Y53&lt;&gt;"",IF(Y53&gt;5,IF(Y53&gt;Y54+1,"fim1st",IF(Y54&gt;Y53+1,"fim1st",IF(Y53=Y54,"meio1st",IF(Y53=6,IF(Y54=7,"fim1st","meio1st"),IF(Y53=7,IF(Y54=6,"fim1st","meio1st"),"meio1st"))))),IF(Y54&gt;5,IF(Y54&gt;Y53+1,"fim1st","meio1st"),"meio1st")),IF(Y54&lt;&gt;"",IF(Y53&gt;5,IF(Y53&gt;Y54+1,"fim1st",IF(Y54&gt;Y53+1,"fim1st",IF(Y53=Y54,"meio1st",IF(Y53=6,IF(Y54=7,"fim1st","meio1st"),IF(Y53=7,IF(Y54=6,"fim1st","meio1st"),"meio1st"))))),IF(Y54&gt;5,IF(Y54&gt;Y53+1,"fim1st","meio1st"),"meio1st")),"NJG"))))))</f>
        <v>fim2st</v>
      </c>
      <c r="AE53" s="103">
        <f>IF(X53="W",6,IF(X53="O",0,  IF(X54="R",IF(AC53="meio1st",IF(Y54&gt;4,IF(Y54=6,7,Y54+2),6),Y53),Y53)))</f>
        <v>6</v>
      </c>
      <c r="AF53" s="104">
        <f>IF(X53="W",6,IF(X53="O",0,IF(X53="R",IF(AC53="meio1st",0,IF(AC53="fim1st",0,Z53) ),IF(X54="R",IF(AC53="meio1st",6,IF(AC53="fim1st",6,IF(AC53="meio2st",IF(Z54&gt;4,IF(Z54=6,7,Z54+2),6),Z53))),Z53))))</f>
        <v>5</v>
      </c>
      <c r="AG53" s="105">
        <f>IF(X53="W",0,IF(X53="O",0,IF(X53="R",IF(AC53="STB",AA53,0),IF(X54="R",IF(AC49="meio1st",0,IF(AE53&gt;AE54,IF(AF53&gt;AF54,0,10),IF(AF53&gt;AF54,10,AA53))),AA53))))</f>
        <v>0</v>
      </c>
      <c r="AH53" s="106"/>
      <c r="AI53" s="98" t="s">
        <v>140</v>
      </c>
      <c r="AJ53" s="45" t="str">
        <f>D51</f>
        <v>JOÃO MEDEIROS</v>
      </c>
      <c r="AK53" s="134">
        <f>IF(AL53="W",1,IF(AL53="O",0,IF(AL53="R",0,IF(AL54="R",1,IF(AU53+AU54&gt;0,IF(AU53&gt;AU54,1,0),IF(AT53&gt;AT54,1,0))))))</f>
        <v>1</v>
      </c>
      <c r="AL53" s="132"/>
      <c r="AM53" s="101">
        <v>6</v>
      </c>
      <c r="AN53" s="101">
        <v>4</v>
      </c>
      <c r="AO53" s="102">
        <v>10</v>
      </c>
      <c r="AQ53" s="65" t="str">
        <f>IF(AO53&lt;&gt;"","STB",IF(AO54&lt;&gt;"","STB",IF(AN53&lt;&gt;"",IF(AN53&gt;5,IF(AN53&gt;AN54+1,"fim2st",IF(AN54&gt;AN53+1,"fim2st",IF(AN53=AN54,"meio2st",IF(AN53=6,IF(AN54=7,"fim2st","meio2st"),IF(AN53=7,IF(AN54=6,"fim2st","meio2st"),"meio2st"))))),IF(AN54&gt;5,IF(AN54&gt;AN53+1,"fim2st","meio2st"),"meio2st")),IF(AN54&lt;&gt;"",IF(AN53&gt;5,IF(AN53&gt;AN54+1,"fim2st",IF(AN54&gt;AN53+1,"fim2st",IF(AN53=AN54,"meio2st",IF(AN53=6,IF(AN54=7,"fim2st","meio2st"),IF(AN53=7,IF(AN54=6,"fim2st","meio2st"),"meio2st"))))),IF(AN54&gt;5,IF(AN54&gt;AN53+1,"fim2st","meio2st"),"meio2st")),IF(AM53&lt;&gt;"",IF(AM53&gt;5,IF(AM53&gt;AM54+1,"fim1st",IF(AM54&gt;AM53+1,"fim1st",IF(AM53=AM54,"meio1st",IF(AM53=6,IF(AM54=7,"fim1st","meio1st"),IF(AM53=7,IF(AM54=6,"fim1st","meio1st"),"meio1st"))))),IF(AM54&gt;5,IF(AM54&gt;AM53+1,"fim1st","meio1st"),"meio1st")),IF(AM54&lt;&gt;"",IF(AM53&gt;5,IF(AM53&gt;AM54+1,"fim1st",IF(AM54&gt;AM53+1,"fim1st",IF(AM53=AM54,"meio1st",IF(AM53=6,IF(AM54=7,"fim1st","meio1st"),IF(AM53=7,IF(AM54=6,"fim1st","meio1st"),"meio1st"))))),IF(AM54&gt;5,IF(AM54&gt;AM53+1,"fim1st","meio1st"),"meio1st")),"NJG"))))))</f>
        <v>STB</v>
      </c>
      <c r="AS53" s="103">
        <f>IF(AL53="W",6,IF(AL53="O",0,  IF(AL54="R",IF(AQ53="meio1st",IF(AM54&gt;4,IF(AM54=6,7,AM54+2),6),AM53),AM53)))</f>
        <v>6</v>
      </c>
      <c r="AT53" s="104">
        <f>IF(AL53="W",6,IF(AL53="O",0,IF(AL53="R",IF(AQ53="meio1st",0,IF(AQ53="fim1st",0,AN53) ),IF(AL54="R",IF(AQ53="meio1st",6,IF(AQ53="fim1st",6,IF(AQ53="meio2st",IF(AN54&gt;4,IF(AN54=6,7,AN54+2),6),AN53))),AN53))))</f>
        <v>4</v>
      </c>
      <c r="AU53" s="105">
        <f>IF(AL53="W",0,IF(AL53="O",0,IF(AL53="R",IF(AQ53="STB",AO53,0),IF(AL54="R",IF(AQ49="meio1st",0,IF(AS53&gt;AS54,IF(AT53&gt;AT54,0,10),IF(AT53&gt;AT54,10,AO53))),AO53))))</f>
        <v>10</v>
      </c>
      <c r="AW53" s="98"/>
      <c r="AX53" s="45" t="str">
        <f>D53</f>
        <v>MARCO MACIEL</v>
      </c>
      <c r="AY53" s="134">
        <f>IF(AZ53="W",1,IF(AZ53="O",0,IF(AZ53="R",0,IF(AZ54="R",1,IF(BI53+BI54&gt;0,IF(BI53&gt;BI54,1,0),IF(BH53&gt;BH54,1,0))))))</f>
        <v>0</v>
      </c>
      <c r="AZ53" s="132" t="s">
        <v>110</v>
      </c>
      <c r="BA53" s="101"/>
      <c r="BB53" s="101"/>
      <c r="BC53" s="102"/>
      <c r="BE53" s="65" t="str">
        <f>IF(BC53&lt;&gt;"","STB",IF(BC54&lt;&gt;"","STB",IF(BB53&lt;&gt;"",IF(BB53&gt;5,IF(BB53&gt;BB54+1,"fim2st",IF(BB54&gt;BB53+1,"fim2st",IF(BB53=BB54,"meio2st",IF(BB53=6,IF(BB54=7,"fim2st","meio2st"),IF(BB53=7,IF(BB54=6,"fim2st","meio2st"),"meio2st"))))),IF(BB54&gt;5,IF(BB54&gt;BB53+1,"fim2st","meio2st"),"meio2st")),IF(BB54&lt;&gt;"",IF(BB53&gt;5,IF(BB53&gt;BB54+1,"fim2st",IF(BB54&gt;BB53+1,"fim2st",IF(BB53=BB54,"meio2st",IF(BB53=6,IF(BB54=7,"fim2st","meio2st"),IF(BB53=7,IF(BB54=6,"fim2st","meio2st"),"meio2st"))))),IF(BB54&gt;5,IF(BB54&gt;BB53+1,"fim2st","meio2st"),"meio2st")),IF(BA53&lt;&gt;"",IF(BA53&gt;5,IF(BA53&gt;BA54+1,"fim1st",IF(BA54&gt;BA53+1,"fim1st",IF(BA53=BA54,"meio1st",IF(BA53=6,IF(BA54=7,"fim1st","meio1st"),IF(BA53=7,IF(BA54=6,"fim1st","meio1st"),"meio1st"))))),IF(BA54&gt;5,IF(BA54&gt;BA53+1,"fim1st","meio1st"),"meio1st")),IF(BA54&lt;&gt;"",IF(BA53&gt;5,IF(BA53&gt;BA54+1,"fim1st",IF(BA54&gt;BA53+1,"fim1st",IF(BA53=BA54,"meio1st",IF(BA53=6,IF(BA54=7,"fim1st","meio1st"),IF(BA53=7,IF(BA54=6,"fim1st","meio1st"),"meio1st"))))),IF(BA54&gt;5,IF(BA54&gt;BA53+1,"fim1st","meio1st"),"meio1st")),"NJG"))))))</f>
        <v>NJG</v>
      </c>
      <c r="BG53" s="103">
        <f>IF(AZ53="W",6,IF(AZ53="O",0,  IF(AZ54="R",IF(BE53="meio1st",IF(BA54&gt;4,IF(BA54=6,7,BA54+2),6),BA53),BA53)))</f>
        <v>0</v>
      </c>
      <c r="BH53" s="104">
        <f>IF(AZ53="W",6,IF(AZ53="O",0,IF(AZ53="R",IF(BE53="meio1st",0,IF(BE53="fim1st",0,BB53) ),IF(AZ54="R",IF(BE53="meio1st",6,IF(BE53="fim1st",6,IF(BE53="meio2st",IF(BB54&gt;4,IF(BB54=6,7,BB54+2),6),BB53))),BB53))))</f>
        <v>0</v>
      </c>
      <c r="BI53" s="105">
        <f>IF(AZ53="W",0,IF(AZ53="O",0,IF(AZ53="R",IF(BE53="STB",BC53,0),IF(AZ54="R",IF(BE49="meio1st",0,IF(BG53&gt;BG54,IF(BH53&gt;BH54,0,10),IF(BH53&gt;BH54,10,BC53))),BC53))))</f>
        <v>0</v>
      </c>
      <c r="BK53" s="98" t="s">
        <v>140</v>
      </c>
      <c r="BL53" s="45" t="str">
        <f>D53</f>
        <v>MARCO MACIEL</v>
      </c>
      <c r="BM53" s="134">
        <f>IF(BN53="W",1,IF(BN53="O",0,IF(BN53="R",0,IF(BN54="R",1,IF(BW53+BW54&gt;0,IF(BW53&gt;BW54,1,0),IF(BV53&gt;BV54,1,0))))))</f>
        <v>0</v>
      </c>
      <c r="BN53" s="132"/>
      <c r="BO53" s="101">
        <v>1</v>
      </c>
      <c r="BP53" s="101">
        <v>7</v>
      </c>
      <c r="BQ53" s="102">
        <v>5</v>
      </c>
      <c r="BS53" s="65" t="str">
        <f>IF(BQ53&lt;&gt;"","STB",IF(BQ54&lt;&gt;"","STB",IF(BP53&lt;&gt;"",IF(BP53&gt;5,IF(BP53&gt;BP54+1,"fim2st",IF(BP54&gt;BP53+1,"fim2st",IF(BP53=BP54,"meio2st",IF(BP53=6,IF(BP54=7,"fim2st","meio2st"),IF(BP53=7,IF(BP54=6,"fim2st","meio2st"),"meio2st"))))),IF(BP54&gt;5,IF(BP54&gt;BP53+1,"fim2st","meio2st"),"meio2st")),IF(BP54&lt;&gt;"",IF(BP53&gt;5,IF(BP53&gt;BP54+1,"fim2st",IF(BP54&gt;BP53+1,"fim2st",IF(BP53=BP54,"meio2st",IF(BP53=6,IF(BP54=7,"fim2st","meio2st"),IF(BP53=7,IF(BP54=6,"fim2st","meio2st"),"meio2st"))))),IF(BP54&gt;5,IF(BP54&gt;BP53+1,"fim2st","meio2st"),"meio2st")),IF(BO53&lt;&gt;"",IF(BO53&gt;5,IF(BO53&gt;BO54+1,"fim1st",IF(BO54&gt;BO53+1,"fim1st",IF(BO53=BO54,"meio1st",IF(BO53=6,IF(BO54=7,"fim1st","meio1st"),IF(BO53=7,IF(BO54=6,"fim1st","meio1st"),"meio1st"))))),IF(BO54&gt;5,IF(BO54&gt;BO53+1,"fim1st","meio1st"),"meio1st")),IF(BO54&lt;&gt;"",IF(BO53&gt;5,IF(BO53&gt;BO54+1,"fim1st",IF(BO54&gt;BO53+1,"fim1st",IF(BO53=BO54,"meio1st",IF(BO53=6,IF(BO54=7,"fim1st","meio1st"),IF(BO53=7,IF(BO54=6,"fim1st","meio1st"),"meio1st"))))),IF(BO54&gt;5,IF(BO54&gt;BO53+1,"fim1st","meio1st"),"meio1st")),"NJG"))))))</f>
        <v>STB</v>
      </c>
      <c r="BU53" s="103">
        <f>IF(BN53="W",6,IF(BN53="O",0,  IF(BN54="R",IF(BS53="meio1st",IF(BO54&gt;4,IF(BO54=6,7,BO54+2),6),BO53),BO53)))</f>
        <v>1</v>
      </c>
      <c r="BV53" s="104">
        <f>IF(BN53="W",6,IF(BN53="O",0,IF(BN53="R",IF(BS53="meio1st",0,IF(BS53="fim1st",0,BP53) ),IF(BN54="R",IF(BS53="meio1st",6,IF(BS53="fim1st",6,IF(BS53="meio2st",IF(BP54&gt;4,IF(BP54=6,7,BP54+2),6),BP53))),BP53))))</f>
        <v>7</v>
      </c>
      <c r="BW53" s="105">
        <f>IF(BN53="W",0,IF(BN53="O",0,IF(BN53="R",IF(BS53="STB",BQ53,0),IF(BN54="R",IF(BS49="meio1st",0,IF(BU53&gt;BU54,IF(BV53&gt;BV54,0,10),IF(BV53&gt;BV54,10,BQ53))),BQ53))))</f>
        <v>5</v>
      </c>
      <c r="BY53" s="98" t="s">
        <v>140</v>
      </c>
      <c r="BZ53" s="45" t="str">
        <f>D52</f>
        <v>CARLOS EWBANK</v>
      </c>
      <c r="CA53" s="134">
        <f>IF(CB53="W",1,IF(CB53="O",0,IF(CB53="R",0,IF(CB54="R",1,IF(CK53+CK54&gt;0,IF(CK53&gt;CK54,1,0),IF(CJ53&gt;CJ54,1,0))))))</f>
        <v>0</v>
      </c>
      <c r="CB53" s="133" t="s">
        <v>113</v>
      </c>
      <c r="CC53" s="109">
        <v>6</v>
      </c>
      <c r="CD53" s="109">
        <v>2</v>
      </c>
      <c r="CE53" s="110"/>
      <c r="CG53" s="65" t="str">
        <f>IF(CE53&lt;&gt;"","STB",IF(CE54&lt;&gt;"","STB",IF(CD53&lt;&gt;"",IF(CD53&gt;5,IF(CD53&gt;CD54+1,"fim2st",IF(CD54&gt;CD53+1,"fim2st",IF(CD53=CD54,"meio2st",IF(CD53=6,IF(CD54=7,"fim2st","meio2st"),IF(CD53=7,IF(CD54=6,"fim2st","meio2st"),"meio2st"))))),IF(CD54&gt;5,IF(CD54&gt;CD53+1,"fim2st","meio2st"),"meio2st")),IF(CD54&lt;&gt;"",IF(CD53&gt;5,IF(CD53&gt;CD54+1,"fim2st",IF(CD54&gt;CD53+1,"fim2st",IF(CD53=CD54,"meio2st",IF(CD53=6,IF(CD54=7,"fim2st","meio2st"),IF(CD53=7,IF(CD54=6,"fim2st","meio2st"),"meio2st"))))),IF(CD54&gt;5,IF(CD54&gt;CD53+1,"fim2st","meio2st"),"meio2st")),IF(CC53&lt;&gt;"",IF(CC53&gt;5,IF(CC53&gt;CC54+1,"fim1st",IF(CC54&gt;CC53+1,"fim1st",IF(CC53=CC54,"meio1st",IF(CC53=6,IF(CC54=7,"fim1st","meio1st"),IF(CC53=7,IF(CC54=6,"fim1st","meio1st"),"meio1st"))))),IF(CC54&gt;5,IF(CC54&gt;CC53+1,"fim1st","meio1st"),"meio1st")),IF(CC54&lt;&gt;"",IF(CC53&gt;5,IF(CC53&gt;CC54+1,"fim1st",IF(CC54&gt;CC53+1,"fim1st",IF(CC53=CC54,"meio1st",IF(CC53=6,IF(CC54=7,"fim1st","meio1st"),IF(CC53=7,IF(CC54=6,"fim1st","meio1st"),"meio1st"))))),IF(CC54&gt;5,IF(CC54&gt;CC53+1,"fim1st","meio1st"),"meio1st")),"NJG"))))))</f>
        <v>meio2st</v>
      </c>
      <c r="CI53" s="103">
        <f>IF(CB53="W",6,IF(CB53="O",0,  IF(CB54="R",IF(CG53="meio1st",IF(CC54&gt;4,IF(CC54=6,7,CC54+2),6),CC53),CC53)))</f>
        <v>6</v>
      </c>
      <c r="CJ53" s="104">
        <f>IF(CB53="W",6,IF(CB53="O",0,IF(CB53="R",IF(CG53="meio1st",0,IF(CG53="fim1st",0,CD53) ),IF(CB54="R",IF(CG53="meio1st",6,IF(CG53="fim1st",6,IF(CG53="meio2st",IF(CD54&gt;4,IF(CD54=6,7,CD54+2),6),CD53))),CD53))))</f>
        <v>2</v>
      </c>
      <c r="CK53" s="105">
        <f>IF(CB53="W",0,IF(CB53="O",0,IF(CB53="R",IF(CG53="STB",CE53,0),IF(CB54="R",IF(CG49="meio1st",0,IF(CI53&gt;CI54,IF(CJ53&gt;CJ54,0,10),IF(CJ53&gt;CJ54,10,CE53))),CE53))))</f>
        <v>0</v>
      </c>
      <c r="CM53" s="31" t="str">
        <f t="shared" si="158"/>
        <v>MARCO MACIEL</v>
      </c>
      <c r="CN53" s="65">
        <f>IF(AE52&gt;AE51,1,0)</f>
        <v>1</v>
      </c>
      <c r="CO53" s="65">
        <f>IF(AF52&gt;AF51,1,0)</f>
        <v>1</v>
      </c>
      <c r="CP53" s="65">
        <f>IF(AG52&gt;AG51,1,0)</f>
        <v>0</v>
      </c>
      <c r="CQ53" s="65">
        <f>IF(AS50&gt;AS49,1,0)</f>
        <v>0</v>
      </c>
      <c r="CR53" s="65">
        <f>IF(AT50&gt;AT49,1,0)</f>
        <v>1</v>
      </c>
      <c r="CS53" s="65">
        <f>IF(AU50&gt;AU49,1,0)</f>
        <v>0</v>
      </c>
      <c r="CT53" s="65">
        <f>IF(BG53&gt;BG54,1,0)</f>
        <v>0</v>
      </c>
      <c r="CU53" s="65">
        <f>IF(BH53&gt;BH54,1,0)</f>
        <v>0</v>
      </c>
      <c r="CV53" s="65">
        <f>IF(BI53&gt;BI54,1,0)</f>
        <v>0</v>
      </c>
      <c r="CW53" s="65">
        <f>IF(BU53&gt;BU54,1,0)</f>
        <v>0</v>
      </c>
      <c r="CX53" s="65">
        <f>IF(BV53&gt;BV54,1,0)</f>
        <v>1</v>
      </c>
      <c r="CY53" s="65">
        <f>IF(BW53&gt;BW54,1,0)</f>
        <v>0</v>
      </c>
      <c r="CZ53" s="65">
        <f>IF(CI52&gt;CI51,1,0)</f>
        <v>1</v>
      </c>
      <c r="DA53" s="65">
        <f>IF(CJ52&gt;CJ51,1,0)</f>
        <v>1</v>
      </c>
      <c r="DB53" s="65">
        <f>IF(CK52&gt;CK51,1,0)</f>
        <v>0</v>
      </c>
      <c r="DC53" s="111"/>
      <c r="DD53" s="65">
        <f>IF(AE51&gt;AE52,1,0)</f>
        <v>0</v>
      </c>
      <c r="DE53" s="65">
        <f>IF(AF51&gt;AF52,1,0)</f>
        <v>0</v>
      </c>
      <c r="DF53" s="65">
        <f>IF(AG51&gt;AG52,1,0)</f>
        <v>0</v>
      </c>
      <c r="DG53" s="65">
        <f>IF(AS49&gt;AS50,1,0)</f>
        <v>1</v>
      </c>
      <c r="DH53" s="65">
        <f>IF(AT49&gt;AT50,1,0)</f>
        <v>0</v>
      </c>
      <c r="DI53" s="65">
        <f>IF(AU49&gt;AU50,1,0)</f>
        <v>1</v>
      </c>
      <c r="DJ53" s="65">
        <f>IF(BG54&gt;BG53,1,0)</f>
        <v>1</v>
      </c>
      <c r="DK53" s="65">
        <f>IF(BH54&gt;BH53,1,0)</f>
        <v>1</v>
      </c>
      <c r="DL53" s="65">
        <f>IF(BI54&gt;BI53,1,0)</f>
        <v>0</v>
      </c>
      <c r="DM53" s="65">
        <f>IF(BU54&gt;BU53,1,0)</f>
        <v>1</v>
      </c>
      <c r="DN53" s="65">
        <f>IF(BV54&gt;BV53,1,0)</f>
        <v>0</v>
      </c>
      <c r="DO53" s="65">
        <f>IF(BW54&gt;BW53,1,0)</f>
        <v>1</v>
      </c>
      <c r="DP53" s="65">
        <f>IF(CI51&gt;CI52,1,0)</f>
        <v>0</v>
      </c>
      <c r="DQ53" s="65">
        <f>IF(CJ51&gt;CJ52,1,0)</f>
        <v>0</v>
      </c>
      <c r="DR53" s="65">
        <f>IF(CK51&gt;CK52,1,0)</f>
        <v>0</v>
      </c>
      <c r="DS53" s="111"/>
      <c r="DT53" s="65">
        <f>AE52+AF52+AG52+AS50+AT50+AU50+BG53+BH53+BI53+BU53+BV53+BW53+CI52+CJ52+CK52</f>
        <v>54</v>
      </c>
      <c r="DU53" s="65">
        <f>AE51+AF51+AG51+AS49+AT49+AU49+BG54+BH54+BI54+BU54+BV54+BW54+CI51+CJ51+CK51</f>
        <v>61</v>
      </c>
      <c r="DV53" s="111"/>
      <c r="DW53" s="31">
        <f>IF(X52="O",1,0)</f>
        <v>0</v>
      </c>
      <c r="DX53" s="31">
        <f>IF(AL50="O",1,0)</f>
        <v>0</v>
      </c>
      <c r="DY53" s="31">
        <f>IF(AZ53="O",1,0)</f>
        <v>1</v>
      </c>
      <c r="DZ53" s="31">
        <f>IF(BN53="O",1,0)</f>
        <v>0</v>
      </c>
      <c r="EA53" s="31">
        <f>IF(CB52="O",1,0)</f>
        <v>0</v>
      </c>
      <c r="ED53" s="65">
        <f t="shared" si="159"/>
        <v>1</v>
      </c>
      <c r="EE53" s="65">
        <f t="shared" si="160"/>
        <v>1</v>
      </c>
      <c r="EF53" s="65">
        <f t="shared" si="161"/>
        <v>1</v>
      </c>
      <c r="EG53" s="65">
        <f t="shared" si="162"/>
        <v>1</v>
      </c>
      <c r="EH53" s="65">
        <f t="shared" si="163"/>
        <v>1</v>
      </c>
      <c r="EI53" s="65">
        <v>5</v>
      </c>
      <c r="EJ53" s="43">
        <f t="shared" si="164"/>
        <v>5</v>
      </c>
      <c r="EK53" s="43">
        <f>AY53+BM53+CA52+W52+AK50</f>
        <v>2</v>
      </c>
      <c r="EL53" s="43">
        <f t="shared" si="165"/>
        <v>6</v>
      </c>
      <c r="EM53" s="43">
        <f t="shared" si="166"/>
        <v>6</v>
      </c>
      <c r="EN53" s="43">
        <f t="shared" si="167"/>
        <v>0</v>
      </c>
      <c r="EO53" s="43">
        <f t="shared" si="168"/>
        <v>54</v>
      </c>
      <c r="EP53" s="43">
        <f t="shared" si="168"/>
        <v>61</v>
      </c>
      <c r="EQ53" s="43">
        <f t="shared" si="169"/>
        <v>-7</v>
      </c>
      <c r="ER53" s="43">
        <f t="shared" si="170"/>
        <v>1</v>
      </c>
      <c r="ES53" s="111"/>
      <c r="ET53" s="71">
        <f>IF(EK53+100&gt;99,EK53+100,concatdxnar("0",EK53+100))</f>
        <v>102</v>
      </c>
      <c r="EU53" s="71">
        <f t="shared" si="171"/>
        <v>100</v>
      </c>
      <c r="EV53" s="71" t="str">
        <f t="shared" si="172"/>
        <v>093</v>
      </c>
      <c r="EW53" s="71">
        <f t="shared" si="173"/>
        <v>8</v>
      </c>
      <c r="EX53" s="65" t="str">
        <f t="shared" si="174"/>
        <v>10210009385</v>
      </c>
      <c r="EY53" s="65">
        <f t="shared" si="175"/>
        <v>10210009385</v>
      </c>
      <c r="EZ53" s="65">
        <f>LARGE(EY49:EY54,EI53)</f>
        <v>10209809793</v>
      </c>
      <c r="FA53" s="65" t="str">
        <f t="shared" si="176"/>
        <v>102098097</v>
      </c>
      <c r="FB53" s="65" t="str">
        <f>IF(FA53=FA52,"empate-c",IF(FA53=FA54,"empate-b","ok"))</f>
        <v>ok</v>
      </c>
      <c r="FC53" s="65">
        <f t="shared" si="177"/>
        <v>3</v>
      </c>
      <c r="FD53" s="65">
        <f t="shared" si="178"/>
        <v>9</v>
      </c>
      <c r="FE53" s="65" t="str">
        <f>RIGHT(C47,1)</f>
        <v>F</v>
      </c>
      <c r="FF53" s="65">
        <f>IF(FD53=9,9,VLOOKUP(CONCATENATE(FE53,FD53),'Conf-Direto'!$A$12:$B$587,2,0))</f>
        <v>9</v>
      </c>
      <c r="FG53" s="65">
        <f t="shared" si="179"/>
        <v>9</v>
      </c>
      <c r="FH53" s="31" t="str">
        <f t="shared" si="180"/>
        <v>10209809793</v>
      </c>
      <c r="FI53" s="65">
        <v>5</v>
      </c>
      <c r="FJ53" s="70">
        <f>IF(AK49=1,1,IF(AK50=1,5,0))</f>
        <v>1</v>
      </c>
      <c r="FK53" s="70">
        <f>IF(W51=1,2,IF(W52=1,5,0))</f>
        <v>5</v>
      </c>
      <c r="FL53" s="70">
        <f>IF(CA51=1,3,IF(CA52=1,5,0))</f>
        <v>5</v>
      </c>
      <c r="FM53" s="70">
        <f>IF(BM54=1,4,IF(BM53=1,5,0))</f>
        <v>4</v>
      </c>
      <c r="FN53" s="70"/>
      <c r="FO53" s="70">
        <f>FN54</f>
        <v>6</v>
      </c>
      <c r="FP53" s="31">
        <f t="shared" si="181"/>
        <v>10209809793</v>
      </c>
      <c r="FQ53" s="31">
        <f>LARGE(FP49:FP54,5)</f>
        <v>10209809793</v>
      </c>
      <c r="FR53" s="65">
        <f>IF(SUM(EJ49:EJ54)=0,B53,VALUE(RIGHT(FQ53,1)))</f>
        <v>3</v>
      </c>
      <c r="FS53" s="31">
        <f t="shared" si="182"/>
        <v>33</v>
      </c>
      <c r="FT53" s="31" t="str">
        <f>VLOOKUP(FR53,B49:D54,3,0)</f>
        <v>JOÃO MEDEIROS</v>
      </c>
      <c r="FU53" s="31">
        <f t="shared" si="183"/>
        <v>35</v>
      </c>
      <c r="FV53" s="67" t="str">
        <f t="shared" si="184"/>
        <v>3335</v>
      </c>
      <c r="FW53" s="31">
        <f t="shared" si="185"/>
        <v>3335</v>
      </c>
      <c r="FX53" s="31">
        <f>SMALL(FW49:FW54,FI53)</f>
        <v>3534</v>
      </c>
      <c r="FY53" s="31">
        <f t="shared" si="186"/>
        <v>35</v>
      </c>
      <c r="FZ53" s="31" t="str">
        <f t="shared" si="187"/>
        <v>34</v>
      </c>
    </row>
    <row r="54" spans="1:185" x14ac:dyDescent="0.45">
      <c r="B54" s="43">
        <v>6</v>
      </c>
      <c r="C54" s="47">
        <v>36</v>
      </c>
      <c r="D54" s="48" t="str">
        <f>Classificação!D40</f>
        <v>ADALO REIS</v>
      </c>
      <c r="F54" s="47">
        <f>F53+1</f>
        <v>36</v>
      </c>
      <c r="G54" s="135" t="str">
        <f t="shared" si="157"/>
        <v>OLÍMPIO FILHO</v>
      </c>
      <c r="H54" s="148">
        <f>VLOOKUP(FR54,EI49:EJ54,2,0)</f>
        <v>5</v>
      </c>
      <c r="I54" s="137">
        <f>VLOOKUP(FR54,EI49:EK54,3,0)</f>
        <v>0</v>
      </c>
      <c r="J54" s="141">
        <f>VLOOKUP(FR54,EI49:EQ54,4,0)</f>
        <v>0</v>
      </c>
      <c r="K54" s="139">
        <f>VLOOKUP(FR54,EI49:EQ54,5,0)</f>
        <v>10</v>
      </c>
      <c r="L54" s="140">
        <f>VLOOKUP(FR54,EI49:EQ54,6,0)</f>
        <v>-10</v>
      </c>
      <c r="M54" s="141">
        <f>VLOOKUP(FR54,EI49:EQ54,7,0)</f>
        <v>30</v>
      </c>
      <c r="N54" s="139">
        <f>VLOOKUP(FR54,EI49:EQ54,8,0)</f>
        <v>63</v>
      </c>
      <c r="O54" s="149">
        <f>VLOOKUP(FR54,EI49:EQ54,9,0)</f>
        <v>-33</v>
      </c>
      <c r="P54" s="142">
        <f>VLOOKUP(FR54,EI49:ER54,10,0)</f>
        <v>1</v>
      </c>
      <c r="Q54" s="142" t="e">
        <f>VLOOKUP(FS54,EJ49:ES54,10,0)</f>
        <v>#N/A</v>
      </c>
      <c r="R54" s="97"/>
      <c r="S54" s="97"/>
      <c r="U54" s="118" t="s">
        <v>140</v>
      </c>
      <c r="V54" s="50" t="str">
        <f>D52</f>
        <v>CARLOS EWBANK</v>
      </c>
      <c r="W54" s="119">
        <f>IF(X54="W",1,IF(X54="O",0,IF(X54="R",0,IF(X53="R",1,IF(AG54+AG53&gt;0,IF(AG54&gt;AG53,1,0),IF(AF54&gt;AF53,1,0))))))</f>
        <v>1</v>
      </c>
      <c r="X54" s="143"/>
      <c r="Y54" s="121">
        <v>7</v>
      </c>
      <c r="Z54" s="121">
        <v>7</v>
      </c>
      <c r="AA54" s="122"/>
      <c r="AC54" s="65" t="str">
        <f>IF(AA54&lt;&gt;"","STB",IF(AA53&lt;&gt;"","STB",IF(Z54&lt;&gt;"",IF(Z54&gt;5,IF(Z54&gt;Z53+1,"fim2st",IF(Z53&gt;Z54+1,"fim2st",IF(Z54=Z53,"meio2st",IF(Z54=6,IF(Z53=7,"fim2st","meio2st"),IF(Z54=7,IF(Z53=6,"fim2st","meio2st"),"meio2st"))))),IF(Z53&gt;5,IF(Z53&gt;Z54+1,"fim2st","meio2st"),"meio2st")),IF(Z53&lt;&gt;"",IF(Z54&gt;5,IF(Z54&gt;Z53+1,"fim2st",IF(Z53&gt;Z54+1,"fim2st",IF(Z54=Z53,"meio2st",IF(Z54=6,IF(Z53=7,"fim2st","meio2st"),IF(Z54=7,IF(Z53=6,"fim2st","meio2st"),"meio2st"))))),IF(Z53&gt;5,IF(Z53&gt;Z54+1,"fim2st","meio2st"),"meio2st")),IF(Y54&lt;&gt;"",IF(Y54&gt;5,IF(Y54&gt;Y53+1,"fim1st",IF(Y53&gt;Y54+1,"fim1st",IF(Y54=Y53,"meio1st",IF(Y54=6,IF(Y53=7,"fim1st","meio1st"),IF(Y54=7,IF(Y53=6,"fim1st","meio1st"),"meio1st"))))),IF(Y53&gt;5,IF(Y53&gt;Y54+1,"fim1st","meio1st"),"meio1st")),IF(Y53&lt;&gt;"",IF(Y54&gt;5,IF(Y54&gt;Y53+1,"fim1st",IF(Y53&gt;Y54+1,"fim1st",IF(Y54=Y53,"meio1st",IF(Y54=6,IF(Y53=7,"fim1st","meio1st"),IF(Y54=7,IF(Y53=6,"fim1st","meio1st"),"meio1st"))))),IF(Y53&gt;5,IF(Y53&gt;Y54+1,"fim1st","meio1st"),"meio1st")),"NJG"))))))</f>
        <v>fim2st</v>
      </c>
      <c r="AE54" s="123">
        <f>IF(X54="W",6,IF(X54="O",0,  IF(X53="R",IF(AC54="meio1st",IF(Y53&gt;4,IF(Y53=6,7,Y53+2),6),Y54),Y54)))</f>
        <v>7</v>
      </c>
      <c r="AF54" s="124">
        <f>IF(X54="W",6,IF(X54="O",0,IF(X54="R",IF(AC54="meio1st",0,IF(AC54="fim1st",0,Z54) ),IF(X53="R",IF(AC54="meio1st",6,IF(AC54="fim1st",6,IF(AC54="meio2st",IF(Z53&gt;4,IF(Z53=6,7,Z53+2),6),Z54))),Z54))))</f>
        <v>7</v>
      </c>
      <c r="AG54" s="125">
        <f>IF(X54="W",0,IF(X54="O",0,IF(X54="R",IF(AC54="STB",AA54,0),IF(X53="R",IF(AC49="meio1st",0,IF(AE54&gt;AE53,IF(AF54&gt;AF53,0,10),IF(AF54&gt;AF53,10,AA54))),AA54))))</f>
        <v>0</v>
      </c>
      <c r="AH54" s="106"/>
      <c r="AI54" s="118"/>
      <c r="AJ54" s="50" t="str">
        <f>D54</f>
        <v>ADALO REIS</v>
      </c>
      <c r="AK54" s="119">
        <f>IF(AL54="W",1,IF(AL54="O",0,IF(AL54="R",0,IF(AL53="R",1,IF(AU54+AU53&gt;0,IF(AU54&gt;AU53,1,0),IF(AT54&gt;AT53,1,0))))))</f>
        <v>0</v>
      </c>
      <c r="AL54" s="143"/>
      <c r="AM54" s="121">
        <v>3</v>
      </c>
      <c r="AN54" s="121">
        <v>6</v>
      </c>
      <c r="AO54" s="122">
        <v>4</v>
      </c>
      <c r="AQ54" s="65" t="str">
        <f>IF(AO54&lt;&gt;"","STB",IF(AO53&lt;&gt;"","STB",IF(AN54&lt;&gt;"",IF(AN54&gt;5,IF(AN54&gt;AN53+1,"fim2st",IF(AN53&gt;AN54+1,"fim2st",IF(AN54=AN53,"meio2st",IF(AN54=6,IF(AN53=7,"fim2st","meio2st"),IF(AN54=7,IF(AN53=6,"fim2st","meio2st"),"meio2st"))))),IF(AN53&gt;5,IF(AN53&gt;AN54+1,"fim2st","meio2st"),"meio2st")),IF(AN53&lt;&gt;"",IF(AN54&gt;5,IF(AN54&gt;AN53+1,"fim2st",IF(AN53&gt;AN54+1,"fim2st",IF(AN54=AN53,"meio2st",IF(AN54=6,IF(AN53=7,"fim2st","meio2st"),IF(AN54=7,IF(AN53=6,"fim2st","meio2st"),"meio2st"))))),IF(AN53&gt;5,IF(AN53&gt;AN54+1,"fim2st","meio2st"),"meio2st")),IF(AM54&lt;&gt;"",IF(AM54&gt;5,IF(AM54&gt;AM53+1,"fim1st",IF(AM53&gt;AM54+1,"fim1st",IF(AM54=AM53,"meio1st",IF(AM54=6,IF(AM53=7,"fim1st","meio1st"),IF(AM54=7,IF(AM53=6,"fim1st","meio1st"),"meio1st"))))),IF(AM53&gt;5,IF(AM53&gt;AM54+1,"fim1st","meio1st"),"meio1st")),IF(AM53&lt;&gt;"",IF(AM54&gt;5,IF(AM54&gt;AM53+1,"fim1st",IF(AM53&gt;AM54+1,"fim1st",IF(AM54=AM53,"meio1st",IF(AM54=6,IF(AM53=7,"fim1st","meio1st"),IF(AM54=7,IF(AM53=6,"fim1st","meio1st"),"meio1st"))))),IF(AM53&gt;5,IF(AM53&gt;AM54+1,"fim1st","meio1st"),"meio1st")),"NJG"))))))</f>
        <v>STB</v>
      </c>
      <c r="AS54" s="123">
        <f>IF(AL54="W",6,IF(AL54="O",0,  IF(AL53="R",IF(AQ54="meio1st",IF(AM53&gt;4,IF(AM53=6,7,AM53+2),6),AM54),AM54)))</f>
        <v>3</v>
      </c>
      <c r="AT54" s="124">
        <f>IF(AL54="W",6,IF(AL54="O",0,IF(AL54="R",IF(AQ54="meio1st",0,IF(AQ54="fim1st",0,AN54) ),IF(AL53="R",IF(AQ54="meio1st",6,IF(AQ54="fim1st",6,IF(AQ54="meio2st",IF(AN53&gt;4,IF(AN53=6,7,AN53+2),6),AN54))),AN54))))</f>
        <v>6</v>
      </c>
      <c r="AU54" s="125">
        <f>IF(AL54="W",0,IF(AL54="O",0,IF(AL54="R",IF(AQ54="STB",AO54,0),IF(AL53="R",IF(AQ49="meio1st",0,IF(AS54&gt;AS53,IF(AT54&gt;AT53,0,10),IF(AT54&gt;AT53,10,AO54))),AO54))))</f>
        <v>4</v>
      </c>
      <c r="AW54" s="118" t="s">
        <v>140</v>
      </c>
      <c r="AX54" s="50" t="str">
        <f>D54</f>
        <v>ADALO REIS</v>
      </c>
      <c r="AY54" s="119">
        <f>IF(AZ54="W",1,IF(AZ54="O",0,IF(AZ54="R",0,IF(AZ53="R",1,IF(BI54+BI53&gt;0,IF(BI54&gt;BI53,1,0),IF(BH54&gt;BH53,1,0))))))</f>
        <v>1</v>
      </c>
      <c r="AZ54" s="143" t="s">
        <v>169</v>
      </c>
      <c r="BA54" s="121"/>
      <c r="BB54" s="121"/>
      <c r="BC54" s="122"/>
      <c r="BE54" s="65" t="str">
        <f>IF(BC54&lt;&gt;"","STB",IF(BC53&lt;&gt;"","STB",IF(BB54&lt;&gt;"",IF(BB54&gt;5,IF(BB54&gt;BB53+1,"fim2st",IF(BB53&gt;BB54+1,"fim2st",IF(BB54=BB53,"meio2st",IF(BB54=6,IF(BB53=7,"fim2st","meio2st"),IF(BB54=7,IF(BB53=6,"fim2st","meio2st"),"meio2st"))))),IF(BB53&gt;5,IF(BB53&gt;BB54+1,"fim2st","meio2st"),"meio2st")),IF(BB53&lt;&gt;"",IF(BB54&gt;5,IF(BB54&gt;BB53+1,"fim2st",IF(BB53&gt;BB54+1,"fim2st",IF(BB54=BB53,"meio2st",IF(BB54=6,IF(BB53=7,"fim2st","meio2st"),IF(BB54=7,IF(BB53=6,"fim2st","meio2st"),"meio2st"))))),IF(BB53&gt;5,IF(BB53&gt;BB54+1,"fim2st","meio2st"),"meio2st")),IF(BA54&lt;&gt;"",IF(BA54&gt;5,IF(BA54&gt;BA53+1,"fim1st",IF(BA53&gt;BA54+1,"fim1st",IF(BA54=BA53,"meio1st",IF(BA54=6,IF(BA53=7,"fim1st","meio1st"),IF(BA54=7,IF(BA53=6,"fim1st","meio1st"),"meio1st"))))),IF(BA53&gt;5,IF(BA53&gt;BA54+1,"fim1st","meio1st"),"meio1st")),IF(BA53&lt;&gt;"",IF(BA54&gt;5,IF(BA54&gt;BA53+1,"fim1st",IF(BA53&gt;BA54+1,"fim1st",IF(BA54=BA53,"meio1st",IF(BA54=6,IF(BA53=7,"fim1st","meio1st"),IF(BA54=7,IF(BA53=6,"fim1st","meio1st"),"meio1st"))))),IF(BA53&gt;5,IF(BA53&gt;BA54+1,"fim1st","meio1st"),"meio1st")),"NJG"))))))</f>
        <v>NJG</v>
      </c>
      <c r="BG54" s="123">
        <f>IF(AZ54="W",6,IF(AZ54="O",0,  IF(AZ53="R",IF(BE54="meio1st",IF(BA53&gt;4,IF(BA53=6,7,BA53+2),6),BA54),BA54)))</f>
        <v>6</v>
      </c>
      <c r="BH54" s="124">
        <f>IF(AZ54="W",6,IF(AZ54="O",0,IF(AZ54="R",IF(BE54="meio1st",0,IF(BE54="fim1st",0,BB54) ),IF(AZ53="R",IF(BE54="meio1st",6,IF(BE54="fim1st",6,IF(BE54="meio2st",IF(BB53&gt;4,IF(BB53=6,7,BB53+2),6),BB54))),BB54))))</f>
        <v>6</v>
      </c>
      <c r="BI54" s="125">
        <f>IF(AZ54="W",0,IF(AZ54="O",0,IF(AZ54="R",IF(BE54="STB",BC54,0),IF(AZ53="R",IF(BE49="meio1st",0,IF(BG54&gt;BG53,IF(BH54&gt;BH53,0,10),IF(BH54&gt;BH53,10,BC54))),BC54))))</f>
        <v>0</v>
      </c>
      <c r="BK54" s="118"/>
      <c r="BL54" s="50" t="str">
        <f>D52</f>
        <v>CARLOS EWBANK</v>
      </c>
      <c r="BM54" s="119">
        <f>IF(BN54="W",1,IF(BN54="O",0,IF(BN54="R",0,IF(BN53="R",1,IF(BW54+BW53&gt;0,IF(BW54&gt;BW53,1,0),IF(BV54&gt;BV53,1,0))))))</f>
        <v>1</v>
      </c>
      <c r="BN54" s="143"/>
      <c r="BO54" s="121">
        <v>6</v>
      </c>
      <c r="BP54" s="121">
        <v>5</v>
      </c>
      <c r="BQ54" s="122">
        <v>10</v>
      </c>
      <c r="BS54" s="65" t="str">
        <f>IF(BQ54&lt;&gt;"","STB",IF(BQ53&lt;&gt;"","STB",IF(BP54&lt;&gt;"",IF(BP54&gt;5,IF(BP54&gt;BP53+1,"fim2st",IF(BP53&gt;BP54+1,"fim2st",IF(BP54=BP53,"meio2st",IF(BP54=6,IF(BP53=7,"fim2st","meio2st"),IF(BP54=7,IF(BP53=6,"fim2st","meio2st"),"meio2st"))))),IF(BP53&gt;5,IF(BP53&gt;BP54+1,"fim2st","meio2st"),"meio2st")),IF(BP53&lt;&gt;"",IF(BP54&gt;5,IF(BP54&gt;BP53+1,"fim2st",IF(BP53&gt;BP54+1,"fim2st",IF(BP54=BP53,"meio2st",IF(BP54=6,IF(BP53=7,"fim2st","meio2st"),IF(BP54=7,IF(BP53=6,"fim2st","meio2st"),"meio2st"))))),IF(BP53&gt;5,IF(BP53&gt;BP54+1,"fim2st","meio2st"),"meio2st")),IF(BO54&lt;&gt;"",IF(BO54&gt;5,IF(BO54&gt;BO53+1,"fim1st",IF(BO53&gt;BO54+1,"fim1st",IF(BO54=BO53,"meio1st",IF(BO54=6,IF(BO53=7,"fim1st","meio1st"),IF(BO54=7,IF(BO53=6,"fim1st","meio1st"),"meio1st"))))),IF(BO53&gt;5,IF(BO53&gt;BO54+1,"fim1st","meio1st"),"meio1st")),IF(BO53&lt;&gt;"",IF(BO54&gt;5,IF(BO54&gt;BO53+1,"fim1st",IF(BO53&gt;BO54+1,"fim1st",IF(BO54=BO53,"meio1st",IF(BO54=6,IF(BO53=7,"fim1st","meio1st"),IF(BO54=7,IF(BO53=6,"fim1st","meio1st"),"meio1st"))))),IF(BO53&gt;5,IF(BO53&gt;BO54+1,"fim1st","meio1st"),"meio1st")),"NJG"))))))</f>
        <v>STB</v>
      </c>
      <c r="BU54" s="123">
        <f>IF(BN54="W",6,IF(BN54="O",0,  IF(BN53="R",IF(BS54="meio1st",IF(BO53&gt;4,IF(BO53=6,7,BO53+2),6),BO54),BO54)))</f>
        <v>6</v>
      </c>
      <c r="BV54" s="124">
        <f>IF(BN54="W",6,IF(BN54="O",0,IF(BN54="R",IF(BS54="meio1st",0,IF(BS54="fim1st",0,BP54) ),IF(BN53="R",IF(BS54="meio1st",6,IF(BS54="fim1st",6,IF(BS54="meio2st",IF(BP53&gt;4,IF(BP53=6,7,BP53+2),6),BP54))),BP54))))</f>
        <v>5</v>
      </c>
      <c r="BW54" s="125">
        <f>IF(BN54="W",0,IF(BN54="O",0,IF(BN54="R",IF(BS54="STB",BQ54,0),IF(BN53="R",IF(BS49="meio1st",0,IF(BU54&gt;BU53,IF(BV54&gt;BV53,0,10),IF(BV54&gt;BV53,10,BQ54))),BQ54))))</f>
        <v>10</v>
      </c>
      <c r="BY54" s="118"/>
      <c r="BZ54" s="50" t="str">
        <f>D54</f>
        <v>ADALO REIS</v>
      </c>
      <c r="CA54" s="119">
        <f>IF(CB54="W",1,IF(CB54="O",0,IF(CB54="R",0,IF(CB53="R",1,IF(CK54+CK53&gt;0,IF(CK54&gt;CK53,1,0),IF(CJ54&gt;CJ53,1,0))))))</f>
        <v>1</v>
      </c>
      <c r="CB54" s="144"/>
      <c r="CC54" s="129">
        <v>3</v>
      </c>
      <c r="CD54" s="129">
        <v>2</v>
      </c>
      <c r="CE54" s="130"/>
      <c r="CG54" s="65" t="str">
        <f>IF(CE54&lt;&gt;"","STB",IF(CE53&lt;&gt;"","STB",IF(CD54&lt;&gt;"",IF(CD54&gt;5,IF(CD54&gt;CD53+1,"fim2st",IF(CD53&gt;CD54+1,"fim2st",IF(CD54=CD53,"meio2st",IF(CD54=6,IF(CD53=7,"fim2st","meio2st"),IF(CD54=7,IF(CD53=6,"fim2st","meio2st"),"meio2st"))))),IF(CD53&gt;5,IF(CD53&gt;CD54+1,"fim2st","meio2st"),"meio2st")),IF(CD53&lt;&gt;"",IF(CD54&gt;5,IF(CD54&gt;CD53+1,"fim2st",IF(CD53&gt;CD54+1,"fim2st",IF(CD54=CD53,"meio2st",IF(CD54=6,IF(CD53=7,"fim2st","meio2st"),IF(CD54=7,IF(CD53=6,"fim2st","meio2st"),"meio2st"))))),IF(CD53&gt;5,IF(CD53&gt;CD54+1,"fim2st","meio2st"),"meio2st")),IF(CC54&lt;&gt;"",IF(CC54&gt;5,IF(CC54&gt;CC53+1,"fim1st",IF(CC53&gt;CC54+1,"fim1st",IF(CC54=CC53,"meio1st",IF(CC54=6,IF(CC53=7,"fim1st","meio1st"),IF(CC54=7,IF(CC53=6,"fim1st","meio1st"),"meio1st"))))),IF(CC53&gt;5,IF(CC53&gt;CC54+1,"fim1st","meio1st"),"meio1st")),IF(CC53&lt;&gt;"",IF(CC54&gt;5,IF(CC54&gt;CC53+1,"fim1st",IF(CC53&gt;CC54+1,"fim1st",IF(CC54=CC53,"meio1st",IF(CC54=6,IF(CC53=7,"fim1st","meio1st"),IF(CC54=7,IF(CC53=6,"fim1st","meio1st"),"meio1st"))))),IF(CC53&gt;5,IF(CC53&gt;CC54+1,"fim1st","meio1st"),"meio1st")),"NJG"))))))</f>
        <v>meio2st</v>
      </c>
      <c r="CI54" s="123">
        <f>IF(CB54="W",6,IF(CB54="O",0,  IF(CB53="R",IF(CG54="meio1st",IF(CC53&gt;4,IF(CC53=6,7,CC53+2),6),CC54),CC54)))</f>
        <v>3</v>
      </c>
      <c r="CJ54" s="124">
        <f>IF(CB54="W",6,IF(CB54="O",0,IF(CB54="R",IF(CG54="meio1st",0,IF(CG54="fim1st",0,CD54) ),IF(CB53="R",IF(CG54="meio1st",6,IF(CG54="fim1st",6,IF(CG54="meio2st",IF(CD53&gt;4,IF(CD53=6,7,CD53+2),6),CD54))),CD54))))</f>
        <v>6</v>
      </c>
      <c r="CK54" s="125">
        <f>IF(CB54="W",0,IF(CB54="O",0,IF(CB54="R",IF(CG54="STB",CE54,0),IF(CB53="R",IF(CG49="meio1st",0,IF(CI54&gt;CI53,IF(CJ54&gt;CJ53,0,10),IF(CJ54&gt;CJ53,10,CE54))),CE54))))</f>
        <v>10</v>
      </c>
      <c r="CM54" s="31" t="str">
        <f t="shared" si="158"/>
        <v>ADALO REIS</v>
      </c>
      <c r="CN54" s="65">
        <f>IF(AE50&gt;AE49,1,0)</f>
        <v>0</v>
      </c>
      <c r="CO54" s="65">
        <f>IF(AF50&gt;AF49,1,0)</f>
        <v>1</v>
      </c>
      <c r="CP54" s="65">
        <f>IF(AG50&gt;AG49,1,0)</f>
        <v>0</v>
      </c>
      <c r="CQ54" s="65">
        <f>IF(AS54&gt;AS53,1,0)</f>
        <v>0</v>
      </c>
      <c r="CR54" s="65">
        <f>IF(AT54&gt;AT53,1,0)</f>
        <v>1</v>
      </c>
      <c r="CS54" s="65">
        <f>IF(AU54&gt;AU53,1,0)</f>
        <v>0</v>
      </c>
      <c r="CT54" s="65">
        <f>IF(BG54&gt;BG53,1,0)</f>
        <v>1</v>
      </c>
      <c r="CU54" s="65">
        <f>IF(BH54&gt;BH53,1,0)</f>
        <v>1</v>
      </c>
      <c r="CV54" s="65">
        <f>IF(BI54&gt;BI53,1,0)</f>
        <v>0</v>
      </c>
      <c r="CW54" s="65">
        <f>IF(BU52&gt;BU51,1,0)</f>
        <v>1</v>
      </c>
      <c r="CX54" s="65">
        <f>IF(BV52&gt;BV51,1,0)</f>
        <v>1</v>
      </c>
      <c r="CY54" s="65">
        <f>IF(BW52&gt;BW51,1,0)</f>
        <v>0</v>
      </c>
      <c r="CZ54" s="65">
        <f>IF(CI54&gt;CI53,1,0)</f>
        <v>0</v>
      </c>
      <c r="DA54" s="65">
        <f>IF(CJ54&gt;CJ53,1,0)</f>
        <v>1</v>
      </c>
      <c r="DB54" s="65">
        <f>IF(CK54&gt;CK53,1,0)</f>
        <v>1</v>
      </c>
      <c r="DC54" s="111"/>
      <c r="DD54" s="65">
        <f>IF(AE49&gt;AE50,1,0)</f>
        <v>1</v>
      </c>
      <c r="DE54" s="65">
        <f>IF(AF49&gt;AF50,1,0)</f>
        <v>0</v>
      </c>
      <c r="DF54" s="65">
        <f>IF(AG49&gt;AG50,1,0)</f>
        <v>1</v>
      </c>
      <c r="DG54" s="65">
        <f>IF(AS53&gt;AS54,1,0)</f>
        <v>1</v>
      </c>
      <c r="DH54" s="65">
        <f>IF(AT53&gt;AT54,1,0)</f>
        <v>0</v>
      </c>
      <c r="DI54" s="65">
        <f>IF(AU53&gt;AU54,1,0)</f>
        <v>1</v>
      </c>
      <c r="DJ54" s="65">
        <f>IF(BG53&gt;BG54,1,0)</f>
        <v>0</v>
      </c>
      <c r="DK54" s="65">
        <f>IF(BH53&gt;BH54,1,0)</f>
        <v>0</v>
      </c>
      <c r="DL54" s="65">
        <f>IF(BI53&gt;BI54,1,0)</f>
        <v>0</v>
      </c>
      <c r="DM54" s="65">
        <f>IF(BU51&gt;BU52,1,0)</f>
        <v>0</v>
      </c>
      <c r="DN54" s="65">
        <f>IF(BV51&gt;BV52,1,0)</f>
        <v>0</v>
      </c>
      <c r="DO54" s="65">
        <f>IF(BW51&gt;BW52,1,0)</f>
        <v>0</v>
      </c>
      <c r="DP54" s="65">
        <f>IF(CI53&gt;CI54,1,0)</f>
        <v>1</v>
      </c>
      <c r="DQ54" s="65">
        <f>IF(CJ53&gt;CJ54,1,0)</f>
        <v>0</v>
      </c>
      <c r="DR54" s="65">
        <f>IF(CK53&gt;CK54,1,0)</f>
        <v>0</v>
      </c>
      <c r="DS54" s="111"/>
      <c r="DT54" s="65">
        <f>AE50+AF50+AG50+AS54+AT54+AU54+BG54+BH54+BI54+BU52+BV52+BW52+CI54+CJ54+CK54</f>
        <v>70</v>
      </c>
      <c r="DU54" s="65">
        <f>AE49+AF49+AG49+AS53+AT53+AU53+BG53+BH53+BI53+BU51+BV51+BW51+CI53+CJ53+CK53</f>
        <v>60</v>
      </c>
      <c r="DV54" s="111"/>
      <c r="DW54" s="31">
        <f>IF(X50="O",1,0)</f>
        <v>0</v>
      </c>
      <c r="DX54" s="31">
        <f>IF(AL54="O",1,0)</f>
        <v>0</v>
      </c>
      <c r="DY54" s="31">
        <f>IF(AZ54="O",1,0)</f>
        <v>0</v>
      </c>
      <c r="DZ54" s="31">
        <f>IF(BN52="O",1,0)</f>
        <v>0</v>
      </c>
      <c r="EA54" s="31">
        <f>IF(CB54="O",1,0)</f>
        <v>0</v>
      </c>
      <c r="ED54" s="65">
        <f t="shared" si="159"/>
        <v>1</v>
      </c>
      <c r="EE54" s="65">
        <f t="shared" si="160"/>
        <v>1</v>
      </c>
      <c r="EF54" s="65">
        <f t="shared" si="161"/>
        <v>1</v>
      </c>
      <c r="EG54" s="65">
        <f t="shared" si="162"/>
        <v>1</v>
      </c>
      <c r="EH54" s="65">
        <f t="shared" si="163"/>
        <v>1</v>
      </c>
      <c r="EI54" s="65">
        <v>6</v>
      </c>
      <c r="EJ54" s="43">
        <f t="shared" si="164"/>
        <v>5</v>
      </c>
      <c r="EK54" s="43">
        <f>AY54+BM52+CA54+W50+AK54</f>
        <v>3</v>
      </c>
      <c r="EL54" s="43">
        <f t="shared" si="165"/>
        <v>8</v>
      </c>
      <c r="EM54" s="43">
        <f t="shared" si="166"/>
        <v>5</v>
      </c>
      <c r="EN54" s="43">
        <f t="shared" si="167"/>
        <v>3</v>
      </c>
      <c r="EO54" s="43">
        <f t="shared" si="168"/>
        <v>70</v>
      </c>
      <c r="EP54" s="43">
        <f t="shared" si="168"/>
        <v>60</v>
      </c>
      <c r="EQ54" s="43">
        <f t="shared" si="169"/>
        <v>10</v>
      </c>
      <c r="ER54" s="43">
        <f t="shared" si="170"/>
        <v>0</v>
      </c>
      <c r="ES54" s="111"/>
      <c r="ET54" s="71">
        <f>IF(EK54+100&gt;99,EK54+100,concatdxnar("0",EK54+100))</f>
        <v>103</v>
      </c>
      <c r="EU54" s="71">
        <f t="shared" si="171"/>
        <v>103</v>
      </c>
      <c r="EV54" s="71">
        <f t="shared" si="172"/>
        <v>110</v>
      </c>
      <c r="EW54" s="71">
        <f t="shared" si="173"/>
        <v>9</v>
      </c>
      <c r="EX54" s="65" t="str">
        <f t="shared" si="174"/>
        <v>10310311096</v>
      </c>
      <c r="EY54" s="65">
        <f t="shared" si="175"/>
        <v>10310311096</v>
      </c>
      <c r="EZ54" s="65">
        <f>LARGE(EY49:EY54,EI54)</f>
        <v>10009006782</v>
      </c>
      <c r="FA54" s="65" t="str">
        <f t="shared" si="176"/>
        <v>100090067</v>
      </c>
      <c r="FB54" s="65" t="str">
        <f>IF(FA54=FA53,"empate-c","ok")</f>
        <v>ok</v>
      </c>
      <c r="FC54" s="65">
        <f t="shared" si="177"/>
        <v>2</v>
      </c>
      <c r="FD54" s="65">
        <f t="shared" si="178"/>
        <v>9</v>
      </c>
      <c r="FE54" s="65" t="str">
        <f>RIGHT(C47,1)</f>
        <v>F</v>
      </c>
      <c r="FF54" s="65">
        <f>IF(FD54=9,9,VLOOKUP(CONCATENATE(FE54,FD54),'Conf-Direto'!$A$12:$B$587,2,0))</f>
        <v>9</v>
      </c>
      <c r="FG54" s="65">
        <f t="shared" si="179"/>
        <v>9</v>
      </c>
      <c r="FH54" s="31" t="str">
        <f t="shared" si="180"/>
        <v>10009006792</v>
      </c>
      <c r="FI54" s="65">
        <v>6</v>
      </c>
      <c r="FJ54" s="70">
        <f>IF(W49=1,1,IF(W50=1,6,0))</f>
        <v>1</v>
      </c>
      <c r="FK54" s="70">
        <f>IF(BM51=1,2,IF(BM52=1,6,0))</f>
        <v>6</v>
      </c>
      <c r="FL54" s="70">
        <f>IF(AK53=1,3,IF(AK54=1,6,0))</f>
        <v>3</v>
      </c>
      <c r="FM54" s="70">
        <f>IF(CA53=1,4,IF(CA54=1,6,0))</f>
        <v>6</v>
      </c>
      <c r="FN54" s="70">
        <f>IF(AY53=1,5,IF(AY54=1,6,0))</f>
        <v>6</v>
      </c>
      <c r="FO54" s="70"/>
      <c r="FP54" s="31">
        <f t="shared" si="181"/>
        <v>10009006792</v>
      </c>
      <c r="FQ54" s="31">
        <f>LARGE(FP49:FP54,6)</f>
        <v>10009006792</v>
      </c>
      <c r="FR54" s="65">
        <f>IF(SUM(EJ49:EJ54)=0,B54,VALUE(RIGHT(FQ54,1)))</f>
        <v>2</v>
      </c>
      <c r="FS54" s="31">
        <f t="shared" si="182"/>
        <v>32</v>
      </c>
      <c r="FT54" s="31" t="str">
        <f>VLOOKUP(FR54,B49:D54,3,0)</f>
        <v>OLÍMPIO FILHO</v>
      </c>
      <c r="FU54" s="31">
        <f t="shared" si="183"/>
        <v>36</v>
      </c>
      <c r="FV54" s="67" t="str">
        <f t="shared" si="184"/>
        <v>3236</v>
      </c>
      <c r="FW54" s="31">
        <f t="shared" si="185"/>
        <v>3236</v>
      </c>
      <c r="FX54" s="31">
        <f>SMALL(FW49:FW54,FI54)</f>
        <v>3633</v>
      </c>
      <c r="FY54" s="31">
        <f t="shared" si="186"/>
        <v>36</v>
      </c>
      <c r="FZ54" s="31" t="str">
        <f t="shared" si="187"/>
        <v>33</v>
      </c>
    </row>
    <row r="56" spans="1:185" s="23" customFormat="1" ht="22.5" customHeight="1" x14ac:dyDescent="0.45">
      <c r="A56" s="34"/>
      <c r="B56" s="34" t="s">
        <v>144</v>
      </c>
      <c r="C56" s="10" t="s">
        <v>227</v>
      </c>
      <c r="D56" s="10"/>
      <c r="E56" s="34"/>
      <c r="F56" s="10"/>
      <c r="G56" s="10" t="s">
        <v>228</v>
      </c>
      <c r="H56" s="3" t="s">
        <v>146</v>
      </c>
      <c r="I56" s="2" t="s">
        <v>147</v>
      </c>
      <c r="J56" s="1" t="s">
        <v>148</v>
      </c>
      <c r="K56" s="1"/>
      <c r="L56" s="1"/>
      <c r="M56" s="1" t="s">
        <v>150</v>
      </c>
      <c r="N56" s="1"/>
      <c r="O56" s="1"/>
      <c r="P56" s="10" t="s">
        <v>152</v>
      </c>
      <c r="Q56" s="10" t="s">
        <v>152</v>
      </c>
      <c r="R56" s="79"/>
      <c r="S56" s="79"/>
      <c r="U56" s="9" t="str">
        <f>U47</f>
        <v>1o TURNO - 1a RODADA</v>
      </c>
      <c r="V56" s="9"/>
      <c r="W56" s="69"/>
      <c r="X56" s="304" t="s">
        <v>154</v>
      </c>
      <c r="Y56" s="304"/>
      <c r="Z56" s="304"/>
      <c r="AA56" s="304"/>
      <c r="AC56" s="65" t="s">
        <v>155</v>
      </c>
      <c r="AD56" s="34"/>
      <c r="AE56" s="303" t="s">
        <v>156</v>
      </c>
      <c r="AF56" s="303"/>
      <c r="AG56" s="303"/>
      <c r="AI56" s="9" t="str">
        <f>AI47</f>
        <v>1o TURNO - 2a RODADA</v>
      </c>
      <c r="AJ56" s="9"/>
      <c r="AK56" s="69"/>
      <c r="AL56" s="304" t="s">
        <v>154</v>
      </c>
      <c r="AM56" s="304"/>
      <c r="AN56" s="304"/>
      <c r="AO56" s="304"/>
      <c r="AP56" s="34"/>
      <c r="AQ56" s="65" t="s">
        <v>155</v>
      </c>
      <c r="AR56" s="34"/>
      <c r="AS56" s="303" t="s">
        <v>156</v>
      </c>
      <c r="AT56" s="303"/>
      <c r="AU56" s="303"/>
      <c r="AW56" s="9" t="str">
        <f>AW47</f>
        <v>1o TURNO - 3a RODADA</v>
      </c>
      <c r="AX56" s="9"/>
      <c r="AY56" s="69"/>
      <c r="AZ56" s="304" t="s">
        <v>154</v>
      </c>
      <c r="BA56" s="304"/>
      <c r="BB56" s="304"/>
      <c r="BC56" s="304"/>
      <c r="BD56" s="34"/>
      <c r="BE56" s="65" t="s">
        <v>155</v>
      </c>
      <c r="BF56" s="34"/>
      <c r="BG56" s="303" t="s">
        <v>156</v>
      </c>
      <c r="BH56" s="303"/>
      <c r="BI56" s="303"/>
      <c r="BK56" s="9" t="str">
        <f>BK47</f>
        <v>1o TURNO - 4a RODADA</v>
      </c>
      <c r="BL56" s="9"/>
      <c r="BM56" s="69"/>
      <c r="BN56" s="304" t="s">
        <v>154</v>
      </c>
      <c r="BO56" s="304"/>
      <c r="BP56" s="304"/>
      <c r="BQ56" s="304"/>
      <c r="BR56" s="34"/>
      <c r="BS56" s="65" t="s">
        <v>155</v>
      </c>
      <c r="BT56" s="34"/>
      <c r="BU56" s="303" t="s">
        <v>156</v>
      </c>
      <c r="BV56" s="303"/>
      <c r="BW56" s="303"/>
      <c r="BY56" s="9" t="str">
        <f>BY47</f>
        <v>1o TURNO - 5a RODADA</v>
      </c>
      <c r="BZ56" s="9"/>
      <c r="CA56" s="69"/>
      <c r="CB56" s="305" t="s">
        <v>154</v>
      </c>
      <c r="CC56" s="305"/>
      <c r="CD56" s="305"/>
      <c r="CE56" s="305"/>
      <c r="CF56" s="34"/>
      <c r="CG56" s="65" t="s">
        <v>155</v>
      </c>
      <c r="CH56" s="34"/>
      <c r="CI56" s="303" t="s">
        <v>156</v>
      </c>
      <c r="CJ56" s="303"/>
      <c r="CK56" s="303"/>
      <c r="CM56" s="306" t="s">
        <v>157</v>
      </c>
      <c r="CN56" s="307" t="s">
        <v>158</v>
      </c>
      <c r="CO56" s="307"/>
      <c r="CP56" s="307"/>
      <c r="CQ56" s="307" t="s">
        <v>159</v>
      </c>
      <c r="CR56" s="307"/>
      <c r="CS56" s="307"/>
      <c r="CT56" s="307" t="s">
        <v>160</v>
      </c>
      <c r="CU56" s="307"/>
      <c r="CV56" s="307"/>
      <c r="CW56" s="307" t="s">
        <v>161</v>
      </c>
      <c r="CX56" s="307"/>
      <c r="CY56" s="307"/>
      <c r="CZ56" s="307" t="s">
        <v>162</v>
      </c>
      <c r="DA56" s="307"/>
      <c r="DB56" s="307"/>
      <c r="DC56" s="34"/>
      <c r="DD56" s="307" t="s">
        <v>163</v>
      </c>
      <c r="DE56" s="307"/>
      <c r="DF56" s="307"/>
      <c r="DG56" s="307" t="s">
        <v>164</v>
      </c>
      <c r="DH56" s="307"/>
      <c r="DI56" s="307"/>
      <c r="DJ56" s="307" t="s">
        <v>165</v>
      </c>
      <c r="DK56" s="307"/>
      <c r="DL56" s="307"/>
      <c r="DM56" s="307" t="s">
        <v>166</v>
      </c>
      <c r="DN56" s="307"/>
      <c r="DO56" s="307"/>
      <c r="DP56" s="307" t="s">
        <v>167</v>
      </c>
      <c r="DQ56" s="307"/>
      <c r="DR56" s="307"/>
      <c r="DS56" s="34"/>
      <c r="DT56" s="307" t="s">
        <v>150</v>
      </c>
      <c r="DU56" s="307"/>
      <c r="DV56" s="34"/>
      <c r="DW56" s="307" t="s">
        <v>168</v>
      </c>
      <c r="DX56" s="307"/>
      <c r="DY56" s="307"/>
      <c r="DZ56" s="307"/>
      <c r="EA56" s="307"/>
      <c r="EB56" s="65" t="s">
        <v>169</v>
      </c>
      <c r="EC56" s="65"/>
      <c r="ED56" s="307" t="s">
        <v>170</v>
      </c>
      <c r="EE56" s="307"/>
      <c r="EF56" s="307"/>
      <c r="EG56" s="307"/>
      <c r="EH56" s="307"/>
      <c r="EI56" s="308" t="s">
        <v>144</v>
      </c>
      <c r="EJ56" s="308" t="s">
        <v>146</v>
      </c>
      <c r="EK56" s="308" t="s">
        <v>147</v>
      </c>
      <c r="EL56" s="307" t="s">
        <v>148</v>
      </c>
      <c r="EM56" s="307"/>
      <c r="EN56" s="307"/>
      <c r="EO56" s="307" t="s">
        <v>150</v>
      </c>
      <c r="EP56" s="307"/>
      <c r="EQ56" s="307"/>
      <c r="ER56" s="307" t="s">
        <v>171</v>
      </c>
      <c r="ES56" s="34"/>
      <c r="ET56" s="309" t="s">
        <v>172</v>
      </c>
      <c r="EU56" s="309"/>
      <c r="EV56" s="309"/>
      <c r="EW56" s="309"/>
      <c r="EX56" s="309"/>
      <c r="EY56" s="309"/>
      <c r="EZ56" s="309"/>
      <c r="FA56" s="309"/>
      <c r="FB56" s="309"/>
      <c r="FC56" s="309"/>
      <c r="FD56" s="307" t="s">
        <v>173</v>
      </c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4"/>
      <c r="FT56" s="34"/>
      <c r="FU56" s="34"/>
      <c r="FV56" s="72"/>
      <c r="FW56" s="34"/>
      <c r="FX56" s="34"/>
      <c r="FY56" s="34"/>
      <c r="FZ56" s="34"/>
      <c r="GA56" s="34"/>
      <c r="GB56" s="34"/>
      <c r="GC56" s="34"/>
    </row>
    <row r="57" spans="1:185" s="23" customFormat="1" ht="24.75" customHeight="1" x14ac:dyDescent="0.45">
      <c r="A57" s="34"/>
      <c r="B57" s="34"/>
      <c r="C57" s="8" t="str">
        <f>C48</f>
        <v>TENISTAS</v>
      </c>
      <c r="D57" s="8" t="str">
        <f>C3</f>
        <v>TENISTAS</v>
      </c>
      <c r="E57" s="34"/>
      <c r="F57" s="73"/>
      <c r="G57" s="74" t="s">
        <v>174</v>
      </c>
      <c r="H57" s="3"/>
      <c r="I57" s="2"/>
      <c r="J57" s="75" t="s">
        <v>175</v>
      </c>
      <c r="K57" s="75" t="s">
        <v>176</v>
      </c>
      <c r="L57" s="76" t="s">
        <v>177</v>
      </c>
      <c r="M57" s="77" t="s">
        <v>175</v>
      </c>
      <c r="N57" s="77" t="s">
        <v>176</v>
      </c>
      <c r="O57" s="78" t="s">
        <v>177</v>
      </c>
      <c r="P57" s="10"/>
      <c r="Q57" s="10"/>
      <c r="R57" s="79"/>
      <c r="S57" s="79"/>
      <c r="U57" s="83"/>
      <c r="V57" s="84" t="str">
        <f>V48</f>
        <v>19 a 25 Fev</v>
      </c>
      <c r="W57" s="80"/>
      <c r="X57" s="81" t="s">
        <v>178</v>
      </c>
      <c r="Y57" s="82" t="s">
        <v>179</v>
      </c>
      <c r="Z57" s="82" t="s">
        <v>180</v>
      </c>
      <c r="AA57" s="77" t="s">
        <v>181</v>
      </c>
      <c r="AC57" s="65" t="s">
        <v>182</v>
      </c>
      <c r="AD57" s="34"/>
      <c r="AE57" s="82" t="s">
        <v>179</v>
      </c>
      <c r="AF57" s="82" t="s">
        <v>180</v>
      </c>
      <c r="AG57" s="77" t="s">
        <v>181</v>
      </c>
      <c r="AI57" s="83"/>
      <c r="AJ57" s="84" t="str">
        <f>AJ48</f>
        <v>26 Fev a 03 Mar</v>
      </c>
      <c r="AK57" s="80"/>
      <c r="AL57" s="81" t="s">
        <v>178</v>
      </c>
      <c r="AM57" s="82" t="s">
        <v>179</v>
      </c>
      <c r="AN57" s="82" t="s">
        <v>180</v>
      </c>
      <c r="AO57" s="77" t="s">
        <v>181</v>
      </c>
      <c r="AP57" s="34"/>
      <c r="AQ57" s="65" t="s">
        <v>182</v>
      </c>
      <c r="AR57" s="34"/>
      <c r="AS57" s="82" t="s">
        <v>179</v>
      </c>
      <c r="AT57" s="82" t="s">
        <v>180</v>
      </c>
      <c r="AU57" s="77" t="s">
        <v>181</v>
      </c>
      <c r="AW57" s="83"/>
      <c r="AX57" s="84" t="str">
        <f>AX48</f>
        <v>04 a 10 Mar</v>
      </c>
      <c r="AY57" s="80"/>
      <c r="AZ57" s="81" t="s">
        <v>178</v>
      </c>
      <c r="BA57" s="82" t="s">
        <v>179</v>
      </c>
      <c r="BB57" s="82" t="s">
        <v>180</v>
      </c>
      <c r="BC57" s="77" t="s">
        <v>181</v>
      </c>
      <c r="BD57" s="34"/>
      <c r="BE57" s="65" t="s">
        <v>182</v>
      </c>
      <c r="BF57" s="34"/>
      <c r="BG57" s="82" t="s">
        <v>179</v>
      </c>
      <c r="BH57" s="82" t="s">
        <v>180</v>
      </c>
      <c r="BI57" s="77" t="s">
        <v>181</v>
      </c>
      <c r="BK57" s="83"/>
      <c r="BL57" s="84" t="str">
        <f>BL48</f>
        <v>11 a 17 Mar</v>
      </c>
      <c r="BM57" s="80"/>
      <c r="BN57" s="81" t="s">
        <v>178</v>
      </c>
      <c r="BO57" s="82" t="s">
        <v>179</v>
      </c>
      <c r="BP57" s="82" t="s">
        <v>180</v>
      </c>
      <c r="BQ57" s="77" t="s">
        <v>181</v>
      </c>
      <c r="BR57" s="34"/>
      <c r="BS57" s="65" t="s">
        <v>182</v>
      </c>
      <c r="BT57" s="34"/>
      <c r="BU57" s="82" t="s">
        <v>179</v>
      </c>
      <c r="BV57" s="82" t="s">
        <v>180</v>
      </c>
      <c r="BW57" s="77" t="s">
        <v>181</v>
      </c>
      <c r="BY57" s="83"/>
      <c r="BZ57" s="84" t="str">
        <f>BZ48</f>
        <v>18 a 24 Mar</v>
      </c>
      <c r="CA57" s="80"/>
      <c r="CB57" s="150" t="s">
        <v>178</v>
      </c>
      <c r="CC57" s="87" t="s">
        <v>183</v>
      </c>
      <c r="CD57" s="87" t="s">
        <v>184</v>
      </c>
      <c r="CE57" s="88" t="s">
        <v>181</v>
      </c>
      <c r="CF57" s="34"/>
      <c r="CG57" s="65" t="s">
        <v>182</v>
      </c>
      <c r="CH57" s="34"/>
      <c r="CI57" s="82" t="s">
        <v>179</v>
      </c>
      <c r="CJ57" s="82" t="s">
        <v>180</v>
      </c>
      <c r="CK57" s="77" t="s">
        <v>181</v>
      </c>
      <c r="CM57" s="306"/>
      <c r="CN57" s="34" t="s">
        <v>185</v>
      </c>
      <c r="CO57" s="34" t="s">
        <v>186</v>
      </c>
      <c r="CP57" s="34" t="s">
        <v>187</v>
      </c>
      <c r="CQ57" s="34" t="s">
        <v>185</v>
      </c>
      <c r="CR57" s="34" t="s">
        <v>186</v>
      </c>
      <c r="CS57" s="34" t="s">
        <v>187</v>
      </c>
      <c r="CT57" s="34" t="s">
        <v>185</v>
      </c>
      <c r="CU57" s="34" t="s">
        <v>186</v>
      </c>
      <c r="CV57" s="34" t="s">
        <v>187</v>
      </c>
      <c r="CW57" s="34" t="s">
        <v>185</v>
      </c>
      <c r="CX57" s="34" t="s">
        <v>186</v>
      </c>
      <c r="CY57" s="34" t="s">
        <v>187</v>
      </c>
      <c r="CZ57" s="34" t="s">
        <v>185</v>
      </c>
      <c r="DA57" s="34" t="s">
        <v>186</v>
      </c>
      <c r="DB57" s="34" t="s">
        <v>187</v>
      </c>
      <c r="DC57" s="34"/>
      <c r="DD57" s="34" t="s">
        <v>185</v>
      </c>
      <c r="DE57" s="34" t="s">
        <v>186</v>
      </c>
      <c r="DF57" s="34" t="s">
        <v>187</v>
      </c>
      <c r="DG57" s="34" t="s">
        <v>185</v>
      </c>
      <c r="DH57" s="34" t="s">
        <v>186</v>
      </c>
      <c r="DI57" s="34" t="s">
        <v>187</v>
      </c>
      <c r="DJ57" s="34" t="s">
        <v>185</v>
      </c>
      <c r="DK57" s="34" t="s">
        <v>186</v>
      </c>
      <c r="DL57" s="34" t="s">
        <v>187</v>
      </c>
      <c r="DM57" s="34" t="s">
        <v>185</v>
      </c>
      <c r="DN57" s="34" t="s">
        <v>186</v>
      </c>
      <c r="DO57" s="34" t="s">
        <v>187</v>
      </c>
      <c r="DP57" s="34" t="s">
        <v>185</v>
      </c>
      <c r="DQ57" s="34" t="s">
        <v>186</v>
      </c>
      <c r="DR57" s="34" t="s">
        <v>187</v>
      </c>
      <c r="DS57" s="34"/>
      <c r="DT57" s="65" t="s">
        <v>175</v>
      </c>
      <c r="DU57" s="65" t="s">
        <v>176</v>
      </c>
      <c r="DV57" s="34"/>
      <c r="DW57" s="34" t="s">
        <v>188</v>
      </c>
      <c r="DX57" s="34" t="s">
        <v>189</v>
      </c>
      <c r="DY57" s="34" t="s">
        <v>188</v>
      </c>
      <c r="DZ57" s="34" t="s">
        <v>189</v>
      </c>
      <c r="EA57" s="34" t="s">
        <v>188</v>
      </c>
      <c r="EB57" s="65" t="s">
        <v>110</v>
      </c>
      <c r="EC57" s="65"/>
      <c r="ED57" s="65" t="s">
        <v>190</v>
      </c>
      <c r="EE57" s="65" t="s">
        <v>191</v>
      </c>
      <c r="EF57" s="65" t="s">
        <v>192</v>
      </c>
      <c r="EG57" s="65" t="s">
        <v>193</v>
      </c>
      <c r="EH57" s="65" t="s">
        <v>194</v>
      </c>
      <c r="EI57" s="308"/>
      <c r="EJ57" s="308"/>
      <c r="EK57" s="308"/>
      <c r="EL57" s="65" t="s">
        <v>175</v>
      </c>
      <c r="EM57" s="65" t="s">
        <v>176</v>
      </c>
      <c r="EN57" s="65" t="s">
        <v>177</v>
      </c>
      <c r="EO57" s="65" t="s">
        <v>175</v>
      </c>
      <c r="EP57" s="65" t="s">
        <v>176</v>
      </c>
      <c r="EQ57" s="65" t="s">
        <v>177</v>
      </c>
      <c r="ER57" s="307"/>
      <c r="ES57" s="34"/>
      <c r="ET57" s="34" t="str">
        <f>I56</f>
        <v>Vitorias</v>
      </c>
      <c r="EU57" s="34" t="s">
        <v>195</v>
      </c>
      <c r="EV57" s="34" t="s">
        <v>196</v>
      </c>
      <c r="EW57" s="34" t="s">
        <v>168</v>
      </c>
      <c r="EX57" s="34" t="s">
        <v>197</v>
      </c>
      <c r="EY57" s="34" t="s">
        <v>198</v>
      </c>
      <c r="EZ57" s="34" t="s">
        <v>199</v>
      </c>
      <c r="FA57" s="34" t="s">
        <v>200</v>
      </c>
      <c r="FB57" s="34" t="s">
        <v>201</v>
      </c>
      <c r="FC57" s="34" t="s">
        <v>202</v>
      </c>
      <c r="FD57" s="34" t="s">
        <v>203</v>
      </c>
      <c r="FE57" s="34" t="s">
        <v>204</v>
      </c>
      <c r="FF57" s="34" t="s">
        <v>175</v>
      </c>
      <c r="FG57" s="34" t="s">
        <v>205</v>
      </c>
      <c r="FH57" s="34" t="s">
        <v>206</v>
      </c>
      <c r="FI57" s="65" t="s">
        <v>144</v>
      </c>
      <c r="FJ57" s="65">
        <v>1</v>
      </c>
      <c r="FK57" s="65">
        <v>2</v>
      </c>
      <c r="FL57" s="65">
        <v>3</v>
      </c>
      <c r="FM57" s="65">
        <v>4</v>
      </c>
      <c r="FN57" s="65">
        <v>5</v>
      </c>
      <c r="FO57" s="65">
        <v>6</v>
      </c>
      <c r="FP57" s="34" t="s">
        <v>207</v>
      </c>
      <c r="FQ57" s="34" t="s">
        <v>208</v>
      </c>
      <c r="FR57" s="34" t="s">
        <v>209</v>
      </c>
      <c r="FS57" s="72" t="s">
        <v>210</v>
      </c>
      <c r="FT57" s="34" t="s">
        <v>211</v>
      </c>
      <c r="FU57" s="34" t="s">
        <v>212</v>
      </c>
      <c r="FV57" s="72" t="s">
        <v>213</v>
      </c>
      <c r="FW57" s="34"/>
      <c r="FX57" s="34" t="s">
        <v>215</v>
      </c>
      <c r="FY57" s="34"/>
      <c r="FZ57" s="34"/>
      <c r="GA57" s="34"/>
      <c r="GB57" s="34"/>
      <c r="GC57" s="34"/>
    </row>
    <row r="58" spans="1:185" x14ac:dyDescent="0.45">
      <c r="B58" s="43">
        <v>1</v>
      </c>
      <c r="C58" s="38">
        <v>37</v>
      </c>
      <c r="D58" s="39" t="str">
        <f>Classificação!D41</f>
        <v>CARLOS MAMEDE</v>
      </c>
      <c r="F58" s="38">
        <f>F54+1</f>
        <v>37</v>
      </c>
      <c r="G58" s="89" t="str">
        <f t="shared" ref="G58:G63" si="188">VLOOKUP(FR58,$B$58:$D$63,3,0)</f>
        <v>JOSÉ LUIS</v>
      </c>
      <c r="H58" s="145">
        <f>VLOOKUP(FR58,EI58:EJ63,2,0)</f>
        <v>5</v>
      </c>
      <c r="I58" s="91">
        <f>VLOOKUP(FR58,EI58:EK63,3,0)</f>
        <v>4</v>
      </c>
      <c r="J58" s="95">
        <f>VLOOKUP(FR58,EI58:EQ63,4,0)</f>
        <v>8</v>
      </c>
      <c r="K58" s="93">
        <f>VLOOKUP(FR58,EI58:EQ63,5,0)</f>
        <v>2</v>
      </c>
      <c r="L58" s="94">
        <f>VLOOKUP(FR58,EI58:EQ63,6,0)</f>
        <v>6</v>
      </c>
      <c r="M58" s="95">
        <f>VLOOKUP(FR58,EI58:EQ63,7,0)</f>
        <v>56</v>
      </c>
      <c r="N58" s="93">
        <f>VLOOKUP(FR58,EI58:EQ63,8,0)</f>
        <v>27</v>
      </c>
      <c r="O58" s="146">
        <f>VLOOKUP(FR58,EI58:EQ63,9,0)</f>
        <v>29</v>
      </c>
      <c r="P58" s="96">
        <f>VLOOKUP(FR58,EI58:ER63,10,0)</f>
        <v>0</v>
      </c>
      <c r="Q58" s="96" t="e">
        <f>VLOOKUP(FS58,EJ58:ES63,10,0)</f>
        <v>#N/A</v>
      </c>
      <c r="R58" s="97"/>
      <c r="S58" s="97"/>
      <c r="U58" s="98"/>
      <c r="V58" s="41" t="str">
        <f>D58</f>
        <v>CARLOS MAMEDE</v>
      </c>
      <c r="W58" s="99">
        <f>IF(X58="W",1,IF(X58="O",0,IF(X58="R",0,IF(X59="R",1,IF(AG58+AG59&gt;0,IF(AG58&gt;AG59,1,0),IF(AF58&gt;AF59,1,0))))))</f>
        <v>0</v>
      </c>
      <c r="X58" s="100" t="s">
        <v>113</v>
      </c>
      <c r="Y58" s="101">
        <v>2</v>
      </c>
      <c r="Z58" s="101"/>
      <c r="AA58" s="102"/>
      <c r="AC58" s="65" t="str">
        <f>IF(AA58&lt;&gt;"","STB",IF(AA59&lt;&gt;"","STB",IF(Z58&lt;&gt;"",IF(Z58&gt;5,IF(Z58&gt;Z59+1,"fim2st",IF(Z59&gt;Z58+1,"fim2st",IF(Z58=Z59,"meio2st",IF(Z58=6,IF(Z59=7,"fim2st","meio2st"),IF(Z58=7,IF(Z59=6,"fim2st","meio2st"),"meio2st"))))),IF(Z59&gt;5,IF(Z59&gt;Z58+1,"fim2st","meio2st"),"meio2st")),IF(Z59&lt;&gt;"",IF(Z58&gt;5,IF(Z58&gt;Z59+1,"fim2st",IF(Z59&gt;Z58+1,"fim2st",IF(Z58=Z59,"meio2st",IF(Z58=6,IF(Z59=7,"fim2st","meio2st"),IF(Z58=7,IF(Z59=6,"fim2st","meio2st"),"meio2st"))))),IF(Z59&gt;5,IF(Z59&gt;Z58+1,"fim2st","meio2st"),"meio2st")),IF(Y58&lt;&gt;"",IF(Y58&gt;5,IF(Y58&gt;Y59+1,"fim1st",IF(Y59&gt;Y58+1,"fim1st",IF(Y58=Y59,"meio1st",IF(Y58=6,IF(Y59=7,"fim1st","meio1st"),IF(Y58=7,IF(Y59=6,"fim1st","meio1st"),"meio1st"))))),IF(Y59&gt;5,IF(Y59&gt;Y58+1,"fim1st","meio1st"),"meio1st")),IF(Y59&lt;&gt;"",IF(Y58&gt;5,IF(Y58&gt;Y59+1,"fim1st",IF(Y59&gt;Y58+1,"fim1st",IF(Y58=Y59,"meio1st",IF(Y58=6,IF(Y59=7,"fim1st","meio1st"),IF(Y58=7,IF(Y59=6,"fim1st","meio1st"),"meio1st"))))),IF(Y59&gt;5,IF(Y59&gt;Y58+1,"fim1st","meio1st"),"meio1st")),"NJG"))))))</f>
        <v>meio2st</v>
      </c>
      <c r="AE58" s="103">
        <f>IF(X58="W",6,IF(X58="O",0,  IF(X59="R",IF(AC58="meio1st",IF(Y59&gt;4,IF(Y59=6,7,Y59+2),6),Y58),Y58)))</f>
        <v>2</v>
      </c>
      <c r="AF58" s="104">
        <f>IF(X58="W",6,IF(X58="O",0,IF(X58="R",IF(AC58="meio1st",0,IF(AC58="fim1st",0,Z58) ),IF(X59="R",IF(AC58="meio1st",6,IF(AC58="fim1st",6,IF(AC58="meio2st",IF(Z59&gt;4,IF(Z59=6,7,Z59+2),6),Z58))),Z58))))</f>
        <v>0</v>
      </c>
      <c r="AG58" s="105">
        <f>IF(X58="W",0,IF(X58="O",0,IF(X58="R",IF(AC58="STB",AA58,0),IF(X59="R",IF(AC58="meio1st",0,IF(AE58&gt;AE59,IF(AF58&gt;AF59,0,10),IF(AF58&gt;AF59,10,AA58))),AA58))))</f>
        <v>0</v>
      </c>
      <c r="AH58" s="106"/>
      <c r="AI58" s="98" t="s">
        <v>140</v>
      </c>
      <c r="AJ58" s="41" t="str">
        <f>D58</f>
        <v>CARLOS MAMEDE</v>
      </c>
      <c r="AK58" s="99">
        <f>IF(AL58="W",1,IF(AL58="O",0,IF(AL58="R",0,IF(AL59="R",1,IF(AU58+AU59&gt;0,IF(AU58&gt;AU59,1,0),IF(AT58&gt;AT59,1,0))))))</f>
        <v>0</v>
      </c>
      <c r="AL58" s="100" t="s">
        <v>113</v>
      </c>
      <c r="AM58" s="101">
        <v>0</v>
      </c>
      <c r="AN58" s="101"/>
      <c r="AO58" s="102"/>
      <c r="AQ58" s="65" t="str">
        <f>IF(AO58&lt;&gt;"","STB",IF(AO59&lt;&gt;"","STB",IF(AN58&lt;&gt;"",IF(AN58&gt;5,IF(AN58&gt;AN59+1,"fim2st",IF(AN59&gt;AN58+1,"fim2st",IF(AN58=AN59,"meio2st",IF(AN58=6,IF(AN59=7,"fim2st","meio2st"),IF(AN58=7,IF(AN59=6,"fim2st","meio2st"),"meio2st"))))),IF(AN59&gt;5,IF(AN59&gt;AN58+1,"fim2st","meio2st"),"meio2st")),IF(AN59&lt;&gt;"",IF(AN58&gt;5,IF(AN58&gt;AN59+1,"fim2st",IF(AN59&gt;AN58+1,"fim2st",IF(AN58=AN59,"meio2st",IF(AN58=6,IF(AN59=7,"fim2st","meio2st"),IF(AN58=7,IF(AN59=6,"fim2st","meio2st"),"meio2st"))))),IF(AN59&gt;5,IF(AN59&gt;AN58+1,"fim2st","meio2st"),"meio2st")),IF(AM58&lt;&gt;"",IF(AM58&gt;5,IF(AM58&gt;AM59+1,"fim1st",IF(AM59&gt;AM58+1,"fim1st",IF(AM58=AM59,"meio1st",IF(AM58=6,IF(AM59=7,"fim1st","meio1st"),IF(AM58=7,IF(AM59=6,"fim1st","meio1st"),"meio1st"))))),IF(AM59&gt;5,IF(AM59&gt;AM58+1,"fim1st","meio1st"),"meio1st")),IF(AM59&lt;&gt;"",IF(AM58&gt;5,IF(AM58&gt;AM59+1,"fim1st",IF(AM59&gt;AM58+1,"fim1st",IF(AM58=AM59,"meio1st",IF(AM58=6,IF(AM59=7,"fim1st","meio1st"),IF(AM58=7,IF(AM59=6,"fim1st","meio1st"),"meio1st"))))),IF(AM59&gt;5,IF(AM59&gt;AM58+1,"fim1st","meio1st"),"meio1st")),"NJG"))))))</f>
        <v>fim1st</v>
      </c>
      <c r="AS58" s="103">
        <f>IF(AL58="W",6,IF(AL58="O",0,  IF(AL59="R",IF(AQ58="meio1st",IF(AM59&gt;4,IF(AM59=6,7,AM59+2),6),AM58),AM58)))</f>
        <v>0</v>
      </c>
      <c r="AT58" s="104">
        <f>IF(AL58="W",6,IF(AL58="O",0,IF(AL58="R",IF(AQ58="meio1st",0,IF(AQ58="fim1st",0,AN58) ),IF(AL59="R",IF(AQ58="meio1st",6,IF(AQ58="fim1st",6,IF(AQ58="meio2st",IF(AN59&gt;4,IF(AN59=6,7,AN59+2),6),AN58))),AN58))))</f>
        <v>0</v>
      </c>
      <c r="AU58" s="105">
        <f>IF(AL58="W",0,IF(AL58="O",0,IF(AL58="R",IF(AQ58="STB",AO58,0),IF(AL59="R",IF(AQ58="meio1st",0,IF(AS58&gt;AS59,IF(AT58&gt;AT59,0,10),IF(AT58&gt;AT59,10,AO58))),AO58))))</f>
        <v>0</v>
      </c>
      <c r="AW58" s="98"/>
      <c r="AX58" s="41" t="str">
        <f>D58</f>
        <v>CARLOS MAMEDE</v>
      </c>
      <c r="AY58" s="99">
        <f>IF(AZ58="W",1,IF(AZ58="O",0,IF(AZ58="R",0,IF(AZ59="R",1,IF(BI58+BI59&gt;0,IF(BI58&gt;BI59,1,0),IF(BH58&gt;BH59,1,0))))))</f>
        <v>1</v>
      </c>
      <c r="AZ58" s="100" t="s">
        <v>169</v>
      </c>
      <c r="BA58" s="101"/>
      <c r="BB58" s="101"/>
      <c r="BC58" s="102"/>
      <c r="BE58" s="65" t="str">
        <f>IF(BC58&lt;&gt;"","STB",IF(BC59&lt;&gt;"","STB",IF(BB58&lt;&gt;"",IF(BB58&gt;5,IF(BB58&gt;BB59+1,"fim2st",IF(BB59&gt;BB58+1,"fim2st",IF(BB58=BB59,"meio2st",IF(BB58=6,IF(BB59=7,"fim2st","meio2st"),IF(BB58=7,IF(BB59=6,"fim2st","meio2st"),"meio2st"))))),IF(BB59&gt;5,IF(BB59&gt;BB58+1,"fim2st","meio2st"),"meio2st")),IF(BB59&lt;&gt;"",IF(BB58&gt;5,IF(BB58&gt;BB59+1,"fim2st",IF(BB59&gt;BB58+1,"fim2st",IF(BB58=BB59,"meio2st",IF(BB58=6,IF(BB59=7,"fim2st","meio2st"),IF(BB58=7,IF(BB59=6,"fim2st","meio2st"),"meio2st"))))),IF(BB59&gt;5,IF(BB59&gt;BB58+1,"fim2st","meio2st"),"meio2st")),IF(BA58&lt;&gt;"",IF(BA58&gt;5,IF(BA58&gt;BA59+1,"fim1st",IF(BA59&gt;BA58+1,"fim1st",IF(BA58=BA59,"meio1st",IF(BA58=6,IF(BA59=7,"fim1st","meio1st"),IF(BA58=7,IF(BA59=6,"fim1st","meio1st"),"meio1st"))))),IF(BA59&gt;5,IF(BA59&gt;BA58+1,"fim1st","meio1st"),"meio1st")),IF(BA59&lt;&gt;"",IF(BA58&gt;5,IF(BA58&gt;BA59+1,"fim1st",IF(BA59&gt;BA58+1,"fim1st",IF(BA58=BA59,"meio1st",IF(BA58=6,IF(BA59=7,"fim1st","meio1st"),IF(BA58=7,IF(BA59=6,"fim1st","meio1st"),"meio1st"))))),IF(BA59&gt;5,IF(BA59&gt;BA58+1,"fim1st","meio1st"),"meio1st")),"NJG"))))))</f>
        <v>NJG</v>
      </c>
      <c r="BG58" s="103">
        <f>IF(AZ58="W",6,IF(AZ58="O",0,  IF(AZ59="R",IF(BE58="meio1st",IF(BA59&gt;4,IF(BA59=6,7,BA59+2),6),BA58),BA58)))</f>
        <v>6</v>
      </c>
      <c r="BH58" s="104">
        <f>IF(AZ58="W",6,IF(AZ58="O",0,IF(AZ58="R",IF(BE58="meio1st",0,IF(BE58="fim1st",0,BB58) ),IF(AZ59="R",IF(BE58="meio1st",6,IF(BE58="fim1st",6,IF(BE58="meio2st",IF(BB59&gt;4,IF(BB59=6,7,BB59+2),6),BB58))),BB58))))</f>
        <v>6</v>
      </c>
      <c r="BI58" s="105">
        <f>IF(AZ58="W",0,IF(AZ58="O",0,IF(AZ58="R",IF(BE58="STB",BC58,0),IF(AZ59="R",IF(BE58="meio1st",0,IF(BG58&gt;BG59,IF(BH58&gt;BH59,0,10),IF(BH58&gt;BH59,10,BC58))),BC58))))</f>
        <v>0</v>
      </c>
      <c r="BK58" s="98" t="s">
        <v>140</v>
      </c>
      <c r="BL58" s="41" t="str">
        <f>D58</f>
        <v>CARLOS MAMEDE</v>
      </c>
      <c r="BM58" s="99">
        <f>IF(BN58="W",1,IF(BN58="O",0,IF(BN58="R",0,IF(BN59="R",1,IF(BW58+BW59&gt;0,IF(BW58&gt;BW59,1,0),IF(BV58&gt;BV59,1,0))))))</f>
        <v>0</v>
      </c>
      <c r="BN58" s="100"/>
      <c r="BO58" s="101">
        <v>1</v>
      </c>
      <c r="BP58" s="101">
        <v>2</v>
      </c>
      <c r="BQ58" s="102"/>
      <c r="BS58" s="65" t="str">
        <f>IF(BQ58&lt;&gt;"","STB",IF(BQ59&lt;&gt;"","STB",IF(BP58&lt;&gt;"",IF(BP58&gt;5,IF(BP58&gt;BP59+1,"fim2st",IF(BP59&gt;BP58+1,"fim2st",IF(BP58=BP59,"meio2st",IF(BP58=6,IF(BP59=7,"fim2st","meio2st"),IF(BP58=7,IF(BP59=6,"fim2st","meio2st"),"meio2st"))))),IF(BP59&gt;5,IF(BP59&gt;BP58+1,"fim2st","meio2st"),"meio2st")),IF(BP59&lt;&gt;"",IF(BP58&gt;5,IF(BP58&gt;BP59+1,"fim2st",IF(BP59&gt;BP58+1,"fim2st",IF(BP58=BP59,"meio2st",IF(BP58=6,IF(BP59=7,"fim2st","meio2st"),IF(BP58=7,IF(BP59=6,"fim2st","meio2st"),"meio2st"))))),IF(BP59&gt;5,IF(BP59&gt;BP58+1,"fim2st","meio2st"),"meio2st")),IF(BO58&lt;&gt;"",IF(BO58&gt;5,IF(BO58&gt;BO59+1,"fim1st",IF(BO59&gt;BO58+1,"fim1st",IF(BO58=BO59,"meio1st",IF(BO58=6,IF(BO59=7,"fim1st","meio1st"),IF(BO58=7,IF(BO59=6,"fim1st","meio1st"),"meio1st"))))),IF(BO59&gt;5,IF(BO59&gt;BO58+1,"fim1st","meio1st"),"meio1st")),IF(BO59&lt;&gt;"",IF(BO58&gt;5,IF(BO58&gt;BO59+1,"fim1st",IF(BO59&gt;BO58+1,"fim1st",IF(BO58=BO59,"meio1st",IF(BO58=6,IF(BO59=7,"fim1st","meio1st"),IF(BO58=7,IF(BO59=6,"fim1st","meio1st"),"meio1st"))))),IF(BO59&gt;5,IF(BO59&gt;BO58+1,"fim1st","meio1st"),"meio1st")),"NJG"))))))</f>
        <v>fim2st</v>
      </c>
      <c r="BU58" s="103">
        <f>IF(BN58="W",6,IF(BN58="O",0,  IF(BN59="R",IF(BS58="meio1st",IF(BO59&gt;4,IF(BO59=6,7,BO59+2),6),BO58),BO58)))</f>
        <v>1</v>
      </c>
      <c r="BV58" s="104">
        <f>IF(BN58="W",6,IF(BN58="O",0,IF(BN58="R",IF(BS58="meio1st",0,IF(BS58="fim1st",0,BP58) ),IF(BN59="R",IF(BS58="meio1st",6,IF(BS58="fim1st",6,IF(BS58="meio2st",IF(BP59&gt;4,IF(BP59=6,7,BP59+2),6),BP58))),BP58))))</f>
        <v>2</v>
      </c>
      <c r="BW58" s="105">
        <f>IF(BN58="W",0,IF(BN58="O",0,IF(BN58="R",IF(BS58="STB",BQ58,0),IF(BN59="R",IF(BS58="meio1st",0,IF(BU58&gt;BU59,IF(BV58&gt;BV59,0,10),IF(BV58&gt;BV59,10,BQ58))),BQ58))))</f>
        <v>0</v>
      </c>
      <c r="BY58" s="98"/>
      <c r="BZ58" s="41" t="str">
        <f>D58</f>
        <v>CARLOS MAMEDE</v>
      </c>
      <c r="CA58" s="99">
        <f>IF(CB58="W",1,IF(CB58="O",0,IF(CB58="R",0,IF(CB59="R",1,IF(CK58+CK59&gt;0,IF(CK58&gt;CK59,1,0),IF(CJ58&gt;CJ59,1,0))))))</f>
        <v>0</v>
      </c>
      <c r="CB58" s="108" t="s">
        <v>110</v>
      </c>
      <c r="CC58" s="109"/>
      <c r="CD58" s="109"/>
      <c r="CE58" s="110"/>
      <c r="CG58" s="65" t="str">
        <f>IF(CE58&lt;&gt;"","STB",IF(CE59&lt;&gt;"","STB",IF(CD58&lt;&gt;"",IF(CD58&gt;5,IF(CD58&gt;CD59+1,"fim2st",IF(CD59&gt;CD58+1,"fim2st",IF(CD58=CD59,"meio2st",IF(CD58=6,IF(CD59=7,"fim2st","meio2st"),IF(CD58=7,IF(CD59=6,"fim2st","meio2st"),"meio2st"))))),IF(CD59&gt;5,IF(CD59&gt;CD58+1,"fim2st","meio2st"),"meio2st")),IF(CD59&lt;&gt;"",IF(CD58&gt;5,IF(CD58&gt;CD59+1,"fim2st",IF(CD59&gt;CD58+1,"fim2st",IF(CD58=CD59,"meio2st",IF(CD58=6,IF(CD59=7,"fim2st","meio2st"),IF(CD58=7,IF(CD59=6,"fim2st","meio2st"),"meio2st"))))),IF(CD59&gt;5,IF(CD59&gt;CD58+1,"fim2st","meio2st"),"meio2st")),IF(CC58&lt;&gt;"",IF(CC58&gt;5,IF(CC58&gt;CC59+1,"fim1st",IF(CC59&gt;CC58+1,"fim1st",IF(CC58=CC59,"meio1st",IF(CC58=6,IF(CC59=7,"fim1st","meio1st"),IF(CC58=7,IF(CC59=6,"fim1st","meio1st"),"meio1st"))))),IF(CC59&gt;5,IF(CC59&gt;CC58+1,"fim1st","meio1st"),"meio1st")),IF(CC59&lt;&gt;"",IF(CC58&gt;5,IF(CC58&gt;CC59+1,"fim1st",IF(CC59&gt;CC58+1,"fim1st",IF(CC58=CC59,"meio1st",IF(CC58=6,IF(CC59=7,"fim1st","meio1st"),IF(CC58=7,IF(CC59=6,"fim1st","meio1st"),"meio1st"))))),IF(CC59&gt;5,IF(CC59&gt;CC58+1,"fim1st","meio1st"),"meio1st")),"NJG"))))))</f>
        <v>NJG</v>
      </c>
      <c r="CI58" s="103">
        <f>IF(CB58="W",6,IF(CB58="O",0,  IF(CB59="R",IF(CG58="meio1st",IF(CC59&gt;4,IF(CC59=6,7,CC59+2),6),CC58),CC58)))</f>
        <v>0</v>
      </c>
      <c r="CJ58" s="104">
        <f>IF(CB58="W",6,IF(CB58="O",0,IF(CB58="R",IF(CG58="meio1st",0,IF(CG58="fim1st",0,CD58) ),IF(CB59="R",IF(CG58="meio1st",6,IF(CG58="fim1st",6,IF(CG58="meio2st",IF(CD59&gt;4,IF(CD59=6,7,CD59+2),6),CD58))),CD58))))</f>
        <v>0</v>
      </c>
      <c r="CK58" s="105">
        <f>IF(CB58="W",0,IF(CB58="O",0,IF(CB58="R",IF(CG58="STB",CE58,0),IF(CB59="R",IF(CG58="meio1st",0,IF(CI58&gt;CI59,IF(CJ58&gt;CJ59,0,10),IF(CJ58&gt;CJ59,10,CE58))),CE58))))</f>
        <v>0</v>
      </c>
      <c r="CM58" s="31" t="str">
        <f t="shared" ref="CM58:CM63" si="189">D58</f>
        <v>CARLOS MAMEDE</v>
      </c>
      <c r="CN58" s="65">
        <f>IF(AE58&gt;AE59,1,0)</f>
        <v>0</v>
      </c>
      <c r="CO58" s="65">
        <f>IF(AF58&gt;AF59,1,0)</f>
        <v>0</v>
      </c>
      <c r="CP58" s="65">
        <f>IF(AG58&gt;AG59,1,0)</f>
        <v>0</v>
      </c>
      <c r="CQ58" s="65">
        <f>IF(AS58&gt;AS59,1,0)</f>
        <v>0</v>
      </c>
      <c r="CR58" s="65">
        <f>IF(AT58&gt;AT59,1,0)</f>
        <v>0</v>
      </c>
      <c r="CS58" s="65">
        <f>IF(AU58&gt;AU59,1,0)</f>
        <v>0</v>
      </c>
      <c r="CT58" s="65">
        <f>IF(BG58&gt;BG59,1,0)</f>
        <v>1</v>
      </c>
      <c r="CU58" s="65">
        <f>IF(BH58&gt;BH59,1,0)</f>
        <v>1</v>
      </c>
      <c r="CV58" s="65">
        <f>IF(BI58&gt;BI59,1,0)</f>
        <v>0</v>
      </c>
      <c r="CW58" s="65">
        <f>IF(BU58&gt;BU59,1,0)</f>
        <v>0</v>
      </c>
      <c r="CX58" s="65">
        <f>IF(BV58&gt;BV59,1,0)</f>
        <v>0</v>
      </c>
      <c r="CY58" s="65">
        <f>IF(BW58&gt;BW59,1,0)</f>
        <v>0</v>
      </c>
      <c r="CZ58" s="65">
        <f>IF(CI58&gt;CI59,1,0)</f>
        <v>0</v>
      </c>
      <c r="DA58" s="65">
        <f>IF(CJ58&gt;CJ59,1,0)</f>
        <v>0</v>
      </c>
      <c r="DB58" s="65">
        <f>IF(CK58&gt;CK59,1,0)</f>
        <v>0</v>
      </c>
      <c r="DC58" s="111"/>
      <c r="DD58" s="65">
        <f>IF(AE59&gt;AE58,1,0)</f>
        <v>1</v>
      </c>
      <c r="DE58" s="65">
        <f>IF(AF59&gt;AF58,1,0)</f>
        <v>1</v>
      </c>
      <c r="DF58" s="65">
        <f>IF(AG59&gt;AG58,1,0)</f>
        <v>0</v>
      </c>
      <c r="DG58" s="65">
        <f>IF(AS59&gt;AS58,1,0)</f>
        <v>1</v>
      </c>
      <c r="DH58" s="65">
        <f>IF(AT59&gt;AT58,1,0)</f>
        <v>1</v>
      </c>
      <c r="DI58" s="65">
        <f>IF(AU59&gt;AU58,1,0)</f>
        <v>0</v>
      </c>
      <c r="DJ58" s="65">
        <f>IF(BG59&gt;BG58,1,0)</f>
        <v>0</v>
      </c>
      <c r="DK58" s="65">
        <f>IF(BH59&gt;BH58,1,0)</f>
        <v>0</v>
      </c>
      <c r="DL58" s="65">
        <f>IF(BI59&gt;BI58,1,0)</f>
        <v>0</v>
      </c>
      <c r="DM58" s="65">
        <f>IF(BU59&gt;BU58,1,0)</f>
        <v>1</v>
      </c>
      <c r="DN58" s="65">
        <f>IF(BV59&gt;BV58,1,0)</f>
        <v>1</v>
      </c>
      <c r="DO58" s="65">
        <f>IF(BW59&gt;BW58,1,0)</f>
        <v>0</v>
      </c>
      <c r="DP58" s="65">
        <f>IF(CI59&gt;CI58,1,0)</f>
        <v>1</v>
      </c>
      <c r="DQ58" s="65">
        <f>IF(CJ59&gt;CJ58,1,0)</f>
        <v>1</v>
      </c>
      <c r="DR58" s="65">
        <f>IF(CK59&gt;CK58,1,0)</f>
        <v>0</v>
      </c>
      <c r="DS58" s="111"/>
      <c r="DT58" s="65">
        <f>AE58+AF58+AG58+AS58+AT58+AU58+BG58+BH58+BI58+BU58+BV58+BW58+CI58+CJ58+CK58</f>
        <v>17</v>
      </c>
      <c r="DU58" s="65">
        <f>AE59+AF59+AG59+AS59+AT59+AU59+BG59+BH59+BI59+BU59+BV59+BW59+CI59+CJ59+CK59</f>
        <v>48</v>
      </c>
      <c r="DV58" s="111"/>
      <c r="DW58" s="31">
        <f>IF(X58="O",1,0)</f>
        <v>0</v>
      </c>
      <c r="DX58" s="31">
        <f>IF(AL58="O",1,0)</f>
        <v>0</v>
      </c>
      <c r="DY58" s="31">
        <f>IF(AZ58="O",1,0)</f>
        <v>0</v>
      </c>
      <c r="DZ58" s="31">
        <f>IF(BN58="O",1,0)</f>
        <v>0</v>
      </c>
      <c r="EA58" s="31">
        <f>IF(CB58="O",1,0)</f>
        <v>1</v>
      </c>
      <c r="EB58" s="65" t="s">
        <v>113</v>
      </c>
      <c r="ED58" s="65">
        <f t="shared" ref="ED58:ED63" si="190">IF(CN58+CO58+CP58+DD58+DE58+DF58&gt;0,1,0)</f>
        <v>1</v>
      </c>
      <c r="EE58" s="65">
        <f t="shared" ref="EE58:EE63" si="191">IF(CQ58+CR58+CS58+DG58+DH58+DI58&gt;0,1,0)</f>
        <v>1</v>
      </c>
      <c r="EF58" s="65">
        <f t="shared" ref="EF58:EF63" si="192">IF(CT58+CU58+CV58+DJ58+DK58+DL58&gt;0,1,0)</f>
        <v>1</v>
      </c>
      <c r="EG58" s="65">
        <f t="shared" ref="EG58:EG63" si="193">IF(CW58+CX58+CY58+DM58+DN58+DO58&gt;0,1,0)</f>
        <v>1</v>
      </c>
      <c r="EH58" s="65">
        <f t="shared" ref="EH58:EH63" si="194">IF(CZ58+DA58+DB58+DP58+DQ58+DR58&gt;0,1,0)</f>
        <v>1</v>
      </c>
      <c r="EI58" s="65">
        <v>1</v>
      </c>
      <c r="EJ58" s="43">
        <f t="shared" ref="EJ58:EJ63" si="195">SUM(ED58:EH58)</f>
        <v>5</v>
      </c>
      <c r="EK58" s="43">
        <f>AY58+BM58+CA58+W58+AK58</f>
        <v>1</v>
      </c>
      <c r="EL58" s="43">
        <f t="shared" ref="EL58:EL63" si="196">SUM(CN58:DB58)</f>
        <v>2</v>
      </c>
      <c r="EM58" s="43">
        <f t="shared" ref="EM58:EM63" si="197">SUM(DD58:DR58)</f>
        <v>8</v>
      </c>
      <c r="EN58" s="43">
        <f t="shared" ref="EN58:EN63" si="198">EL58-EM58</f>
        <v>-6</v>
      </c>
      <c r="EO58" s="43">
        <f t="shared" ref="EO58:EP63" si="199">DT58</f>
        <v>17</v>
      </c>
      <c r="EP58" s="43">
        <f t="shared" si="199"/>
        <v>48</v>
      </c>
      <c r="EQ58" s="43">
        <f t="shared" ref="EQ58:EQ63" si="200">EO58-EP58</f>
        <v>-31</v>
      </c>
      <c r="ER58" s="43">
        <f t="shared" ref="ER58:ER63" si="201">SUM(DW58:EA58)</f>
        <v>1</v>
      </c>
      <c r="ES58" s="111"/>
      <c r="ET58" s="71">
        <f>IF(EK58+100&gt;99,EK58+100,concatdxnar("0",EK58+100))</f>
        <v>101</v>
      </c>
      <c r="EU58" s="71" t="str">
        <f t="shared" ref="EU58:EU63" si="202">IF(EN58+100&gt;99,EN58+100,CONCATENATE("0",EN58+100))</f>
        <v>094</v>
      </c>
      <c r="EV58" s="71" t="str">
        <f t="shared" ref="EV58:EV63" si="203">IF(EQ58+100&gt;99,EQ58+100,CONCATENATE("0",EQ58+100))</f>
        <v>069</v>
      </c>
      <c r="EW58" s="71">
        <f t="shared" ref="EW58:EW63" si="204">9-ER58</f>
        <v>8</v>
      </c>
      <c r="EX58" s="65" t="str">
        <f t="shared" ref="EX58:EX63" si="205">CONCATENATE(ET58,EU58,EV58,EW58,EI58)</f>
        <v>10109406981</v>
      </c>
      <c r="EY58" s="65">
        <f t="shared" ref="EY58:EY63" si="206">VALUE(EX58)</f>
        <v>10109406981</v>
      </c>
      <c r="EZ58" s="65">
        <f>LARGE(EY58:EY63,EI58)</f>
        <v>10410612993</v>
      </c>
      <c r="FA58" s="65" t="str">
        <f t="shared" ref="FA58:FA63" si="207">LEFT(EZ58,9)</f>
        <v>104106129</v>
      </c>
      <c r="FB58" s="65" t="str">
        <f>IF(FA58=FA59,"empate-b","ok")</f>
        <v>ok</v>
      </c>
      <c r="FC58" s="65">
        <f t="shared" ref="FC58:FC63" si="208">VALUE(RIGHT(EZ58,1))</f>
        <v>3</v>
      </c>
      <c r="FD58" s="65">
        <f t="shared" ref="FD58:FD63" si="209">IF(FB58="ok",9,IF(FB58="empate-c",CONCATENATE(FC58,FC57),IF(FB58="empate-b",CONCATENATE(FC58,FC59),1)))</f>
        <v>9</v>
      </c>
      <c r="FE58" s="65" t="str">
        <f>RIGHT(C56,1)</f>
        <v>G</v>
      </c>
      <c r="FF58" s="65">
        <f>IF(FD58=9,9,VLOOKUP(CONCATENATE(FE58,FD58),'Conf-Direto'!$A$12:$B$587,2,0))</f>
        <v>9</v>
      </c>
      <c r="FG58" s="65">
        <f t="shared" ref="FG58:FG63" si="210">IF(FF58=9,9,IF(FF58=FC58,8,7))</f>
        <v>9</v>
      </c>
      <c r="FH58" s="31" t="str">
        <f t="shared" ref="FH58:FH63" si="211">CONCATENATE(FA58,FG58,FC58)</f>
        <v>10410612993</v>
      </c>
      <c r="FI58" s="65">
        <v>1</v>
      </c>
      <c r="FJ58" s="70"/>
      <c r="FK58" s="70">
        <f>FJ59</f>
        <v>2</v>
      </c>
      <c r="FL58" s="70">
        <f>FJ60</f>
        <v>3</v>
      </c>
      <c r="FM58" s="70">
        <f>FJ61</f>
        <v>1</v>
      </c>
      <c r="FN58" s="70">
        <f>FJ62</f>
        <v>5</v>
      </c>
      <c r="FO58" s="70">
        <f>FJ63</f>
        <v>6</v>
      </c>
      <c r="FP58" s="31">
        <f t="shared" ref="FP58:FP63" si="212">VALUE(FH58)</f>
        <v>10410612993</v>
      </c>
      <c r="FQ58" s="31">
        <f>LARGE(FP58:FP63,1)</f>
        <v>10410612993</v>
      </c>
      <c r="FR58" s="65">
        <f>IF(SUM(EJ58:EJ63)=0,B58,VALUE(RIGHT(FQ58,1)))</f>
        <v>3</v>
      </c>
      <c r="FS58" s="31">
        <f t="shared" ref="FS58:FS63" si="213">FR58+36</f>
        <v>39</v>
      </c>
      <c r="FT58" s="31" t="str">
        <f>VLOOKUP(FR58,B58:D63,3,0)</f>
        <v>JOSÉ LUIS</v>
      </c>
      <c r="FU58" s="31">
        <f t="shared" ref="FU58:FU63" si="214">F58</f>
        <v>37</v>
      </c>
      <c r="FV58" s="67" t="str">
        <f t="shared" ref="FV58:FV63" si="215">IF(FS58&lt;10,CONCATENATE("0",FS58,IF(FU58&lt;10,CONCATENATE("0",FU58),FU58)),CONCATENATE(FS58,IF(FU58&lt;10,CONCATENATE("0",FU58),FU58)))</f>
        <v>3937</v>
      </c>
      <c r="FW58" s="31">
        <f t="shared" ref="FW58:FW63" si="216">VALUE(FV58)</f>
        <v>3937</v>
      </c>
      <c r="FX58" s="31">
        <f>SMALL(FW58:FW63,FI58)</f>
        <v>3741</v>
      </c>
      <c r="FY58" s="31">
        <f t="shared" ref="FY58:FY63" si="217">IF(LEN(FX58)=3,VALUE(LEFT(FX58,1)),VALUE(LEFT(FX58,2)))</f>
        <v>37</v>
      </c>
      <c r="FZ58" s="31" t="str">
        <f t="shared" ref="FZ58:FZ63" si="218">RIGHT(FX58,2)</f>
        <v>41</v>
      </c>
    </row>
    <row r="59" spans="1:185" x14ac:dyDescent="0.45">
      <c r="B59" s="43">
        <v>2</v>
      </c>
      <c r="C59" s="38">
        <v>38</v>
      </c>
      <c r="D59" s="39" t="str">
        <f>Classificação!D42</f>
        <v>EDSON BELLO</v>
      </c>
      <c r="F59" s="38">
        <f>F58+1</f>
        <v>38</v>
      </c>
      <c r="G59" s="89" t="str">
        <f t="shared" si="188"/>
        <v>RAFAEL BICALHO</v>
      </c>
      <c r="H59" s="131">
        <f>VLOOKUP(FR59,EI58:EJ63,2,0)</f>
        <v>5</v>
      </c>
      <c r="I59" s="112">
        <f>VLOOKUP(FR59,EI58:EK63,3,0)</f>
        <v>4</v>
      </c>
      <c r="J59" s="116">
        <f>VLOOKUP(FR59,EI58:EQ63,4,0)</f>
        <v>8</v>
      </c>
      <c r="K59" s="114">
        <f>VLOOKUP(FR59,EI58:EQ63,5,0)</f>
        <v>4</v>
      </c>
      <c r="L59" s="115">
        <f>VLOOKUP(FR59,EI58:EQ63,6,0)</f>
        <v>4</v>
      </c>
      <c r="M59" s="116">
        <f>VLOOKUP(FR59,EI58:EQ63,7,0)</f>
        <v>73</v>
      </c>
      <c r="N59" s="114">
        <f>VLOOKUP(FR59,EI58:EQ63,8,0)</f>
        <v>45</v>
      </c>
      <c r="O59" s="147">
        <f>VLOOKUP(FR59,EI58:EQ63,9,0)</f>
        <v>28</v>
      </c>
      <c r="P59" s="117">
        <f>VLOOKUP(FR59,EI58:ER63,10,0)</f>
        <v>0</v>
      </c>
      <c r="Q59" s="117" t="e">
        <f>VLOOKUP(FS59,EJ58:ES63,10,0)</f>
        <v>#N/A</v>
      </c>
      <c r="R59" s="97"/>
      <c r="S59" s="97"/>
      <c r="U59" s="118" t="s">
        <v>140</v>
      </c>
      <c r="V59" s="50" t="str">
        <f>D63</f>
        <v>CÉSAR MARRA</v>
      </c>
      <c r="W59" s="119">
        <f>IF(X59="W",1,IF(X59="O",0,IF(X59="R",0,IF(X58="R",1,IF(AG59+AG58&gt;0,IF(AG59&gt;AG58,1,0),IF(AF59&gt;AF58,1,0))))))</f>
        <v>1</v>
      </c>
      <c r="X59" s="120"/>
      <c r="Y59" s="121">
        <v>6</v>
      </c>
      <c r="Z59" s="121">
        <v>2</v>
      </c>
      <c r="AA59" s="122"/>
      <c r="AC59" s="65" t="str">
        <f>IF(AA59&lt;&gt;"","STB",IF(AA58&lt;&gt;"","STB",IF(Z59&lt;&gt;"",IF(Z59&gt;5,IF(Z59&gt;Z58+1,"fim2st",IF(Z58&gt;Z59+1,"fim2st",IF(Z59=Z58,"meio2st",IF(Z59=6,IF(Z58=7,"fim2st","meio2st"),IF(Z59=7,IF(Z58=6,"fim2st","meio2st"),"meio2st"))))),IF(Z58&gt;5,IF(Z58&gt;Z59+1,"fim2st","meio2st"),"meio2st")),IF(Z58&lt;&gt;"",IF(Z59&gt;5,IF(Z59&gt;Z58+1,"fim2st",IF(Z58&gt;Z59+1,"fim2st",IF(Z59=Z58,"meio2st",IF(Z59=6,IF(Z58=7,"fim2st","meio2st"),IF(Z59=7,IF(Z58=6,"fim2st","meio2st"),"meio2st"))))),IF(Z58&gt;5,IF(Z58&gt;Z59+1,"fim2st","meio2st"),"meio2st")),IF(Y59&lt;&gt;"",IF(Y59&gt;5,IF(Y59&gt;Y58+1,"fim1st",IF(Y58&gt;Y59+1,"fim1st",IF(Y59=Y58,"meio1st",IF(Y59=6,IF(Y58=7,"fim1st","meio1st"),IF(Y59=7,IF(Y58=6,"fim1st","meio1st"),"meio1st"))))),IF(Y58&gt;5,IF(Y58&gt;Y59+1,"fim1st","meio1st"),"meio1st")),IF(Y58&lt;&gt;"",IF(Y59&gt;5,IF(Y59&gt;Y58+1,"fim1st",IF(Y58&gt;Y59+1,"fim1st",IF(Y59=Y58,"meio1st",IF(Y59=6,IF(Y58=7,"fim1st","meio1st"),IF(Y59=7,IF(Y58=6,"fim1st","meio1st"),"meio1st"))))),IF(Y58&gt;5,IF(Y58&gt;Y59+1,"fim1st","meio1st"),"meio1st")),"NJG"))))))</f>
        <v>meio2st</v>
      </c>
      <c r="AE59" s="123">
        <f>IF(X59="W",6,IF(X59="O",0,  IF(X58="R",IF(AC59="meio1st",IF(Y58&gt;4,IF(Y58=6,7,Y58+2),6),Y59),Y59)))</f>
        <v>6</v>
      </c>
      <c r="AF59" s="124">
        <f>IF(X59="W",6,IF(X59="O",0,IF(X59="R",IF(AC59="meio1st",0,IF(AC59="fim1st",0,Z59) ),IF(X58="R",IF(AC59="meio1st",6,IF(AC59="fim1st",6,IF(AC59="meio2st",IF(Z58&gt;4,IF(Z58=6,7,Z58+2),6),Z59))),Z59))))</f>
        <v>6</v>
      </c>
      <c r="AG59" s="125">
        <f>IF(X59="W",0,IF(X59="O",0,IF(X59="R",IF(AC59="STB",AA59,0),IF(X58="R",IF(AC58="meio1st",0,IF(AE59&gt;AE58,IF(AF59&gt;AF58,0,10),IF(AF59&gt;AF58,10,AA59))),AA59))))</f>
        <v>0</v>
      </c>
      <c r="AH59" s="106"/>
      <c r="AI59" s="118"/>
      <c r="AJ59" s="50" t="str">
        <f>D62</f>
        <v>RAFAEL BICALHO</v>
      </c>
      <c r="AK59" s="119">
        <f>IF(AL59="W",1,IF(AL59="O",0,IF(AL59="R",0,IF(AL58="R",1,IF(AU59+AU58&gt;0,IF(AU59&gt;AU58,1,0),IF(AT59&gt;AT58,1,0))))))</f>
        <v>1</v>
      </c>
      <c r="AL59" s="120"/>
      <c r="AM59" s="121">
        <v>6</v>
      </c>
      <c r="AN59" s="121"/>
      <c r="AO59" s="122"/>
      <c r="AQ59" s="65" t="str">
        <f>IF(AO59&lt;&gt;"","STB",IF(AO58&lt;&gt;"","STB",IF(AN59&lt;&gt;"",IF(AN59&gt;5,IF(AN59&gt;AN58+1,"fim2st",IF(AN58&gt;AN59+1,"fim2st",IF(AN59=AN58,"meio2st",IF(AN59=6,IF(AN58=7,"fim2st","meio2st"),IF(AN59=7,IF(AN58=6,"fim2st","meio2st"),"meio2st"))))),IF(AN58&gt;5,IF(AN58&gt;AN59+1,"fim2st","meio2st"),"meio2st")),IF(AN58&lt;&gt;"",IF(AN59&gt;5,IF(AN59&gt;AN58+1,"fim2st",IF(AN58&gt;AN59+1,"fim2st",IF(AN59=AN58,"meio2st",IF(AN59=6,IF(AN58=7,"fim2st","meio2st"),IF(AN59=7,IF(AN58=6,"fim2st","meio2st"),"meio2st"))))),IF(AN58&gt;5,IF(AN58&gt;AN59+1,"fim2st","meio2st"),"meio2st")),IF(AM59&lt;&gt;"",IF(AM59&gt;5,IF(AM59&gt;AM58+1,"fim1st",IF(AM58&gt;AM59+1,"fim1st",IF(AM59=AM58,"meio1st",IF(AM59=6,IF(AM58=7,"fim1st","meio1st"),IF(AM59=7,IF(AM58=6,"fim1st","meio1st"),"meio1st"))))),IF(AM58&gt;5,IF(AM58&gt;AM59+1,"fim1st","meio1st"),"meio1st")),IF(AM58&lt;&gt;"",IF(AM59&gt;5,IF(AM59&gt;AM58+1,"fim1st",IF(AM58&gt;AM59+1,"fim1st",IF(AM59=AM58,"meio1st",IF(AM59=6,IF(AM58=7,"fim1st","meio1st"),IF(AM59=7,IF(AM58=6,"fim1st","meio1st"),"meio1st"))))),IF(AM58&gt;5,IF(AM58&gt;AM59+1,"fim1st","meio1st"),"meio1st")),"NJG"))))))</f>
        <v>fim1st</v>
      </c>
      <c r="AS59" s="123">
        <f>IF(AL59="W",6,IF(AL59="O",0,  IF(AL58="R",IF(AQ59="meio1st",IF(AM58&gt;4,IF(AM58=6,7,AM58+2),6),AM59),AM59)))</f>
        <v>6</v>
      </c>
      <c r="AT59" s="124">
        <f>IF(AL59="W",6,IF(AL59="O",0,IF(AL59="R",IF(AQ59="meio1st",0,IF(AQ59="fim1st",0,AN59) ),IF(AL58="R",IF(AQ59="meio1st",6,IF(AQ59="fim1st",6,IF(AQ59="meio2st",IF(AN58&gt;4,IF(AN58=6,7,AN58+2),6),AN59))),AN59))))</f>
        <v>6</v>
      </c>
      <c r="AU59" s="125">
        <f>IF(AL59="W",0,IF(AL59="O",0,IF(AL59="R",IF(AQ59="STB",AO59,0),IF(AL58="R",IF(AQ58="meio1st",0,IF(AS59&gt;AS58,IF(AT59&gt;AT58,0,10),IF(AT59&gt;AT58,10,AO59))),AO59))))</f>
        <v>0</v>
      </c>
      <c r="AW59" s="118" t="s">
        <v>140</v>
      </c>
      <c r="AX59" s="50" t="str">
        <f>D61</f>
        <v>ÁRIO TOLEDO</v>
      </c>
      <c r="AY59" s="119">
        <f>IF(AZ59="W",1,IF(AZ59="O",0,IF(AZ59="R",0,IF(AZ58="R",1,IF(BI59+BI58&gt;0,IF(BI59&gt;BI58,1,0),IF(BH59&gt;BH58,1,0))))))</f>
        <v>0</v>
      </c>
      <c r="AZ59" s="120" t="s">
        <v>110</v>
      </c>
      <c r="BA59" s="121"/>
      <c r="BB59" s="121"/>
      <c r="BC59" s="122"/>
      <c r="BE59" s="65" t="str">
        <f>IF(BC59&lt;&gt;"","STB",IF(BC58&lt;&gt;"","STB",IF(BB59&lt;&gt;"",IF(BB59&gt;5,IF(BB59&gt;BB58+1,"fim2st",IF(BB58&gt;BB59+1,"fim2st",IF(BB59=BB58,"meio2st",IF(BB59=6,IF(BB58=7,"fim2st","meio2st"),IF(BB59=7,IF(BB58=6,"fim2st","meio2st"),"meio2st"))))),IF(BB58&gt;5,IF(BB58&gt;BB59+1,"fim2st","meio2st"),"meio2st")),IF(BB58&lt;&gt;"",IF(BB59&gt;5,IF(BB59&gt;BB58+1,"fim2st",IF(BB58&gt;BB59+1,"fim2st",IF(BB59=BB58,"meio2st",IF(BB59=6,IF(BB58=7,"fim2st","meio2st"),IF(BB59=7,IF(BB58=6,"fim2st","meio2st"),"meio2st"))))),IF(BB58&gt;5,IF(BB58&gt;BB59+1,"fim2st","meio2st"),"meio2st")),IF(BA59&lt;&gt;"",IF(BA59&gt;5,IF(BA59&gt;BA58+1,"fim1st",IF(BA58&gt;BA59+1,"fim1st",IF(BA59=BA58,"meio1st",IF(BA59=6,IF(BA58=7,"fim1st","meio1st"),IF(BA59=7,IF(BA58=6,"fim1st","meio1st"),"meio1st"))))),IF(BA58&gt;5,IF(BA58&gt;BA59+1,"fim1st","meio1st"),"meio1st")),IF(BA58&lt;&gt;"",IF(BA59&gt;5,IF(BA59&gt;BA58+1,"fim1st",IF(BA58&gt;BA59+1,"fim1st",IF(BA59=BA58,"meio1st",IF(BA59=6,IF(BA58=7,"fim1st","meio1st"),IF(BA59=7,IF(BA58=6,"fim1st","meio1st"),"meio1st"))))),IF(BA58&gt;5,IF(BA58&gt;BA59+1,"fim1st","meio1st"),"meio1st")),"NJG"))))))</f>
        <v>NJG</v>
      </c>
      <c r="BG59" s="123">
        <f>IF(AZ59="W",6,IF(AZ59="O",0,  IF(AZ58="R",IF(BE59="meio1st",IF(BA58&gt;4,IF(BA58=6,7,BA58+2),6),BA59),BA59)))</f>
        <v>0</v>
      </c>
      <c r="BH59" s="124">
        <f>IF(AZ59="W",6,IF(AZ59="O",0,IF(AZ59="R",IF(BE59="meio1st",0,IF(BE59="fim1st",0,BB59) ),IF(AZ58="R",IF(BE59="meio1st",6,IF(BE59="fim1st",6,IF(BE59="meio2st",IF(BB58&gt;4,IF(BB58=6,7,BB58+2),6),BB59))),BB59))))</f>
        <v>0</v>
      </c>
      <c r="BI59" s="125">
        <f>IF(AZ59="W",0,IF(AZ59="O",0,IF(AZ59="R",IF(BE59="STB",BC59,0),IF(AZ58="R",IF(BE58="meio1st",0,IF(BG59&gt;BG58,IF(BH59&gt;BH58,0,10),IF(BH59&gt;BH58,10,BC59))),BC59))))</f>
        <v>0</v>
      </c>
      <c r="BK59" s="118"/>
      <c r="BL59" s="50" t="str">
        <f>D60</f>
        <v>JOSÉ LUIS</v>
      </c>
      <c r="BM59" s="119">
        <f>IF(BN59="W",1,IF(BN59="O",0,IF(BN59="R",0,IF(BN58="R",1,IF(BW59+BW58&gt;0,IF(BW59&gt;BW58,1,0),IF(BV59&gt;BV58,1,0))))))</f>
        <v>1</v>
      </c>
      <c r="BN59" s="120"/>
      <c r="BO59" s="121">
        <v>6</v>
      </c>
      <c r="BP59" s="121">
        <v>6</v>
      </c>
      <c r="BQ59" s="122"/>
      <c r="BS59" s="65" t="str">
        <f>IF(BQ59&lt;&gt;"","STB",IF(BQ58&lt;&gt;"","STB",IF(BP59&lt;&gt;"",IF(BP59&gt;5,IF(BP59&gt;BP58+1,"fim2st",IF(BP58&gt;BP59+1,"fim2st",IF(BP59=BP58,"meio2st",IF(BP59=6,IF(BP58=7,"fim2st","meio2st"),IF(BP59=7,IF(BP58=6,"fim2st","meio2st"),"meio2st"))))),IF(BP58&gt;5,IF(BP58&gt;BP59+1,"fim2st","meio2st"),"meio2st")),IF(BP58&lt;&gt;"",IF(BP59&gt;5,IF(BP59&gt;BP58+1,"fim2st",IF(BP58&gt;BP59+1,"fim2st",IF(BP59=BP58,"meio2st",IF(BP59=6,IF(BP58=7,"fim2st","meio2st"),IF(BP59=7,IF(BP58=6,"fim2st","meio2st"),"meio2st"))))),IF(BP58&gt;5,IF(BP58&gt;BP59+1,"fim2st","meio2st"),"meio2st")),IF(BO59&lt;&gt;"",IF(BO59&gt;5,IF(BO59&gt;BO58+1,"fim1st",IF(BO58&gt;BO59+1,"fim1st",IF(BO59=BO58,"meio1st",IF(BO59=6,IF(BO58=7,"fim1st","meio1st"),IF(BO59=7,IF(BO58=6,"fim1st","meio1st"),"meio1st"))))),IF(BO58&gt;5,IF(BO58&gt;BO59+1,"fim1st","meio1st"),"meio1st")),IF(BO58&lt;&gt;"",IF(BO59&gt;5,IF(BO59&gt;BO58+1,"fim1st",IF(BO58&gt;BO59+1,"fim1st",IF(BO59=BO58,"meio1st",IF(BO59=6,IF(BO58=7,"fim1st","meio1st"),IF(BO59=7,IF(BO58=6,"fim1st","meio1st"),"meio1st"))))),IF(BO58&gt;5,IF(BO58&gt;BO59+1,"fim1st","meio1st"),"meio1st")),"NJG"))))))</f>
        <v>fim2st</v>
      </c>
      <c r="BU59" s="123">
        <f>IF(BN59="W",6,IF(BN59="O",0,  IF(BN58="R",IF(BS59="meio1st",IF(BO58&gt;4,IF(BO58=6,7,BO58+2),6),BO59),BO59)))</f>
        <v>6</v>
      </c>
      <c r="BV59" s="124">
        <f>IF(BN59="W",6,IF(BN59="O",0,IF(BN59="R",IF(BS59="meio1st",0,IF(BS59="fim1st",0,BP59) ),IF(BN58="R",IF(BS59="meio1st",6,IF(BS59="fim1st",6,IF(BS59="meio2st",IF(BP58&gt;4,IF(BP58=6,7,BP58+2),6),BP59))),BP59))))</f>
        <v>6</v>
      </c>
      <c r="BW59" s="125">
        <f>IF(BN59="W",0,IF(BN59="O",0,IF(BN59="R",IF(BS59="STB",BQ59,0),IF(BN58="R",IF(BS58="meio1st",0,IF(BU59&gt;BU58,IF(BV59&gt;BV58,0,10),IF(BV59&gt;BV58,10,BQ59))),BQ59))))</f>
        <v>0</v>
      </c>
      <c r="BY59" s="118" t="s">
        <v>140</v>
      </c>
      <c r="BZ59" s="50" t="str">
        <f>D59</f>
        <v>EDSON BELLO</v>
      </c>
      <c r="CA59" s="119">
        <f>IF(CB59="W",1,IF(CB59="O",0,IF(CB59="R",0,IF(CB58="R",1,IF(CK59+CK58&gt;0,IF(CK59&gt;CK58,1,0),IF(CJ59&gt;CJ58,1,0))))))</f>
        <v>1</v>
      </c>
      <c r="CB59" s="151" t="s">
        <v>169</v>
      </c>
      <c r="CC59" s="129"/>
      <c r="CD59" s="129"/>
      <c r="CE59" s="130"/>
      <c r="CG59" s="65" t="str">
        <f>IF(CE59&lt;&gt;"","STB",IF(CE58&lt;&gt;"","STB",IF(CD59&lt;&gt;"",IF(CD59&gt;5,IF(CD59&gt;CD58+1,"fim2st",IF(CD58&gt;CD59+1,"fim2st",IF(CD59=CD58,"meio2st",IF(CD59=6,IF(CD58=7,"fim2st","meio2st"),IF(CD59=7,IF(CD58=6,"fim2st","meio2st"),"meio2st"))))),IF(CD58&gt;5,IF(CD58&gt;CD59+1,"fim2st","meio2st"),"meio2st")),IF(CD58&lt;&gt;"",IF(CD59&gt;5,IF(CD59&gt;CD58+1,"fim2st",IF(CD58&gt;CD59+1,"fim2st",IF(CD59=CD58,"meio2st",IF(CD59=6,IF(CD58=7,"fim2st","meio2st"),IF(CD59=7,IF(CD58=6,"fim2st","meio2st"),"meio2st"))))),IF(CD58&gt;5,IF(CD58&gt;CD59+1,"fim2st","meio2st"),"meio2st")),IF(CC59&lt;&gt;"",IF(CC59&gt;5,IF(CC59&gt;CC58+1,"fim1st",IF(CC58&gt;CC59+1,"fim1st",IF(CC59=CC58,"meio1st",IF(CC59=6,IF(CC58=7,"fim1st","meio1st"),IF(CC59=7,IF(CC58=6,"fim1st","meio1st"),"meio1st"))))),IF(CC58&gt;5,IF(CC58&gt;CC59+1,"fim1st","meio1st"),"meio1st")),IF(CC58&lt;&gt;"",IF(CC59&gt;5,IF(CC59&gt;CC58+1,"fim1st",IF(CC58&gt;CC59+1,"fim1st",IF(CC59=CC58,"meio1st",IF(CC59=6,IF(CC58=7,"fim1st","meio1st"),IF(CC59=7,IF(CC58=6,"fim1st","meio1st"),"meio1st"))))),IF(CC58&gt;5,IF(CC58&gt;CC59+1,"fim1st","meio1st"),"meio1st")),"NJG"))))))</f>
        <v>NJG</v>
      </c>
      <c r="CI59" s="123">
        <f>IF(CB59="W",6,IF(CB59="O",0,  IF(CB58="R",IF(CG59="meio1st",IF(CC58&gt;4,IF(CC58=6,7,CC58+2),6),CC59),CC59)))</f>
        <v>6</v>
      </c>
      <c r="CJ59" s="124">
        <f>IF(CB59="W",6,IF(CB59="O",0,IF(CB59="R",IF(CG59="meio1st",0,IF(CG59="fim1st",0,CD59) ),IF(CB58="R",IF(CG59="meio1st",6,IF(CG59="fim1st",6,IF(CG59="meio2st",IF(CD58&gt;4,IF(CD58=6,7,CD58+2),6),CD59))),CD59))))</f>
        <v>6</v>
      </c>
      <c r="CK59" s="125">
        <f>IF(CB59="W",0,IF(CB59="O",0,IF(CB59="R",IF(CG59="STB",CE59,0),IF(CB58="R",IF(CG58="meio1st",0,IF(CI59&gt;CI58,IF(CJ59&gt;CJ58,0,10),IF(CJ59&gt;CJ58,10,CE59))),CE59))))</f>
        <v>0</v>
      </c>
      <c r="CM59" s="31" t="str">
        <f t="shared" si="189"/>
        <v>EDSON BELLO</v>
      </c>
      <c r="CN59" s="65">
        <f>IF(AE60&gt;AE61,1,0)</f>
        <v>1</v>
      </c>
      <c r="CO59" s="65">
        <f>IF(AF60&gt;AF61,1,0)</f>
        <v>0</v>
      </c>
      <c r="CP59" s="65">
        <f>IF(AG60&gt;AG61,1,0)</f>
        <v>0</v>
      </c>
      <c r="CQ59" s="65">
        <f>IF(AS60&gt;AS61,1,0)</f>
        <v>1</v>
      </c>
      <c r="CR59" s="65">
        <f>IF(AT60&gt;AT61,1,0)</f>
        <v>1</v>
      </c>
      <c r="CS59" s="65">
        <f>IF(AU60&gt;AU61,1,0)</f>
        <v>0</v>
      </c>
      <c r="CT59" s="65">
        <f>IF(BG60&gt;BG61,1,0)</f>
        <v>1</v>
      </c>
      <c r="CU59" s="65">
        <f>IF(BH60&gt;BH61,1,0)</f>
        <v>1</v>
      </c>
      <c r="CV59" s="65">
        <f>IF(BI60&gt;BI61,1,0)</f>
        <v>0</v>
      </c>
      <c r="CW59" s="65">
        <f>IF(BU60&gt;BU61,1,0)</f>
        <v>0</v>
      </c>
      <c r="CX59" s="65">
        <f>IF(BV60&gt;BV61,1,0)</f>
        <v>1</v>
      </c>
      <c r="CY59" s="65">
        <f>IF(BW60&gt;BW61,1,0)</f>
        <v>0</v>
      </c>
      <c r="CZ59" s="65">
        <f>IF(CI59&gt;CI58,1,0)</f>
        <v>1</v>
      </c>
      <c r="DA59" s="65">
        <f>IF(CJ59&gt;CJ58,1,0)</f>
        <v>1</v>
      </c>
      <c r="DB59" s="65">
        <f>IF(CK59&gt;CK58,1,0)</f>
        <v>0</v>
      </c>
      <c r="DC59" s="111"/>
      <c r="DD59" s="65">
        <f>IF(AE61&gt;AE60,1,0)</f>
        <v>0</v>
      </c>
      <c r="DE59" s="65">
        <f>IF(AF61&gt;AF60,1,0)</f>
        <v>1</v>
      </c>
      <c r="DF59" s="65">
        <f>IF(AG61&gt;AG60,1,0)</f>
        <v>1</v>
      </c>
      <c r="DG59" s="65">
        <f>IF(AS61&gt;AS60,1,0)</f>
        <v>0</v>
      </c>
      <c r="DH59" s="65">
        <f>IF(AT61&gt;AT60,1,0)</f>
        <v>0</v>
      </c>
      <c r="DI59" s="65">
        <f>IF(AU61&gt;AU60,1,0)</f>
        <v>0</v>
      </c>
      <c r="DJ59" s="65">
        <f>IF(BG61&gt;BG60,1,0)</f>
        <v>0</v>
      </c>
      <c r="DK59" s="65">
        <f>IF(BH61&gt;BH60,1,0)</f>
        <v>0</v>
      </c>
      <c r="DL59" s="65">
        <f>IF(BI61&gt;BI60,1,0)</f>
        <v>0</v>
      </c>
      <c r="DM59" s="65">
        <f>IF(BU61&gt;BU60,1,0)</f>
        <v>1</v>
      </c>
      <c r="DN59" s="65">
        <f>IF(BV61&gt;BV60,1,0)</f>
        <v>0</v>
      </c>
      <c r="DO59" s="65">
        <f>IF(BW61&gt;BW60,1,0)</f>
        <v>1</v>
      </c>
      <c r="DP59" s="65">
        <f>IF(CI58&gt;CI59,1,0)</f>
        <v>0</v>
      </c>
      <c r="DQ59" s="65">
        <f>IF(CJ58&gt;CJ59,1,0)</f>
        <v>0</v>
      </c>
      <c r="DR59" s="65">
        <f>IF(CK58&gt;CK59,1,0)</f>
        <v>0</v>
      </c>
      <c r="DS59" s="111"/>
      <c r="DT59" s="65">
        <f>AE60+AF60+AG60+AS60+AT60+AU60+BG60+BH60+BI60+BU60+BV60+BW60+CI59+CJ59+CK59</f>
        <v>73</v>
      </c>
      <c r="DU59" s="65">
        <f>AE61+AF61+AG61+AS61+AT61+AU61+BG61+BH61+BI61+BU61+BV61+BW61+CI58+CJ58+CK58</f>
        <v>49</v>
      </c>
      <c r="DV59" s="111"/>
      <c r="DW59" s="31">
        <f>IF(X60="O",1,0)</f>
        <v>0</v>
      </c>
      <c r="DX59" s="31">
        <f>IF(AL60="O",1,0)</f>
        <v>0</v>
      </c>
      <c r="DY59" s="31">
        <f>IF(AZ60="O",1,0)</f>
        <v>0</v>
      </c>
      <c r="DZ59" s="31">
        <f>IF(BN60="O",1,0)</f>
        <v>0</v>
      </c>
      <c r="EA59" s="31">
        <f>IF(CB59="O",1,0)</f>
        <v>0</v>
      </c>
      <c r="ED59" s="65">
        <f t="shared" si="190"/>
        <v>1</v>
      </c>
      <c r="EE59" s="65">
        <f t="shared" si="191"/>
        <v>1</v>
      </c>
      <c r="EF59" s="65">
        <f t="shared" si="192"/>
        <v>1</v>
      </c>
      <c r="EG59" s="65">
        <f t="shared" si="193"/>
        <v>1</v>
      </c>
      <c r="EH59" s="65">
        <f t="shared" si="194"/>
        <v>1</v>
      </c>
      <c r="EI59" s="65">
        <v>2</v>
      </c>
      <c r="EJ59" s="43">
        <f t="shared" si="195"/>
        <v>5</v>
      </c>
      <c r="EK59" s="43">
        <f>AY60+BM60+CA59+W60+AK60</f>
        <v>3</v>
      </c>
      <c r="EL59" s="43">
        <f t="shared" si="196"/>
        <v>8</v>
      </c>
      <c r="EM59" s="43">
        <f t="shared" si="197"/>
        <v>4</v>
      </c>
      <c r="EN59" s="43">
        <f t="shared" si="198"/>
        <v>4</v>
      </c>
      <c r="EO59" s="43">
        <f t="shared" si="199"/>
        <v>73</v>
      </c>
      <c r="EP59" s="43">
        <f t="shared" si="199"/>
        <v>49</v>
      </c>
      <c r="EQ59" s="43">
        <f t="shared" si="200"/>
        <v>24</v>
      </c>
      <c r="ER59" s="43">
        <f t="shared" si="201"/>
        <v>0</v>
      </c>
      <c r="ES59" s="111"/>
      <c r="ET59" s="71">
        <f>IF(EK59+100&gt;99,EK59+100,concatdxnar("0",EK59+100))</f>
        <v>103</v>
      </c>
      <c r="EU59" s="71">
        <f t="shared" si="202"/>
        <v>104</v>
      </c>
      <c r="EV59" s="71">
        <f t="shared" si="203"/>
        <v>124</v>
      </c>
      <c r="EW59" s="71">
        <f t="shared" si="204"/>
        <v>9</v>
      </c>
      <c r="EX59" s="65" t="str">
        <f t="shared" si="205"/>
        <v>10310412492</v>
      </c>
      <c r="EY59" s="65">
        <f t="shared" si="206"/>
        <v>10310412492</v>
      </c>
      <c r="EZ59" s="65">
        <f>LARGE(EY58:EY63,EI59)</f>
        <v>10410412895</v>
      </c>
      <c r="FA59" s="65" t="str">
        <f t="shared" si="207"/>
        <v>104104128</v>
      </c>
      <c r="FB59" s="65" t="str">
        <f>IF(FA59=FA58,"empate-c",IF(FA59=FA60,"empate-b","ok"))</f>
        <v>ok</v>
      </c>
      <c r="FC59" s="65">
        <f t="shared" si="208"/>
        <v>5</v>
      </c>
      <c r="FD59" s="65">
        <f t="shared" si="209"/>
        <v>9</v>
      </c>
      <c r="FE59" s="65" t="str">
        <f>RIGHT(C56,1)</f>
        <v>G</v>
      </c>
      <c r="FF59" s="65">
        <f>IF(FD59=9,9,VLOOKUP(CONCATENATE(FE59,FD59),'Conf-Direto'!$A$12:$B$587,2,0))</f>
        <v>9</v>
      </c>
      <c r="FG59" s="65">
        <f t="shared" si="210"/>
        <v>9</v>
      </c>
      <c r="FH59" s="31" t="str">
        <f t="shared" si="211"/>
        <v>10410412895</v>
      </c>
      <c r="FI59" s="65">
        <v>2</v>
      </c>
      <c r="FJ59" s="70">
        <f>IF(CA58=1,1,IF(CA59=1,2,0))</f>
        <v>2</v>
      </c>
      <c r="FK59" s="70"/>
      <c r="FL59" s="70">
        <f>FK60</f>
        <v>2</v>
      </c>
      <c r="FM59" s="70">
        <f>FK61</f>
        <v>2</v>
      </c>
      <c r="FN59" s="70">
        <f>FK62</f>
        <v>5</v>
      </c>
      <c r="FO59" s="70">
        <f>FL63</f>
        <v>3</v>
      </c>
      <c r="FP59" s="31">
        <f t="shared" si="212"/>
        <v>10410412895</v>
      </c>
      <c r="FQ59" s="31">
        <f>LARGE(FP58:FP63,2)</f>
        <v>10410412895</v>
      </c>
      <c r="FR59" s="65">
        <f>IF(SUM(EJ58:EJ63)=0,B59,VALUE(RIGHT(FQ59,1)))</f>
        <v>5</v>
      </c>
      <c r="FS59" s="31">
        <f t="shared" si="213"/>
        <v>41</v>
      </c>
      <c r="FT59" s="31" t="str">
        <f>VLOOKUP(FR59,B58:D63,3,0)</f>
        <v>RAFAEL BICALHO</v>
      </c>
      <c r="FU59" s="31">
        <f t="shared" si="214"/>
        <v>38</v>
      </c>
      <c r="FV59" s="67" t="str">
        <f t="shared" si="215"/>
        <v>4138</v>
      </c>
      <c r="FW59" s="31">
        <f t="shared" si="216"/>
        <v>4138</v>
      </c>
      <c r="FX59" s="31">
        <f>SMALL(FW58:FW63,FI59)</f>
        <v>3839</v>
      </c>
      <c r="FY59" s="31">
        <f t="shared" si="217"/>
        <v>38</v>
      </c>
      <c r="FZ59" s="31" t="str">
        <f t="shared" si="218"/>
        <v>39</v>
      </c>
    </row>
    <row r="60" spans="1:185" x14ac:dyDescent="0.45">
      <c r="B60" s="43">
        <v>3</v>
      </c>
      <c r="C60" s="38">
        <v>39</v>
      </c>
      <c r="D60" s="39" t="str">
        <f>Classificação!D43</f>
        <v>JOSÉ LUIS</v>
      </c>
      <c r="F60" s="38">
        <f>F59+1</f>
        <v>39</v>
      </c>
      <c r="G60" s="89" t="str">
        <f t="shared" si="188"/>
        <v>EDSON BELLO</v>
      </c>
      <c r="H60" s="131">
        <f>VLOOKUP(FR60,EI58:EJ63,2,0)</f>
        <v>5</v>
      </c>
      <c r="I60" s="112">
        <f>VLOOKUP(FR60,EI58:EK63,3,0)</f>
        <v>3</v>
      </c>
      <c r="J60" s="131">
        <f>VLOOKUP(FR60,EI58:EQ63,4,0)</f>
        <v>8</v>
      </c>
      <c r="K60" s="114">
        <f>VLOOKUP(FR60,EI58:EQ63,5,0)</f>
        <v>4</v>
      </c>
      <c r="L60" s="115">
        <f>VLOOKUP(FR60,EI58:EQ63,6,0)</f>
        <v>4</v>
      </c>
      <c r="M60" s="131">
        <f>VLOOKUP(FR60,EI58:EQ63,7,0)</f>
        <v>73</v>
      </c>
      <c r="N60" s="114">
        <f>VLOOKUP(FR60,EI58:EQ63,8,0)</f>
        <v>49</v>
      </c>
      <c r="O60" s="147">
        <f>VLOOKUP(FR60,EI58:EQ63,9,0)</f>
        <v>24</v>
      </c>
      <c r="P60" s="117">
        <f>VLOOKUP(FR60,EI58:ER63,10,0)</f>
        <v>0</v>
      </c>
      <c r="Q60" s="117" t="e">
        <f>VLOOKUP(FS60,EJ58:ES63,10,0)</f>
        <v>#N/A</v>
      </c>
      <c r="R60" s="97"/>
      <c r="S60" s="97"/>
      <c r="U60" s="98"/>
      <c r="V60" s="41" t="str">
        <f>D59</f>
        <v>EDSON BELLO</v>
      </c>
      <c r="W60" s="99">
        <f>IF(X60="W",1,IF(X60="O",0,IF(X60="R",0,IF(X61="R",1,IF(AG60+AG61&gt;0,IF(AG60&gt;AG61,1,0),IF(AF60&gt;AF61,1,0))))))</f>
        <v>0</v>
      </c>
      <c r="X60" s="132"/>
      <c r="Y60" s="101">
        <v>6</v>
      </c>
      <c r="Z60" s="101">
        <v>1</v>
      </c>
      <c r="AA60" s="102">
        <v>13</v>
      </c>
      <c r="AC60" s="65" t="str">
        <f>IF(AA60&lt;&gt;"","STB",IF(AA61&lt;&gt;"","STB",IF(Z60&lt;&gt;"",IF(Z60&gt;5,IF(Z60&gt;Z61+1,"fim2st",IF(Z61&gt;Z60+1,"fim2st",IF(Z60=Z61,"meio2st",IF(Z60=6,IF(Z61=7,"fim2st","meio2st"),IF(Z60=7,IF(Z61=6,"fim2st","meio2st"),"meio2st"))))),IF(Z61&gt;5,IF(Z61&gt;Z60+1,"fim2st","meio2st"),"meio2st")),IF(Z61&lt;&gt;"",IF(Z60&gt;5,IF(Z60&gt;Z61+1,"fim2st",IF(Z61&gt;Z60+1,"fim2st",IF(Z60=Z61,"meio2st",IF(Z60=6,IF(Z61=7,"fim2st","meio2st"),IF(Z60=7,IF(Z61=6,"fim2st","meio2st"),"meio2st"))))),IF(Z61&gt;5,IF(Z61&gt;Z60+1,"fim2st","meio2st"),"meio2st")),IF(Y60&lt;&gt;"",IF(Y60&gt;5,IF(Y60&gt;Y61+1,"fim1st",IF(Y61&gt;Y60+1,"fim1st",IF(Y60=Y61,"meio1st",IF(Y60=6,IF(Y61=7,"fim1st","meio1st"),IF(Y60=7,IF(Y61=6,"fim1st","meio1st"),"meio1st"))))),IF(Y61&gt;5,IF(Y61&gt;Y60+1,"fim1st","meio1st"),"meio1st")),IF(Y61&lt;&gt;"",IF(Y60&gt;5,IF(Y60&gt;Y61+1,"fim1st",IF(Y61&gt;Y60+1,"fim1st",IF(Y60=Y61,"meio1st",IF(Y60=6,IF(Y61=7,"fim1st","meio1st"),IF(Y60=7,IF(Y61=6,"fim1st","meio1st"),"meio1st"))))),IF(Y61&gt;5,IF(Y61&gt;Y60+1,"fim1st","meio1st"),"meio1st")),"NJG"))))))</f>
        <v>STB</v>
      </c>
      <c r="AE60" s="103">
        <f>IF(X60="W",6,IF(X60="O",0,  IF(X61="R",IF(AC60="meio1st",IF(Y61&gt;4,IF(Y61=6,7,Y61+2),6),Y60),Y60)))</f>
        <v>6</v>
      </c>
      <c r="AF60" s="104">
        <f>IF(X60="W",6,IF(X60="O",0,IF(X60="R",IF(AC60="meio1st",0,IF(AC60="fim1st",0,Z60) ),IF(X61="R",IF(AC60="meio1st",6,IF(AC60="fim1st",6,IF(AC60="meio2st",IF(Z61&gt;4,IF(Z61=6,7,Z61+2),6),Z60))),Z60))))</f>
        <v>1</v>
      </c>
      <c r="AG60" s="105">
        <f>IF(X60="W",0,IF(X60="O",0,IF(X60="R",IF(AC60="STB",AA60,0),IF(X61="R",IF(AC58="meio1st",0,IF(AE60&gt;AE61,IF(AF60&gt;AF61,0,10),IF(AF60&gt;AF61,10,AA60))),AA60))))</f>
        <v>13</v>
      </c>
      <c r="AH60" s="106"/>
      <c r="AI60" s="98" t="s">
        <v>140</v>
      </c>
      <c r="AJ60" s="41" t="str">
        <f>D59</f>
        <v>EDSON BELLO</v>
      </c>
      <c r="AK60" s="99">
        <f>IF(AL60="W",1,IF(AL60="O",0,IF(AL60="R",0,IF(AL61="R",1,IF(AU60+AU61&gt;0,IF(AU60&gt;AU61,1,0),IF(AT60&gt;AT61,1,0))))))</f>
        <v>1</v>
      </c>
      <c r="AL60" s="132" t="s">
        <v>169</v>
      </c>
      <c r="AM60" s="101"/>
      <c r="AN60" s="101"/>
      <c r="AO60" s="102"/>
      <c r="AQ60" s="65" t="str">
        <f>IF(AO60&lt;&gt;"","STB",IF(AO61&lt;&gt;"","STB",IF(AN60&lt;&gt;"",IF(AN60&gt;5,IF(AN60&gt;AN61+1,"fim2st",IF(AN61&gt;AN60+1,"fim2st",IF(AN60=AN61,"meio2st",IF(AN60=6,IF(AN61=7,"fim2st","meio2st"),IF(AN60=7,IF(AN61=6,"fim2st","meio2st"),"meio2st"))))),IF(AN61&gt;5,IF(AN61&gt;AN60+1,"fim2st","meio2st"),"meio2st")),IF(AN61&lt;&gt;"",IF(AN60&gt;5,IF(AN60&gt;AN61+1,"fim2st",IF(AN61&gt;AN60+1,"fim2st",IF(AN60=AN61,"meio2st",IF(AN60=6,IF(AN61=7,"fim2st","meio2st"),IF(AN60=7,IF(AN61=6,"fim2st","meio2st"),"meio2st"))))),IF(AN61&gt;5,IF(AN61&gt;AN60+1,"fim2st","meio2st"),"meio2st")),IF(AM60&lt;&gt;"",IF(AM60&gt;5,IF(AM60&gt;AM61+1,"fim1st",IF(AM61&gt;AM60+1,"fim1st",IF(AM60=AM61,"meio1st",IF(AM60=6,IF(AM61=7,"fim1st","meio1st"),IF(AM60=7,IF(AM61=6,"fim1st","meio1st"),"meio1st"))))),IF(AM61&gt;5,IF(AM61&gt;AM60+1,"fim1st","meio1st"),"meio1st")),IF(AM61&lt;&gt;"",IF(AM60&gt;5,IF(AM60&gt;AM61+1,"fim1st",IF(AM61&gt;AM60+1,"fim1st",IF(AM60=AM61,"meio1st",IF(AM60=6,IF(AM61=7,"fim1st","meio1st"),IF(AM60=7,IF(AM61=6,"fim1st","meio1st"),"meio1st"))))),IF(AM61&gt;5,IF(AM61&gt;AM60+1,"fim1st","meio1st"),"meio1st")),"NJG"))))))</f>
        <v>NJG</v>
      </c>
      <c r="AS60" s="103">
        <f>IF(AL60="W",6,IF(AL60="O",0,  IF(AL61="R",IF(AQ60="meio1st",IF(AM61&gt;4,IF(AM61=6,7,AM61+2),6),AM60),AM60)))</f>
        <v>6</v>
      </c>
      <c r="AT60" s="104">
        <f>IF(AL60="W",6,IF(AL60="O",0,IF(AL60="R",IF(AQ60="meio1st",0,IF(AQ60="fim1st",0,AN60) ),IF(AL61="R",IF(AQ60="meio1st",6,IF(AQ60="fim1st",6,IF(AQ60="meio2st",IF(AN61&gt;4,IF(AN61=6,7,AN61+2),6),AN60))),AN60))))</f>
        <v>6</v>
      </c>
      <c r="AU60" s="105">
        <f>IF(AL60="W",0,IF(AL60="O",0,IF(AL60="R",IF(AQ60="STB",AO60,0),IF(AL61="R",IF(AQ58="meio1st",0,IF(AS60&gt;AS61,IF(AT60&gt;AT61,0,10),IF(AT60&gt;AT61,10,AO60))),AO60))))</f>
        <v>0</v>
      </c>
      <c r="AW60" s="98"/>
      <c r="AX60" s="41" t="str">
        <f>D59</f>
        <v>EDSON BELLO</v>
      </c>
      <c r="AY60" s="99">
        <f>IF(AZ60="W",1,IF(AZ60="O",0,IF(AZ60="R",0,IF(AZ61="R",1,IF(BI60+BI61&gt;0,IF(BI60&gt;BI61,1,0),IF(BH60&gt;BH61,1,0))))))</f>
        <v>1</v>
      </c>
      <c r="AZ60" s="132"/>
      <c r="BA60" s="101">
        <v>6</v>
      </c>
      <c r="BB60" s="101">
        <v>6</v>
      </c>
      <c r="BC60" s="102"/>
      <c r="BE60" s="65" t="str">
        <f>IF(BC60&lt;&gt;"","STB",IF(BC61&lt;&gt;"","STB",IF(BB60&lt;&gt;"",IF(BB60&gt;5,IF(BB60&gt;BB61+1,"fim2st",IF(BB61&gt;BB60+1,"fim2st",IF(BB60=BB61,"meio2st",IF(BB60=6,IF(BB61=7,"fim2st","meio2st"),IF(BB60=7,IF(BB61=6,"fim2st","meio2st"),"meio2st"))))),IF(BB61&gt;5,IF(BB61&gt;BB60+1,"fim2st","meio2st"),"meio2st")),IF(BB61&lt;&gt;"",IF(BB60&gt;5,IF(BB60&gt;BB61+1,"fim2st",IF(BB61&gt;BB60+1,"fim2st",IF(BB60=BB61,"meio2st",IF(BB60=6,IF(BB61=7,"fim2st","meio2st"),IF(BB60=7,IF(BB61=6,"fim2st","meio2st"),"meio2st"))))),IF(BB61&gt;5,IF(BB61&gt;BB60+1,"fim2st","meio2st"),"meio2st")),IF(BA60&lt;&gt;"",IF(BA60&gt;5,IF(BA60&gt;BA61+1,"fim1st",IF(BA61&gt;BA60+1,"fim1st",IF(BA60=BA61,"meio1st",IF(BA60=6,IF(BA61=7,"fim1st","meio1st"),IF(BA60=7,IF(BA61=6,"fim1st","meio1st"),"meio1st"))))),IF(BA61&gt;5,IF(BA61&gt;BA60+1,"fim1st","meio1st"),"meio1st")),IF(BA61&lt;&gt;"",IF(BA60&gt;5,IF(BA60&gt;BA61+1,"fim1st",IF(BA61&gt;BA60+1,"fim1st",IF(BA60=BA61,"meio1st",IF(BA60=6,IF(BA61=7,"fim1st","meio1st"),IF(BA60=7,IF(BA61=6,"fim1st","meio1st"),"meio1st"))))),IF(BA61&gt;5,IF(BA61&gt;BA60+1,"fim1st","meio1st"),"meio1st")),"NJG"))))))</f>
        <v>fim2st</v>
      </c>
      <c r="BG60" s="103">
        <f>IF(AZ60="W",6,IF(AZ60="O",0,  IF(AZ61="R",IF(BE60="meio1st",IF(BA61&gt;4,IF(BA61=6,7,BA61+2),6),BA60),BA60)))</f>
        <v>6</v>
      </c>
      <c r="BH60" s="104">
        <f>IF(AZ60="W",6,IF(AZ60="O",0,IF(AZ60="R",IF(BE60="meio1st",0,IF(BE60="fim1st",0,BB60) ),IF(AZ61="R",IF(BE60="meio1st",6,IF(BE60="fim1st",6,IF(BE60="meio2st",IF(BB61&gt;4,IF(BB61=6,7,BB61+2),6),BB60))),BB60))))</f>
        <v>6</v>
      </c>
      <c r="BI60" s="105">
        <f>IF(AZ60="W",0,IF(AZ60="O",0,IF(AZ60="R",IF(BE60="STB",BC60,0),IF(AZ61="R",IF(BE58="meio1st",0,IF(BG60&gt;BG61,IF(BH60&gt;BH61,0,10),IF(BH60&gt;BH61,10,BC60))),BC60))))</f>
        <v>0</v>
      </c>
      <c r="BK60" s="98"/>
      <c r="BL60" s="41" t="str">
        <f>D59</f>
        <v>EDSON BELLO</v>
      </c>
      <c r="BM60" s="99">
        <f>IF(BN60="W",1,IF(BN60="O",0,IF(BN60="R",0,IF(BN61="R",1,IF(BW60+BW61&gt;0,IF(BW60&gt;BW61,1,0),IF(BV60&gt;BV61,1,0))))))</f>
        <v>0</v>
      </c>
      <c r="BN60" s="132"/>
      <c r="BO60" s="101">
        <v>6</v>
      </c>
      <c r="BP60" s="101">
        <v>6</v>
      </c>
      <c r="BQ60" s="102">
        <v>5</v>
      </c>
      <c r="BS60" s="65" t="str">
        <f>IF(BQ60&lt;&gt;"","STB",IF(BQ61&lt;&gt;"","STB",IF(BP60&lt;&gt;"",IF(BP60&gt;5,IF(BP60&gt;BP61+1,"fim2st",IF(BP61&gt;BP60+1,"fim2st",IF(BP60=BP61,"meio2st",IF(BP60=6,IF(BP61=7,"fim2st","meio2st"),IF(BP60=7,IF(BP61=6,"fim2st","meio2st"),"meio2st"))))),IF(BP61&gt;5,IF(BP61&gt;BP60+1,"fim2st","meio2st"),"meio2st")),IF(BP61&lt;&gt;"",IF(BP60&gt;5,IF(BP60&gt;BP61+1,"fim2st",IF(BP61&gt;BP60+1,"fim2st",IF(BP60=BP61,"meio2st",IF(BP60=6,IF(BP61=7,"fim2st","meio2st"),IF(BP60=7,IF(BP61=6,"fim2st","meio2st"),"meio2st"))))),IF(BP61&gt;5,IF(BP61&gt;BP60+1,"fim2st","meio2st"),"meio2st")),IF(BO60&lt;&gt;"",IF(BO60&gt;5,IF(BO60&gt;BO61+1,"fim1st",IF(BO61&gt;BO60+1,"fim1st",IF(BO60=BO61,"meio1st",IF(BO60=6,IF(BO61=7,"fim1st","meio1st"),IF(BO60=7,IF(BO61=6,"fim1st","meio1st"),"meio1st"))))),IF(BO61&gt;5,IF(BO61&gt;BO60+1,"fim1st","meio1st"),"meio1st")),IF(BO61&lt;&gt;"",IF(BO60&gt;5,IF(BO60&gt;BO61+1,"fim1st",IF(BO61&gt;BO60+1,"fim1st",IF(BO60=BO61,"meio1st",IF(BO60=6,IF(BO61=7,"fim1st","meio1st"),IF(BO60=7,IF(BO61=6,"fim1st","meio1st"),"meio1st"))))),IF(BO61&gt;5,IF(BO61&gt;BO60+1,"fim1st","meio1st"),"meio1st")),"NJG"))))))</f>
        <v>STB</v>
      </c>
      <c r="BU60" s="103">
        <f>IF(BN60="W",6,IF(BN60="O",0,  IF(BN61="R",IF(BS60="meio1st",IF(BO61&gt;4,IF(BO61=6,7,BO61+2),6),BO60),BO60)))</f>
        <v>6</v>
      </c>
      <c r="BV60" s="104">
        <f>IF(BN60="W",6,IF(BN60="O",0,IF(BN60="R",IF(BS60="meio1st",0,IF(BS60="fim1st",0,BP60) ),IF(BN61="R",IF(BS60="meio1st",6,IF(BS60="fim1st",6,IF(BS60="meio2st",IF(BP61&gt;4,IF(BP61=6,7,BP61+2),6),BP60))),BP60))))</f>
        <v>6</v>
      </c>
      <c r="BW60" s="105">
        <f>IF(BN60="W",0,IF(BN60="O",0,IF(BN60="R",IF(BS60="STB",BQ60,0),IF(BN61="R",IF(BS58="meio1st",0,IF(BU60&gt;BU61,IF(BV60&gt;BV61,0,10),IF(BV60&gt;BV61,10,BQ60))),BQ60))))</f>
        <v>5</v>
      </c>
      <c r="BY60" s="98" t="s">
        <v>140</v>
      </c>
      <c r="BZ60" s="41" t="str">
        <f>D60</f>
        <v>JOSÉ LUIS</v>
      </c>
      <c r="CA60" s="99">
        <f>IF(CB60="W",1,IF(CB60="O",0,IF(CB60="R",0,IF(CB61="R",1,IF(CK60+CK61&gt;0,IF(CK60&gt;CK61,1,0),IF(CJ60&gt;CJ61,1,0))))))</f>
        <v>1</v>
      </c>
      <c r="CB60" s="133"/>
      <c r="CC60" s="109">
        <v>6</v>
      </c>
      <c r="CD60" s="109">
        <v>6</v>
      </c>
      <c r="CE60" s="110"/>
      <c r="CG60" s="65" t="str">
        <f>IF(CE60&lt;&gt;"","STB",IF(CE61&lt;&gt;"","STB",IF(CD60&lt;&gt;"",IF(CD60&gt;5,IF(CD60&gt;CD61+1,"fim2st",IF(CD61&gt;CD60+1,"fim2st",IF(CD60=CD61,"meio2st",IF(CD60=6,IF(CD61=7,"fim2st","meio2st"),IF(CD60=7,IF(CD61=6,"fim2st","meio2st"),"meio2st"))))),IF(CD61&gt;5,IF(CD61&gt;CD60+1,"fim2st","meio2st"),"meio2st")),IF(CD61&lt;&gt;"",IF(CD60&gt;5,IF(CD60&gt;CD61+1,"fim2st",IF(CD61&gt;CD60+1,"fim2st",IF(CD60=CD61,"meio2st",IF(CD60=6,IF(CD61=7,"fim2st","meio2st"),IF(CD60=7,IF(CD61=6,"fim2st","meio2st"),"meio2st"))))),IF(CD61&gt;5,IF(CD61&gt;CD60+1,"fim2st","meio2st"),"meio2st")),IF(CC60&lt;&gt;"",IF(CC60&gt;5,IF(CC60&gt;CC61+1,"fim1st",IF(CC61&gt;CC60+1,"fim1st",IF(CC60=CC61,"meio1st",IF(CC60=6,IF(CC61=7,"fim1st","meio1st"),IF(CC60=7,IF(CC61=6,"fim1st","meio1st"),"meio1st"))))),IF(CC61&gt;5,IF(CC61&gt;CC60+1,"fim1st","meio1st"),"meio1st")),IF(CC61&lt;&gt;"",IF(CC60&gt;5,IF(CC60&gt;CC61+1,"fim1st",IF(CC61&gt;CC60+1,"fim1st",IF(CC60=CC61,"meio1st",IF(CC60=6,IF(CC61=7,"fim1st","meio1st"),IF(CC60=7,IF(CC61=6,"fim1st","meio1st"),"meio1st"))))),IF(CC61&gt;5,IF(CC61&gt;CC60+1,"fim1st","meio1st"),"meio1st")),"NJG"))))))</f>
        <v>fim2st</v>
      </c>
      <c r="CI60" s="103">
        <f>IF(CB60="W",6,IF(CB60="O",0,  IF(CB61="R",IF(CG60="meio1st",IF(CC61&gt;4,IF(CC61=6,7,CC61+2),6),CC60),CC60)))</f>
        <v>6</v>
      </c>
      <c r="CJ60" s="104">
        <f>IF(CB60="W",6,IF(CB60="O",0,IF(CB60="R",IF(CG60="meio1st",0,IF(CG60="fim1st",0,CD60) ),IF(CB61="R",IF(CG60="meio1st",6,IF(CG60="fim1st",6,IF(CG60="meio2st",IF(CD61&gt;4,IF(CD61=6,7,CD61+2),6),CD60))),CD60))))</f>
        <v>6</v>
      </c>
      <c r="CK60" s="105">
        <f>IF(CB60="W",0,IF(CB60="O",0,IF(CB60="R",IF(CG60="STB",CE60,0),IF(CB61="R",IF(CG58="meio1st",0,IF(CI60&gt;CI61,IF(CJ60&gt;CJ61,0,10),IF(CJ60&gt;CJ61,10,CE60))),CE60))))</f>
        <v>0</v>
      </c>
      <c r="CM60" s="31" t="str">
        <f t="shared" si="189"/>
        <v>JOSÉ LUIS</v>
      </c>
      <c r="CN60" s="65">
        <f>IF(AE62&gt;AE63,1,0)</f>
        <v>1</v>
      </c>
      <c r="CO60" s="65">
        <f>IF(AF62&gt;AF63,1,0)</f>
        <v>1</v>
      </c>
      <c r="CP60" s="65">
        <f>IF(AG62&gt;AG63,1,0)</f>
        <v>0</v>
      </c>
      <c r="CQ60" s="65">
        <f>IF(AS62&gt;AS63,1,0)</f>
        <v>1</v>
      </c>
      <c r="CR60" s="65">
        <f>IF(AT62&gt;AT63,1,0)</f>
        <v>1</v>
      </c>
      <c r="CS60" s="65">
        <f>IF(AU62&gt;AU63,1,0)</f>
        <v>0</v>
      </c>
      <c r="CT60" s="65">
        <f>IF(BG61&gt;BG60,1,0)</f>
        <v>0</v>
      </c>
      <c r="CU60" s="65">
        <f>IF(BH61&gt;BH60,1,0)</f>
        <v>0</v>
      </c>
      <c r="CV60" s="65">
        <f>IF(BI61&gt;BI60,1,0)</f>
        <v>0</v>
      </c>
      <c r="CW60" s="65">
        <f>IF(BU59&gt;BU58,1,0)</f>
        <v>1</v>
      </c>
      <c r="CX60" s="65">
        <f>IF(BV59&gt;BV58,1,0)</f>
        <v>1</v>
      </c>
      <c r="CY60" s="65">
        <f>IF(BW59&gt;BW58,1,0)</f>
        <v>0</v>
      </c>
      <c r="CZ60" s="65">
        <f>IF(CI60&gt;CI61,1,0)</f>
        <v>1</v>
      </c>
      <c r="DA60" s="65">
        <f>IF(CJ60&gt;CJ61,1,0)</f>
        <v>1</v>
      </c>
      <c r="DB60" s="65">
        <f>IF(CK60&gt;CK61,1,0)</f>
        <v>0</v>
      </c>
      <c r="DC60" s="111"/>
      <c r="DD60" s="65">
        <f>IF(AE63&gt;AE62,1,0)</f>
        <v>0</v>
      </c>
      <c r="DE60" s="65">
        <f>IF(AF63&gt;AF62,1,0)</f>
        <v>0</v>
      </c>
      <c r="DF60" s="65">
        <f>IF(AG63&gt;AG62,1,0)</f>
        <v>0</v>
      </c>
      <c r="DG60" s="65">
        <f>IF(AS63&gt;AS62,1,0)</f>
        <v>0</v>
      </c>
      <c r="DH60" s="65">
        <f>IF(AT63&gt;AT62,1,0)</f>
        <v>0</v>
      </c>
      <c r="DI60" s="65">
        <f>IF(AU63&gt;AU62,1,0)</f>
        <v>0</v>
      </c>
      <c r="DJ60" s="65">
        <f>IF(BG60&gt;BG61,1,0)</f>
        <v>1</v>
      </c>
      <c r="DK60" s="65">
        <f>IF(BH60&gt;BH61,1,0)</f>
        <v>1</v>
      </c>
      <c r="DL60" s="65">
        <f>IF(BI60&gt;BI61,1,0)</f>
        <v>0</v>
      </c>
      <c r="DM60" s="65">
        <f>IF(BU58&gt;BU59,1,0)</f>
        <v>0</v>
      </c>
      <c r="DN60" s="65">
        <f>IF(BV58&gt;BV59,1,0)</f>
        <v>0</v>
      </c>
      <c r="DO60" s="65">
        <f>IF(BW58&gt;BW59,1,0)</f>
        <v>0</v>
      </c>
      <c r="DP60" s="65">
        <f>IF(CI61&gt;CI60,1,0)</f>
        <v>0</v>
      </c>
      <c r="DQ60" s="65">
        <f>IF(CJ61&gt;CJ60,1,0)</f>
        <v>0</v>
      </c>
      <c r="DR60" s="65">
        <f>IF(CK61&gt;CK60,1,0)</f>
        <v>0</v>
      </c>
      <c r="DS60" s="111"/>
      <c r="DT60" s="65">
        <f>AE62+AF62+AG62+AS62+AT62+AU62+BG61+BH61+BI61+BU59+BV59+BW59+CI60+CJ60+CK60</f>
        <v>56</v>
      </c>
      <c r="DU60" s="65">
        <f>AE63+AF63+AG63+AS63+AT63+AU63+BG60+BH60+BI60+BU58+BV58+BW58+CI61+CJ61+CK61</f>
        <v>27</v>
      </c>
      <c r="DV60" s="111"/>
      <c r="DW60" s="31">
        <f>IF(X62="O",1,0)</f>
        <v>0</v>
      </c>
      <c r="DX60" s="31">
        <f>IF(AL62="O",1,0)</f>
        <v>0</v>
      </c>
      <c r="DY60" s="31">
        <f>IF(AZ61="O",1,0)</f>
        <v>0</v>
      </c>
      <c r="DZ60" s="31">
        <f>IF(BN59="O",1,0)</f>
        <v>0</v>
      </c>
      <c r="EA60" s="31">
        <f>IF(CB60="O",1,0)</f>
        <v>0</v>
      </c>
      <c r="ED60" s="65">
        <f t="shared" si="190"/>
        <v>1</v>
      </c>
      <c r="EE60" s="65">
        <f t="shared" si="191"/>
        <v>1</v>
      </c>
      <c r="EF60" s="65">
        <f t="shared" si="192"/>
        <v>1</v>
      </c>
      <c r="EG60" s="65">
        <f t="shared" si="193"/>
        <v>1</v>
      </c>
      <c r="EH60" s="65">
        <f t="shared" si="194"/>
        <v>1</v>
      </c>
      <c r="EI60" s="65">
        <v>3</v>
      </c>
      <c r="EJ60" s="43">
        <f t="shared" si="195"/>
        <v>5</v>
      </c>
      <c r="EK60" s="43">
        <f>AY61+BM59+CA60+W62+AK62</f>
        <v>4</v>
      </c>
      <c r="EL60" s="43">
        <f t="shared" si="196"/>
        <v>8</v>
      </c>
      <c r="EM60" s="43">
        <f t="shared" si="197"/>
        <v>2</v>
      </c>
      <c r="EN60" s="43">
        <f t="shared" si="198"/>
        <v>6</v>
      </c>
      <c r="EO60" s="43">
        <f t="shared" si="199"/>
        <v>56</v>
      </c>
      <c r="EP60" s="43">
        <f t="shared" si="199"/>
        <v>27</v>
      </c>
      <c r="EQ60" s="43">
        <f t="shared" si="200"/>
        <v>29</v>
      </c>
      <c r="ER60" s="43">
        <f t="shared" si="201"/>
        <v>0</v>
      </c>
      <c r="ES60" s="111"/>
      <c r="ET60" s="71">
        <f>IF(EK60+100&gt;99,EK60+100,concatdxnar("0",EK60+100))</f>
        <v>104</v>
      </c>
      <c r="EU60" s="71">
        <f t="shared" si="202"/>
        <v>106</v>
      </c>
      <c r="EV60" s="71">
        <f t="shared" si="203"/>
        <v>129</v>
      </c>
      <c r="EW60" s="71">
        <f t="shared" si="204"/>
        <v>9</v>
      </c>
      <c r="EX60" s="65" t="str">
        <f t="shared" si="205"/>
        <v>10410612993</v>
      </c>
      <c r="EY60" s="65">
        <f t="shared" si="206"/>
        <v>10410612993</v>
      </c>
      <c r="EZ60" s="65">
        <f>LARGE(EY58:EY63,EI60)</f>
        <v>10310412492</v>
      </c>
      <c r="FA60" s="65" t="str">
        <f t="shared" si="207"/>
        <v>103104124</v>
      </c>
      <c r="FB60" s="65" t="str">
        <f>IF(FA60=FA59,"empate-c",IF(FA60=FA61,"empate-b","ok"))</f>
        <v>ok</v>
      </c>
      <c r="FC60" s="65">
        <f t="shared" si="208"/>
        <v>2</v>
      </c>
      <c r="FD60" s="65">
        <f t="shared" si="209"/>
        <v>9</v>
      </c>
      <c r="FE60" s="65" t="str">
        <f>RIGHT(C56,1)</f>
        <v>G</v>
      </c>
      <c r="FF60" s="65">
        <f>IF(FD60=9,9,VLOOKUP(CONCATENATE(FE60,FD60),'Conf-Direto'!$A$12:$B$587,2,0))</f>
        <v>9</v>
      </c>
      <c r="FG60" s="65">
        <f t="shared" si="210"/>
        <v>9</v>
      </c>
      <c r="FH60" s="31" t="str">
        <f t="shared" si="211"/>
        <v>10310412492</v>
      </c>
      <c r="FI60" s="65">
        <v>3</v>
      </c>
      <c r="FJ60" s="70">
        <f>IF(BM58=1,1,IF(BM59=1,3,0))</f>
        <v>3</v>
      </c>
      <c r="FK60" s="70">
        <f>IF(AY60=1,2,IF(AY61=1,3,0))</f>
        <v>2</v>
      </c>
      <c r="FL60" s="70"/>
      <c r="FM60" s="70">
        <f>FL61</f>
        <v>3</v>
      </c>
      <c r="FN60" s="70">
        <f>FL62</f>
        <v>3</v>
      </c>
      <c r="FO60" s="70">
        <f>FL63</f>
        <v>3</v>
      </c>
      <c r="FP60" s="31">
        <f t="shared" si="212"/>
        <v>10310412492</v>
      </c>
      <c r="FQ60" s="31">
        <f>LARGE(FP58:FP63,3)</f>
        <v>10310412492</v>
      </c>
      <c r="FR60" s="65">
        <f>IF(SUM(EJ58:EJ63)=0,B60,VALUE(RIGHT(FQ60,1)))</f>
        <v>2</v>
      </c>
      <c r="FS60" s="31">
        <f t="shared" si="213"/>
        <v>38</v>
      </c>
      <c r="FT60" s="31" t="str">
        <f>VLOOKUP(FR60,B58:D63,3,0)</f>
        <v>EDSON BELLO</v>
      </c>
      <c r="FU60" s="31">
        <f t="shared" si="214"/>
        <v>39</v>
      </c>
      <c r="FV60" s="67" t="str">
        <f t="shared" si="215"/>
        <v>3839</v>
      </c>
      <c r="FW60" s="31">
        <f t="shared" si="216"/>
        <v>3839</v>
      </c>
      <c r="FX60" s="31">
        <f>SMALL(FW58:FW63,FI60)</f>
        <v>3937</v>
      </c>
      <c r="FY60" s="31">
        <f t="shared" si="217"/>
        <v>39</v>
      </c>
      <c r="FZ60" s="31" t="str">
        <f t="shared" si="218"/>
        <v>37</v>
      </c>
    </row>
    <row r="61" spans="1:185" x14ac:dyDescent="0.45">
      <c r="B61" s="43">
        <v>4</v>
      </c>
      <c r="C61" s="38">
        <v>40</v>
      </c>
      <c r="D61" s="39" t="str">
        <f>Classificação!D44</f>
        <v>ÁRIO TOLEDO</v>
      </c>
      <c r="F61" s="38">
        <f>F60+1</f>
        <v>40</v>
      </c>
      <c r="G61" s="89" t="str">
        <f t="shared" si="188"/>
        <v>CÉSAR MARRA</v>
      </c>
      <c r="H61" s="131">
        <f>VLOOKUP(FR61,EI58:EJ63,2,0)</f>
        <v>5</v>
      </c>
      <c r="I61" s="112">
        <f>VLOOKUP(FR61,EI58:EK63,3,0)</f>
        <v>3</v>
      </c>
      <c r="J61" s="116">
        <f>VLOOKUP(FR61,EI58:EQ63,4,0)</f>
        <v>7</v>
      </c>
      <c r="K61" s="114">
        <f>VLOOKUP(FR61,EI58:EQ63,5,0)</f>
        <v>5</v>
      </c>
      <c r="L61" s="115">
        <f>VLOOKUP(FR61,EI58:EQ63,6,0)</f>
        <v>2</v>
      </c>
      <c r="M61" s="116">
        <f>VLOOKUP(FR61,EI58:EQ63,7,0)</f>
        <v>62</v>
      </c>
      <c r="N61" s="114">
        <f>VLOOKUP(FR61,EI58:EQ63,8,0)</f>
        <v>52</v>
      </c>
      <c r="O61" s="147">
        <f>VLOOKUP(FR61,EI58:EQ63,9,0)</f>
        <v>10</v>
      </c>
      <c r="P61" s="117">
        <f>VLOOKUP(FR61,EI58:ER63,10,0)</f>
        <v>0</v>
      </c>
      <c r="Q61" s="117" t="e">
        <f>VLOOKUP(FS61,EJ58:ES63,10,0)</f>
        <v>#N/A</v>
      </c>
      <c r="R61" s="97"/>
      <c r="S61" s="97"/>
      <c r="U61" s="118" t="s">
        <v>140</v>
      </c>
      <c r="V61" s="50" t="str">
        <f>D62</f>
        <v>RAFAEL BICALHO</v>
      </c>
      <c r="W61" s="119">
        <f>IF(X61="W",1,IF(X61="O",0,IF(X61="R",0,IF(X60="R",1,IF(AG61+AG60&gt;0,IF(AG61&gt;AG60,1,0),IF(AF61&gt;AF60,1,0))))))</f>
        <v>1</v>
      </c>
      <c r="X61" s="120"/>
      <c r="Y61" s="121">
        <v>4</v>
      </c>
      <c r="Z61" s="121">
        <v>6</v>
      </c>
      <c r="AA61" s="122">
        <v>15</v>
      </c>
      <c r="AC61" s="65" t="str">
        <f>IF(AA61&lt;&gt;"","STB",IF(AA60&lt;&gt;"","STB",IF(Z61&lt;&gt;"",IF(Z61&gt;5,IF(Z61&gt;Z60+1,"fim2st",IF(Z60&gt;Z61+1,"fim2st",IF(Z61=Z60,"meio2st",IF(Z61=6,IF(Z60=7,"fim2st","meio2st"),IF(Z61=7,IF(Z60=6,"fim2st","meio2st"),"meio2st"))))),IF(Z60&gt;5,IF(Z60&gt;Z61+1,"fim2st","meio2st"),"meio2st")),IF(Z60&lt;&gt;"",IF(Z61&gt;5,IF(Z61&gt;Z60+1,"fim2st",IF(Z60&gt;Z61+1,"fim2st",IF(Z61=Z60,"meio2st",IF(Z61=6,IF(Z60=7,"fim2st","meio2st"),IF(Z61=7,IF(Z60=6,"fim2st","meio2st"),"meio2st"))))),IF(Z60&gt;5,IF(Z60&gt;Z61+1,"fim2st","meio2st"),"meio2st")),IF(Y61&lt;&gt;"",IF(Y61&gt;5,IF(Y61&gt;Y60+1,"fim1st",IF(Y60&gt;Y61+1,"fim1st",IF(Y61=Y60,"meio1st",IF(Y61=6,IF(Y60=7,"fim1st","meio1st"),IF(Y61=7,IF(Y60=6,"fim1st","meio1st"),"meio1st"))))),IF(Y60&gt;5,IF(Y60&gt;Y61+1,"fim1st","meio1st"),"meio1st")),IF(Y60&lt;&gt;"",IF(Y61&gt;5,IF(Y61&gt;Y60+1,"fim1st",IF(Y60&gt;Y61+1,"fim1st",IF(Y61=Y60,"meio1st",IF(Y61=6,IF(Y60=7,"fim1st","meio1st"),IF(Y61=7,IF(Y60=6,"fim1st","meio1st"),"meio1st"))))),IF(Y60&gt;5,IF(Y60&gt;Y61+1,"fim1st","meio1st"),"meio1st")),"NJG"))))))</f>
        <v>STB</v>
      </c>
      <c r="AE61" s="123">
        <f>IF(X61="W",6,IF(X61="O",0,  IF(X60="R",IF(AC61="meio1st",IF(Y60&gt;4,IF(Y60=6,7,Y60+2),6),Y61),Y61)))</f>
        <v>4</v>
      </c>
      <c r="AF61" s="124">
        <f>IF(X61="W",6,IF(X61="O",0,IF(X61="R",IF(AC61="meio1st",0,IF(AC61="fim1st",0,Z61) ),IF(X60="R",IF(AC61="meio1st",6,IF(AC61="fim1st",6,IF(AC61="meio2st",IF(Z60&gt;4,IF(Z60=6,7,Z60+2),6),Z61))),Z61))))</f>
        <v>6</v>
      </c>
      <c r="AG61" s="125">
        <f>IF(X61="W",0,IF(X61="O",0,IF(X61="R",IF(AC61="STB",AA61,0),IF(X60="R",IF(AC58="meio1st",0,IF(AE61&gt;AE60,IF(AF61&gt;AF60,0,10),IF(AF61&gt;AF60,10,AA61))),AA61))))</f>
        <v>15</v>
      </c>
      <c r="AH61" s="106"/>
      <c r="AI61" s="118"/>
      <c r="AJ61" s="50" t="str">
        <f>D61</f>
        <v>ÁRIO TOLEDO</v>
      </c>
      <c r="AK61" s="119">
        <f>IF(AL61="W",1,IF(AL61="O",0,IF(AL61="R",0,IF(AL60="R",1,IF(AU61+AU60&gt;0,IF(AU61&gt;AU60,1,0),IF(AT61&gt;AT60,1,0))))))</f>
        <v>0</v>
      </c>
      <c r="AL61" s="120" t="s">
        <v>110</v>
      </c>
      <c r="AM61" s="121"/>
      <c r="AN61" s="121"/>
      <c r="AO61" s="122"/>
      <c r="AQ61" s="65" t="str">
        <f>IF(AO61&lt;&gt;"","STB",IF(AO60&lt;&gt;"","STB",IF(AN61&lt;&gt;"",IF(AN61&gt;5,IF(AN61&gt;AN60+1,"fim2st",IF(AN60&gt;AN61+1,"fim2st",IF(AN61=AN60,"meio2st",IF(AN61=6,IF(AN60=7,"fim2st","meio2st"),IF(AN61=7,IF(AN60=6,"fim2st","meio2st"),"meio2st"))))),IF(AN60&gt;5,IF(AN60&gt;AN61+1,"fim2st","meio2st"),"meio2st")),IF(AN60&lt;&gt;"",IF(AN61&gt;5,IF(AN61&gt;AN60+1,"fim2st",IF(AN60&gt;AN61+1,"fim2st",IF(AN61=AN60,"meio2st",IF(AN61=6,IF(AN60=7,"fim2st","meio2st"),IF(AN61=7,IF(AN60=6,"fim2st","meio2st"),"meio2st"))))),IF(AN60&gt;5,IF(AN60&gt;AN61+1,"fim2st","meio2st"),"meio2st")),IF(AM61&lt;&gt;"",IF(AM61&gt;5,IF(AM61&gt;AM60+1,"fim1st",IF(AM60&gt;AM61+1,"fim1st",IF(AM61=AM60,"meio1st",IF(AM61=6,IF(AM60=7,"fim1st","meio1st"),IF(AM61=7,IF(AM60=6,"fim1st","meio1st"),"meio1st"))))),IF(AM60&gt;5,IF(AM60&gt;AM61+1,"fim1st","meio1st"),"meio1st")),IF(AM60&lt;&gt;"",IF(AM61&gt;5,IF(AM61&gt;AM60+1,"fim1st",IF(AM60&gt;AM61+1,"fim1st",IF(AM61=AM60,"meio1st",IF(AM61=6,IF(AM60=7,"fim1st","meio1st"),IF(AM61=7,IF(AM60=6,"fim1st","meio1st"),"meio1st"))))),IF(AM60&gt;5,IF(AM60&gt;AM61+1,"fim1st","meio1st"),"meio1st")),"NJG"))))))</f>
        <v>NJG</v>
      </c>
      <c r="AS61" s="123">
        <f>IF(AL61="W",6,IF(AL61="O",0,  IF(AL60="R",IF(AQ61="meio1st",IF(AM60&gt;4,IF(AM60=6,7,AM60+2),6),AM61),AM61)))</f>
        <v>0</v>
      </c>
      <c r="AT61" s="124">
        <f>IF(AL61="W",6,IF(AL61="O",0,IF(AL61="R",IF(AQ61="meio1st",0,IF(AQ61="fim1st",0,AN61) ),IF(AL60="R",IF(AQ61="meio1st",6,IF(AQ61="fim1st",6,IF(AQ61="meio2st",IF(AN60&gt;4,IF(AN60=6,7,AN60+2),6),AN61))),AN61))))</f>
        <v>0</v>
      </c>
      <c r="AU61" s="125">
        <f>IF(AL61="W",0,IF(AL61="O",0,IF(AL61="R",IF(AQ61="STB",AO61,0),IF(AL60="R",IF(AQ58="meio1st",0,IF(AS61&gt;AS60,IF(AT61&gt;AT60,0,10),IF(AT61&gt;AT60,10,AO61))),AO61))))</f>
        <v>0</v>
      </c>
      <c r="AW61" s="118" t="s">
        <v>140</v>
      </c>
      <c r="AX61" s="50" t="str">
        <f>D60</f>
        <v>JOSÉ LUIS</v>
      </c>
      <c r="AY61" s="119">
        <f>IF(AZ61="W",1,IF(AZ61="O",0,IF(AZ61="R",0,IF(AZ60="R",1,IF(BI61+BI60&gt;0,IF(BI61&gt;BI60,1,0),IF(BH61&gt;BH60,1,0))))))</f>
        <v>0</v>
      </c>
      <c r="AZ61" s="120"/>
      <c r="BA61" s="121">
        <v>3</v>
      </c>
      <c r="BB61" s="121">
        <v>4</v>
      </c>
      <c r="BC61" s="122"/>
      <c r="BE61" s="65" t="str">
        <f>IF(BC61&lt;&gt;"","STB",IF(BC60&lt;&gt;"","STB",IF(BB61&lt;&gt;"",IF(BB61&gt;5,IF(BB61&gt;BB60+1,"fim2st",IF(BB60&gt;BB61+1,"fim2st",IF(BB61=BB60,"meio2st",IF(BB61=6,IF(BB60=7,"fim2st","meio2st"),IF(BB61=7,IF(BB60=6,"fim2st","meio2st"),"meio2st"))))),IF(BB60&gt;5,IF(BB60&gt;BB61+1,"fim2st","meio2st"),"meio2st")),IF(BB60&lt;&gt;"",IF(BB61&gt;5,IF(BB61&gt;BB60+1,"fim2st",IF(BB60&gt;BB61+1,"fim2st",IF(BB61=BB60,"meio2st",IF(BB61=6,IF(BB60=7,"fim2st","meio2st"),IF(BB61=7,IF(BB60=6,"fim2st","meio2st"),"meio2st"))))),IF(BB60&gt;5,IF(BB60&gt;BB61+1,"fim2st","meio2st"),"meio2st")),IF(BA61&lt;&gt;"",IF(BA61&gt;5,IF(BA61&gt;BA60+1,"fim1st",IF(BA60&gt;BA61+1,"fim1st",IF(BA61=BA60,"meio1st",IF(BA61=6,IF(BA60=7,"fim1st","meio1st"),IF(BA61=7,IF(BA60=6,"fim1st","meio1st"),"meio1st"))))),IF(BA60&gt;5,IF(BA60&gt;BA61+1,"fim1st","meio1st"),"meio1st")),IF(BA60&lt;&gt;"",IF(BA61&gt;5,IF(BA61&gt;BA60+1,"fim1st",IF(BA60&gt;BA61+1,"fim1st",IF(BA61=BA60,"meio1st",IF(BA61=6,IF(BA60=7,"fim1st","meio1st"),IF(BA61=7,IF(BA60=6,"fim1st","meio1st"),"meio1st"))))),IF(BA60&gt;5,IF(BA60&gt;BA61+1,"fim1st","meio1st"),"meio1st")),"NJG"))))))</f>
        <v>fim2st</v>
      </c>
      <c r="BG61" s="123">
        <f>IF(AZ61="W",6,IF(AZ61="O",0,  IF(AZ60="R",IF(BE61="meio1st",IF(BA60&gt;4,IF(BA60=6,7,BA60+2),6),BA61),BA61)))</f>
        <v>3</v>
      </c>
      <c r="BH61" s="124">
        <f>IF(AZ61="W",6,IF(AZ61="O",0,IF(AZ61="R",IF(BE61="meio1st",0,IF(BE61="fim1st",0,BB61) ),IF(AZ60="R",IF(BE61="meio1st",6,IF(BE61="fim1st",6,IF(BE61="meio2st",IF(BB60&gt;4,IF(BB60=6,7,BB60+2),6),BB61))),BB61))))</f>
        <v>4</v>
      </c>
      <c r="BI61" s="125">
        <f>IF(AZ61="W",0,IF(AZ61="O",0,IF(AZ61="R",IF(BE61="STB",BC61,0),IF(AZ60="R",IF(BE58="meio1st",0,IF(BG61&gt;BG60,IF(BH61&gt;BH60,0,10),IF(BH61&gt;BH60,10,BC61))),BC61))))</f>
        <v>0</v>
      </c>
      <c r="BK61" s="118" t="s">
        <v>140</v>
      </c>
      <c r="BL61" s="50" t="str">
        <f>D63</f>
        <v>CÉSAR MARRA</v>
      </c>
      <c r="BM61" s="119">
        <f>IF(BN61="W",1,IF(BN61="O",0,IF(BN61="R",0,IF(BN60="R",1,IF(BW61+BW60&gt;0,IF(BW61&gt;BW60,1,0),IF(BV61&gt;BV60,1,0))))))</f>
        <v>1</v>
      </c>
      <c r="BN61" s="120"/>
      <c r="BO61" s="121">
        <v>7</v>
      </c>
      <c r="BP61" s="121">
        <v>0</v>
      </c>
      <c r="BQ61" s="122">
        <v>10</v>
      </c>
      <c r="BS61" s="65" t="str">
        <f>IF(BQ61&lt;&gt;"","STB",IF(BQ60&lt;&gt;"","STB",IF(BP61&lt;&gt;"",IF(BP61&gt;5,IF(BP61&gt;BP60+1,"fim2st",IF(BP60&gt;BP61+1,"fim2st",IF(BP61=BP60,"meio2st",IF(BP61=6,IF(BP60=7,"fim2st","meio2st"),IF(BP61=7,IF(BP60=6,"fim2st","meio2st"),"meio2st"))))),IF(BP60&gt;5,IF(BP60&gt;BP61+1,"fim2st","meio2st"),"meio2st")),IF(BP60&lt;&gt;"",IF(BP61&gt;5,IF(BP61&gt;BP60+1,"fim2st",IF(BP60&gt;BP61+1,"fim2st",IF(BP61=BP60,"meio2st",IF(BP61=6,IF(BP60=7,"fim2st","meio2st"),IF(BP61=7,IF(BP60=6,"fim2st","meio2st"),"meio2st"))))),IF(BP60&gt;5,IF(BP60&gt;BP61+1,"fim2st","meio2st"),"meio2st")),IF(BO61&lt;&gt;"",IF(BO61&gt;5,IF(BO61&gt;BO60+1,"fim1st",IF(BO60&gt;BO61+1,"fim1st",IF(BO61=BO60,"meio1st",IF(BO61=6,IF(BO60=7,"fim1st","meio1st"),IF(BO61=7,IF(BO60=6,"fim1st","meio1st"),"meio1st"))))),IF(BO60&gt;5,IF(BO60&gt;BO61+1,"fim1st","meio1st"),"meio1st")),IF(BO60&lt;&gt;"",IF(BO61&gt;5,IF(BO61&gt;BO60+1,"fim1st",IF(BO60&gt;BO61+1,"fim1st",IF(BO61=BO60,"meio1st",IF(BO61=6,IF(BO60=7,"fim1st","meio1st"),IF(BO61=7,IF(BO60=6,"fim1st","meio1st"),"meio1st"))))),IF(BO60&gt;5,IF(BO60&gt;BO61+1,"fim1st","meio1st"),"meio1st")),"NJG"))))))</f>
        <v>STB</v>
      </c>
      <c r="BU61" s="123">
        <f>IF(BN61="W",6,IF(BN61="O",0,  IF(BN60="R",IF(BS61="meio1st",IF(BO60&gt;4,IF(BO60=6,7,BO60+2),6),BO61),BO61)))</f>
        <v>7</v>
      </c>
      <c r="BV61" s="124">
        <f>IF(BN61="W",6,IF(BN61="O",0,IF(BN61="R",IF(BS61="meio1st",0,IF(BS61="fim1st",0,BP61) ),IF(BN60="R",IF(BS61="meio1st",6,IF(BS61="fim1st",6,IF(BS61="meio2st",IF(BP60&gt;4,IF(BP60=6,7,BP60+2),6),BP61))),BP61))))</f>
        <v>0</v>
      </c>
      <c r="BW61" s="125">
        <f>IF(BN61="W",0,IF(BN61="O",0,IF(BN61="R",IF(BS61="STB",BQ61,0),IF(BN60="R",IF(BS58="meio1st",0,IF(BU61&gt;BU60,IF(BV61&gt;BV60,0,10),IF(BV61&gt;BV60,10,BQ61))),BQ61))))</f>
        <v>10</v>
      </c>
      <c r="BY61" s="118"/>
      <c r="BZ61" s="50" t="str">
        <f>D62</f>
        <v>RAFAEL BICALHO</v>
      </c>
      <c r="CA61" s="119">
        <f>IF(CB61="W",1,IF(CB61="O",0,IF(CB61="R",0,IF(CB60="R",1,IF(CK61+CK60&gt;0,IF(CK61&gt;CK60,1,0),IF(CJ61&gt;CJ60,1,0))))))</f>
        <v>0</v>
      </c>
      <c r="CB61" s="151"/>
      <c r="CC61" s="129">
        <v>1</v>
      </c>
      <c r="CD61" s="129">
        <v>3</v>
      </c>
      <c r="CE61" s="130"/>
      <c r="CG61" s="65" t="str">
        <f>IF(CE61&lt;&gt;"","STB",IF(CE60&lt;&gt;"","STB",IF(CD61&lt;&gt;"",IF(CD61&gt;5,IF(CD61&gt;CD60+1,"fim2st",IF(CD60&gt;CD61+1,"fim2st",IF(CD61=CD60,"meio2st",IF(CD61=6,IF(CD60=7,"fim2st","meio2st"),IF(CD61=7,IF(CD60=6,"fim2st","meio2st"),"meio2st"))))),IF(CD60&gt;5,IF(CD60&gt;CD61+1,"fim2st","meio2st"),"meio2st")),IF(CD60&lt;&gt;"",IF(CD61&gt;5,IF(CD61&gt;CD60+1,"fim2st",IF(CD60&gt;CD61+1,"fim2st",IF(CD61=CD60,"meio2st",IF(CD61=6,IF(CD60=7,"fim2st","meio2st"),IF(CD61=7,IF(CD60=6,"fim2st","meio2st"),"meio2st"))))),IF(CD60&gt;5,IF(CD60&gt;CD61+1,"fim2st","meio2st"),"meio2st")),IF(CC61&lt;&gt;"",IF(CC61&gt;5,IF(CC61&gt;CC60+1,"fim1st",IF(CC60&gt;CC61+1,"fim1st",IF(CC61=CC60,"meio1st",IF(CC61=6,IF(CC60=7,"fim1st","meio1st"),IF(CC61=7,IF(CC60=6,"fim1st","meio1st"),"meio1st"))))),IF(CC60&gt;5,IF(CC60&gt;CC61+1,"fim1st","meio1st"),"meio1st")),IF(CC60&lt;&gt;"",IF(CC61&gt;5,IF(CC61&gt;CC60+1,"fim1st",IF(CC60&gt;CC61+1,"fim1st",IF(CC61=CC60,"meio1st",IF(CC61=6,IF(CC60=7,"fim1st","meio1st"),IF(CC61=7,IF(CC60=6,"fim1st","meio1st"),"meio1st"))))),IF(CC60&gt;5,IF(CC60&gt;CC61+1,"fim1st","meio1st"),"meio1st")),"NJG"))))))</f>
        <v>fim2st</v>
      </c>
      <c r="CI61" s="123">
        <f>IF(CB61="W",6,IF(CB61="O",0,  IF(CB60="R",IF(CG61="meio1st",IF(CC60&gt;4,IF(CC60=6,7,CC60+2),6),CC61),CC61)))</f>
        <v>1</v>
      </c>
      <c r="CJ61" s="124">
        <f>IF(CB61="W",6,IF(CB61="O",0,IF(CB61="R",IF(CG61="meio1st",0,IF(CG61="fim1st",0,CD61) ),IF(CB60="R",IF(CG61="meio1st",6,IF(CG61="fim1st",6,IF(CG61="meio2st",IF(CD60&gt;4,IF(CD60=6,7,CD60+2),6),CD61))),CD61))))</f>
        <v>3</v>
      </c>
      <c r="CK61" s="125">
        <f>IF(CB61="W",0,IF(CB61="O",0,IF(CB61="R",IF(CG61="STB",CE61,0),IF(CB60="R",IF(CG58="meio1st",0,IF(CI61&gt;CI60,IF(CJ61&gt;CJ60,0,10),IF(CJ61&gt;CJ60,10,CE61))),CE61))))</f>
        <v>0</v>
      </c>
      <c r="CM61" s="31" t="str">
        <f t="shared" si="189"/>
        <v>ÁRIO TOLEDO</v>
      </c>
      <c r="CN61" s="65">
        <f>IF(AE63&gt;AE62,1,0)</f>
        <v>0</v>
      </c>
      <c r="CO61" s="65">
        <f>IF(AF63&gt;AF62,1,0)</f>
        <v>0</v>
      </c>
      <c r="CP61" s="65">
        <f>IF(AG63&gt;AG62,1,0)</f>
        <v>0</v>
      </c>
      <c r="CQ61" s="65">
        <f>IF(AS61&gt;AS60,1,0)</f>
        <v>0</v>
      </c>
      <c r="CR61" s="65">
        <f>IF(AT61&gt;AT60,1,0)</f>
        <v>0</v>
      </c>
      <c r="CS61" s="65">
        <f>IF(AU61&gt;AU60,1,0)</f>
        <v>0</v>
      </c>
      <c r="CT61" s="65">
        <f>IF(BG59&gt;BG58,1,0)</f>
        <v>0</v>
      </c>
      <c r="CU61" s="65">
        <f>IF(BH59&gt;BH58,1,0)</f>
        <v>0</v>
      </c>
      <c r="CV61" s="65">
        <f>IF(BI59&gt;BI58,1,0)</f>
        <v>0</v>
      </c>
      <c r="CW61" s="65">
        <f>IF(BU63&gt;BU62,1,0)</f>
        <v>0</v>
      </c>
      <c r="CX61" s="65">
        <f>IF(BV63&gt;BV62,1,0)</f>
        <v>0</v>
      </c>
      <c r="CY61" s="65">
        <f>IF(BW63&gt;BW62,1,0)</f>
        <v>0</v>
      </c>
      <c r="CZ61" s="65">
        <f>IF(CI62&gt;CI63,1,0)</f>
        <v>0</v>
      </c>
      <c r="DA61" s="65">
        <f>IF(CJ62&gt;CJ63,1,0)</f>
        <v>0</v>
      </c>
      <c r="DB61" s="65">
        <f>IF(CK62&gt;CK63,1,0)</f>
        <v>0</v>
      </c>
      <c r="DC61" s="111"/>
      <c r="DD61" s="65">
        <f>IF(AE62&gt;AE63,1,0)</f>
        <v>1</v>
      </c>
      <c r="DE61" s="65">
        <f>IF(AF62&gt;AF63,1,0)</f>
        <v>1</v>
      </c>
      <c r="DF61" s="65">
        <f>IF(AG62&gt;AG63,1,0)</f>
        <v>0</v>
      </c>
      <c r="DG61" s="65">
        <f>IF(AS60&gt;AS61,1,0)</f>
        <v>1</v>
      </c>
      <c r="DH61" s="65">
        <f>IF(AT60&gt;AT61,1,0)</f>
        <v>1</v>
      </c>
      <c r="DI61" s="65">
        <f>IF(AU60&gt;AU61,1,0)</f>
        <v>0</v>
      </c>
      <c r="DJ61" s="65">
        <f>IF(BG58&gt;BG59,1,0)</f>
        <v>1</v>
      </c>
      <c r="DK61" s="65">
        <f>IF(BH58&gt;BH59,1,0)</f>
        <v>1</v>
      </c>
      <c r="DL61" s="65">
        <f>IF(BI58&gt;BI59,1,0)</f>
        <v>0</v>
      </c>
      <c r="DM61" s="65">
        <f>IF(BU62&gt;BU63,1,0)</f>
        <v>1</v>
      </c>
      <c r="DN61" s="65">
        <f>IF(BV62&gt;BV63,1,0)</f>
        <v>1</v>
      </c>
      <c r="DO61" s="65">
        <f>IF(BW62&gt;BW63,1,0)</f>
        <v>0</v>
      </c>
      <c r="DP61" s="65">
        <f>IF(CI63&gt;CI62,1,0)</f>
        <v>1</v>
      </c>
      <c r="DQ61" s="65">
        <f>IF(CJ63&gt;CJ62,1,0)</f>
        <v>1</v>
      </c>
      <c r="DR61" s="65">
        <f>IF(CK63&gt;CK62,1,0)</f>
        <v>0</v>
      </c>
      <c r="DS61" s="111"/>
      <c r="DT61" s="65">
        <f>AE63+AF63+AG63+AS61+AT61+AU61+BG59+BH59+BI59+BU63+BV63+BW63+CI62+CJ62+CK62</f>
        <v>0</v>
      </c>
      <c r="DU61" s="65">
        <f>AE62+AF62+AG62+AS60+AT60+AU60+BG58+BH58+BI58+BU62+BV62+BW62+CI63+CJ63+CK63</f>
        <v>60</v>
      </c>
      <c r="DV61" s="111"/>
      <c r="DW61" s="31">
        <f>IF(X63="O",1,0)</f>
        <v>1</v>
      </c>
      <c r="DX61" s="31">
        <f>IF(AL61="O",1,0)</f>
        <v>1</v>
      </c>
      <c r="DY61" s="31">
        <f>IF(AZ59="O",1,0)</f>
        <v>1</v>
      </c>
      <c r="DZ61" s="31">
        <f>IF(BN63="O",1,0)</f>
        <v>1</v>
      </c>
      <c r="EA61" s="31">
        <f>IF(CB62="O",1,0)</f>
        <v>1</v>
      </c>
      <c r="ED61" s="65">
        <f t="shared" si="190"/>
        <v>1</v>
      </c>
      <c r="EE61" s="65">
        <f t="shared" si="191"/>
        <v>1</v>
      </c>
      <c r="EF61" s="65">
        <f t="shared" si="192"/>
        <v>1</v>
      </c>
      <c r="EG61" s="65">
        <f t="shared" si="193"/>
        <v>1</v>
      </c>
      <c r="EH61" s="65">
        <f t="shared" si="194"/>
        <v>1</v>
      </c>
      <c r="EI61" s="65">
        <v>4</v>
      </c>
      <c r="EJ61" s="43">
        <f t="shared" si="195"/>
        <v>5</v>
      </c>
      <c r="EK61" s="43">
        <f>AY59+BM63+CA62+W63+AK61</f>
        <v>0</v>
      </c>
      <c r="EL61" s="43">
        <f t="shared" si="196"/>
        <v>0</v>
      </c>
      <c r="EM61" s="43">
        <f t="shared" si="197"/>
        <v>10</v>
      </c>
      <c r="EN61" s="43">
        <f t="shared" si="198"/>
        <v>-10</v>
      </c>
      <c r="EO61" s="43">
        <f t="shared" si="199"/>
        <v>0</v>
      </c>
      <c r="EP61" s="43">
        <f t="shared" si="199"/>
        <v>60</v>
      </c>
      <c r="EQ61" s="43">
        <f t="shared" si="200"/>
        <v>-60</v>
      </c>
      <c r="ER61" s="43">
        <f t="shared" si="201"/>
        <v>5</v>
      </c>
      <c r="ES61" s="111"/>
      <c r="ET61" s="71">
        <f>IF(EK61+100&gt;99,EK61+100,concatdxnar("0",EK61+100))</f>
        <v>100</v>
      </c>
      <c r="EU61" s="71" t="str">
        <f t="shared" si="202"/>
        <v>090</v>
      </c>
      <c r="EV61" s="71" t="str">
        <f t="shared" si="203"/>
        <v>040</v>
      </c>
      <c r="EW61" s="71">
        <f t="shared" si="204"/>
        <v>4</v>
      </c>
      <c r="EX61" s="65" t="str">
        <f t="shared" si="205"/>
        <v>10009004044</v>
      </c>
      <c r="EY61" s="65">
        <f t="shared" si="206"/>
        <v>10009004044</v>
      </c>
      <c r="EZ61" s="65">
        <f>LARGE(EY58:EY63,EI61)</f>
        <v>10310211096</v>
      </c>
      <c r="FA61" s="65" t="str">
        <f t="shared" si="207"/>
        <v>103102110</v>
      </c>
      <c r="FB61" s="65" t="str">
        <f>IF(FA61=FA60,"empate-c",IF(FA61=FA62,"empate-b","ok"))</f>
        <v>ok</v>
      </c>
      <c r="FC61" s="65">
        <f t="shared" si="208"/>
        <v>6</v>
      </c>
      <c r="FD61" s="65">
        <f t="shared" si="209"/>
        <v>9</v>
      </c>
      <c r="FE61" s="65" t="str">
        <f>RIGHT(C56,1)</f>
        <v>G</v>
      </c>
      <c r="FF61" s="65">
        <f>IF(FD61=9,9,VLOOKUP(CONCATENATE(FE61,FD61),'Conf-Direto'!$A$12:$B$587,2,0))</f>
        <v>9</v>
      </c>
      <c r="FG61" s="65">
        <f t="shared" si="210"/>
        <v>9</v>
      </c>
      <c r="FH61" s="31" t="str">
        <f t="shared" si="211"/>
        <v>10310211096</v>
      </c>
      <c r="FI61" s="65">
        <v>4</v>
      </c>
      <c r="FJ61" s="70">
        <f>IF(AY58=1,1,IF(AY59=1,4,0))</f>
        <v>1</v>
      </c>
      <c r="FK61" s="70">
        <f>IF(AK60=1,2,IF(AK61=1,4,0))</f>
        <v>2</v>
      </c>
      <c r="FL61" s="70">
        <f>IF(W62=1,3,IF(W63=1,4,0))</f>
        <v>3</v>
      </c>
      <c r="FM61" s="70"/>
      <c r="FN61" s="70">
        <f>FM62</f>
        <v>5</v>
      </c>
      <c r="FO61" s="70">
        <f>FM63</f>
        <v>6</v>
      </c>
      <c r="FP61" s="31">
        <f t="shared" si="212"/>
        <v>10310211096</v>
      </c>
      <c r="FQ61" s="31">
        <f>LARGE(FP58:FP63,4)</f>
        <v>10310211096</v>
      </c>
      <c r="FR61" s="65">
        <f>IF(SUM(EJ58:EJ63)=0,B61,VALUE(RIGHT(FQ61,1)))</f>
        <v>6</v>
      </c>
      <c r="FS61" s="31">
        <f t="shared" si="213"/>
        <v>42</v>
      </c>
      <c r="FT61" s="31" t="str">
        <f>VLOOKUP(FR61,B58:D63,3,0)</f>
        <v>CÉSAR MARRA</v>
      </c>
      <c r="FU61" s="31">
        <f t="shared" si="214"/>
        <v>40</v>
      </c>
      <c r="FV61" s="67" t="str">
        <f t="shared" si="215"/>
        <v>4240</v>
      </c>
      <c r="FW61" s="31">
        <f t="shared" si="216"/>
        <v>4240</v>
      </c>
      <c r="FX61" s="31">
        <f>SMALL(FW58:FW63,FI61)</f>
        <v>4042</v>
      </c>
      <c r="FY61" s="31">
        <f t="shared" si="217"/>
        <v>40</v>
      </c>
      <c r="FZ61" s="31" t="str">
        <f t="shared" si="218"/>
        <v>42</v>
      </c>
    </row>
    <row r="62" spans="1:185" x14ac:dyDescent="0.45">
      <c r="B62" s="43">
        <v>5</v>
      </c>
      <c r="C62" s="38">
        <v>41</v>
      </c>
      <c r="D62" s="39" t="str">
        <f>Classificação!D45</f>
        <v>RAFAEL BICALHO</v>
      </c>
      <c r="F62" s="38">
        <f>F61+1</f>
        <v>41</v>
      </c>
      <c r="G62" s="89" t="str">
        <f t="shared" si="188"/>
        <v>CARLOS MAMEDE</v>
      </c>
      <c r="H62" s="131">
        <f>VLOOKUP(FR62,EI58:EJ63,2,0)</f>
        <v>5</v>
      </c>
      <c r="I62" s="112">
        <f>VLOOKUP(FR62,EI58:EK63,3,0)</f>
        <v>1</v>
      </c>
      <c r="J62" s="131">
        <f>VLOOKUP(FR62,EI58:EQ63,4,0)</f>
        <v>2</v>
      </c>
      <c r="K62" s="114">
        <f>VLOOKUP(FR62,EI58:EQ63,5,0)</f>
        <v>8</v>
      </c>
      <c r="L62" s="115">
        <f>VLOOKUP(FR62,EI58:EQ63,6,0)</f>
        <v>-6</v>
      </c>
      <c r="M62" s="131">
        <f>VLOOKUP(FR62,EI58:EQ63,7,0)</f>
        <v>17</v>
      </c>
      <c r="N62" s="114">
        <f>VLOOKUP(FR62,EI58:EQ63,8,0)</f>
        <v>48</v>
      </c>
      <c r="O62" s="147">
        <f>VLOOKUP(FR62,EI58:EQ63,9,0)</f>
        <v>-31</v>
      </c>
      <c r="P62" s="117">
        <f>VLOOKUP(FR62,EI58:ER63,10,0)</f>
        <v>1</v>
      </c>
      <c r="Q62" s="117" t="e">
        <f>VLOOKUP(FS62,EJ58:ES63,10,0)</f>
        <v>#N/A</v>
      </c>
      <c r="R62" s="97"/>
      <c r="S62" s="97"/>
      <c r="U62" s="98"/>
      <c r="V62" s="45" t="str">
        <f>D60</f>
        <v>JOSÉ LUIS</v>
      </c>
      <c r="W62" s="134">
        <f>IF(X62="W",1,IF(X62="O",0,IF(X62="R",0,IF(X63="R",1,IF(AG62+AG63&gt;0,IF(AG62&gt;AG63,1,0),IF(AF62&gt;AF63,1,0))))))</f>
        <v>1</v>
      </c>
      <c r="X62" s="132" t="s">
        <v>169</v>
      </c>
      <c r="Y62" s="101"/>
      <c r="Z62" s="101"/>
      <c r="AA62" s="102"/>
      <c r="AC62" s="65" t="str">
        <f>IF(AA62&lt;&gt;"","STB",IF(AA63&lt;&gt;"","STB",IF(Z62&lt;&gt;"",IF(Z62&gt;5,IF(Z62&gt;Z63+1,"fim2st",IF(Z63&gt;Z62+1,"fim2st",IF(Z62=Z63,"meio2st",IF(Z62=6,IF(Z63=7,"fim2st","meio2st"),IF(Z62=7,IF(Z63=6,"fim2st","meio2st"),"meio2st"))))),IF(Z63&gt;5,IF(Z63&gt;Z62+1,"fim2st","meio2st"),"meio2st")),IF(Z63&lt;&gt;"",IF(Z62&gt;5,IF(Z62&gt;Z63+1,"fim2st",IF(Z63&gt;Z62+1,"fim2st",IF(Z62=Z63,"meio2st",IF(Z62=6,IF(Z63=7,"fim2st","meio2st"),IF(Z62=7,IF(Z63=6,"fim2st","meio2st"),"meio2st"))))),IF(Z63&gt;5,IF(Z63&gt;Z62+1,"fim2st","meio2st"),"meio2st")),IF(Y62&lt;&gt;"",IF(Y62&gt;5,IF(Y62&gt;Y63+1,"fim1st",IF(Y63&gt;Y62+1,"fim1st",IF(Y62=Y63,"meio1st",IF(Y62=6,IF(Y63=7,"fim1st","meio1st"),IF(Y62=7,IF(Y63=6,"fim1st","meio1st"),"meio1st"))))),IF(Y63&gt;5,IF(Y63&gt;Y62+1,"fim1st","meio1st"),"meio1st")),IF(Y63&lt;&gt;"",IF(Y62&gt;5,IF(Y62&gt;Y63+1,"fim1st",IF(Y63&gt;Y62+1,"fim1st",IF(Y62=Y63,"meio1st",IF(Y62=6,IF(Y63=7,"fim1st","meio1st"),IF(Y62=7,IF(Y63=6,"fim1st","meio1st"),"meio1st"))))),IF(Y63&gt;5,IF(Y63&gt;Y62+1,"fim1st","meio1st"),"meio1st")),"NJG"))))))</f>
        <v>NJG</v>
      </c>
      <c r="AE62" s="103">
        <f>IF(X62="W",6,IF(X62="O",0,  IF(X63="R",IF(AC62="meio1st",IF(Y63&gt;4,IF(Y63=6,7,Y63+2),6),Y62),Y62)))</f>
        <v>6</v>
      </c>
      <c r="AF62" s="104">
        <f>IF(X62="W",6,IF(X62="O",0,IF(X62="R",IF(AC62="meio1st",0,IF(AC62="fim1st",0,Z62) ),IF(X63="R",IF(AC62="meio1st",6,IF(AC62="fim1st",6,IF(AC62="meio2st",IF(Z63&gt;4,IF(Z63=6,7,Z63+2),6),Z62))),Z62))))</f>
        <v>6</v>
      </c>
      <c r="AG62" s="105">
        <f>IF(X62="W",0,IF(X62="O",0,IF(X62="R",IF(AC62="STB",AA62,0),IF(X63="R",IF(AC58="meio1st",0,IF(AE62&gt;AE63,IF(AF62&gt;AF63,0,10),IF(AF62&gt;AF63,10,AA62))),AA62))))</f>
        <v>0</v>
      </c>
      <c r="AH62" s="106"/>
      <c r="AI62" s="98" t="s">
        <v>140</v>
      </c>
      <c r="AJ62" s="45" t="str">
        <f>D60</f>
        <v>JOSÉ LUIS</v>
      </c>
      <c r="AK62" s="134">
        <f>IF(AL62="W",1,IF(AL62="O",0,IF(AL62="R",0,IF(AL63="R",1,IF(AU62+AU63&gt;0,IF(AU62&gt;AU63,1,0),IF(AT62&gt;AT63,1,0))))))</f>
        <v>1</v>
      </c>
      <c r="AL62" s="132"/>
      <c r="AM62" s="101">
        <v>7</v>
      </c>
      <c r="AN62" s="101">
        <v>6</v>
      </c>
      <c r="AO62" s="102"/>
      <c r="AQ62" s="65" t="str">
        <f>IF(AO62&lt;&gt;"","STB",IF(AO63&lt;&gt;"","STB",IF(AN62&lt;&gt;"",IF(AN62&gt;5,IF(AN62&gt;AN63+1,"fim2st",IF(AN63&gt;AN62+1,"fim2st",IF(AN62=AN63,"meio2st",IF(AN62=6,IF(AN63=7,"fim2st","meio2st"),IF(AN62=7,IF(AN63=6,"fim2st","meio2st"),"meio2st"))))),IF(AN63&gt;5,IF(AN63&gt;AN62+1,"fim2st","meio2st"),"meio2st")),IF(AN63&lt;&gt;"",IF(AN62&gt;5,IF(AN62&gt;AN63+1,"fim2st",IF(AN63&gt;AN62+1,"fim2st",IF(AN62=AN63,"meio2st",IF(AN62=6,IF(AN63=7,"fim2st","meio2st"),IF(AN62=7,IF(AN63=6,"fim2st","meio2st"),"meio2st"))))),IF(AN63&gt;5,IF(AN63&gt;AN62+1,"fim2st","meio2st"),"meio2st")),IF(AM62&lt;&gt;"",IF(AM62&gt;5,IF(AM62&gt;AM63+1,"fim1st",IF(AM63&gt;AM62+1,"fim1st",IF(AM62=AM63,"meio1st",IF(AM62=6,IF(AM63=7,"fim1st","meio1st"),IF(AM62=7,IF(AM63=6,"fim1st","meio1st"),"meio1st"))))),IF(AM63&gt;5,IF(AM63&gt;AM62+1,"fim1st","meio1st"),"meio1st")),IF(AM63&lt;&gt;"",IF(AM62&gt;5,IF(AM62&gt;AM63+1,"fim1st",IF(AM63&gt;AM62+1,"fim1st",IF(AM62=AM63,"meio1st",IF(AM62=6,IF(AM63=7,"fim1st","meio1st"),IF(AM62=7,IF(AM63=6,"fim1st","meio1st"),"meio1st"))))),IF(AM63&gt;5,IF(AM63&gt;AM62+1,"fim1st","meio1st"),"meio1st")),"NJG"))))))</f>
        <v>fim2st</v>
      </c>
      <c r="AS62" s="103">
        <f>IF(AL62="W",6,IF(AL62="O",0,  IF(AL63="R",IF(AQ62="meio1st",IF(AM63&gt;4,IF(AM63=6,7,AM63+2),6),AM62),AM62)))</f>
        <v>7</v>
      </c>
      <c r="AT62" s="104">
        <f>IF(AL62="W",6,IF(AL62="O",0,IF(AL62="R",IF(AQ62="meio1st",0,IF(AQ62="fim1st",0,AN62) ),IF(AL63="R",IF(AQ62="meio1st",6,IF(AQ62="fim1st",6,IF(AQ62="meio2st",IF(AN63&gt;4,IF(AN63=6,7,AN63+2),6),AN62))),AN62))))</f>
        <v>6</v>
      </c>
      <c r="AU62" s="105">
        <f>IF(AL62="W",0,IF(AL62="O",0,IF(AL62="R",IF(AQ62="STB",AO62,0),IF(AL63="R",IF(AQ58="meio1st",0,IF(AS62&gt;AS63,IF(AT62&gt;AT63,0,10),IF(AT62&gt;AT63,10,AO62))),AO62))))</f>
        <v>0</v>
      </c>
      <c r="AW62" s="98"/>
      <c r="AX62" s="45" t="str">
        <f>D62</f>
        <v>RAFAEL BICALHO</v>
      </c>
      <c r="AY62" s="134">
        <f>IF(AZ62="W",1,IF(AZ62="O",0,IF(AZ62="R",0,IF(AZ63="R",1,IF(BI62+BI63&gt;0,IF(BI62&gt;BI63,1,0),IF(BH62&gt;BH63,1,0))))))</f>
        <v>1</v>
      </c>
      <c r="AZ62" s="132"/>
      <c r="BA62" s="101">
        <v>4</v>
      </c>
      <c r="BB62" s="101">
        <v>6</v>
      </c>
      <c r="BC62" s="102">
        <v>10</v>
      </c>
      <c r="BE62" s="65" t="str">
        <f>IF(BC62&lt;&gt;"","STB",IF(BC63&lt;&gt;"","STB",IF(BB62&lt;&gt;"",IF(BB62&gt;5,IF(BB62&gt;BB63+1,"fim2st",IF(BB63&gt;BB62+1,"fim2st",IF(BB62=BB63,"meio2st",IF(BB62=6,IF(BB63=7,"fim2st","meio2st"),IF(BB62=7,IF(BB63=6,"fim2st","meio2st"),"meio2st"))))),IF(BB63&gt;5,IF(BB63&gt;BB62+1,"fim2st","meio2st"),"meio2st")),IF(BB63&lt;&gt;"",IF(BB62&gt;5,IF(BB62&gt;BB63+1,"fim2st",IF(BB63&gt;BB62+1,"fim2st",IF(BB62=BB63,"meio2st",IF(BB62=6,IF(BB63=7,"fim2st","meio2st"),IF(BB62=7,IF(BB63=6,"fim2st","meio2st"),"meio2st"))))),IF(BB63&gt;5,IF(BB63&gt;BB62+1,"fim2st","meio2st"),"meio2st")),IF(BA62&lt;&gt;"",IF(BA62&gt;5,IF(BA62&gt;BA63+1,"fim1st",IF(BA63&gt;BA62+1,"fim1st",IF(BA62=BA63,"meio1st",IF(BA62=6,IF(BA63=7,"fim1st","meio1st"),IF(BA62=7,IF(BA63=6,"fim1st","meio1st"),"meio1st"))))),IF(BA63&gt;5,IF(BA63&gt;BA62+1,"fim1st","meio1st"),"meio1st")),IF(BA63&lt;&gt;"",IF(BA62&gt;5,IF(BA62&gt;BA63+1,"fim1st",IF(BA63&gt;BA62+1,"fim1st",IF(BA62=BA63,"meio1st",IF(BA62=6,IF(BA63=7,"fim1st","meio1st"),IF(BA62=7,IF(BA63=6,"fim1st","meio1st"),"meio1st"))))),IF(BA63&gt;5,IF(BA63&gt;BA62+1,"fim1st","meio1st"),"meio1st")),"NJG"))))))</f>
        <v>STB</v>
      </c>
      <c r="BG62" s="103">
        <f>IF(AZ62="W",6,IF(AZ62="O",0,  IF(AZ63="R",IF(BE62="meio1st",IF(BA63&gt;4,IF(BA63=6,7,BA63+2),6),BA62),BA62)))</f>
        <v>4</v>
      </c>
      <c r="BH62" s="104">
        <f>IF(AZ62="W",6,IF(AZ62="O",0,IF(AZ62="R",IF(BE62="meio1st",0,IF(BE62="fim1st",0,BB62) ),IF(AZ63="R",IF(BE62="meio1st",6,IF(BE62="fim1st",6,IF(BE62="meio2st",IF(BB63&gt;4,IF(BB63=6,7,BB63+2),6),BB62))),BB62))))</f>
        <v>6</v>
      </c>
      <c r="BI62" s="105">
        <f>IF(AZ62="W",0,IF(AZ62="O",0,IF(AZ62="R",IF(BE62="STB",BC62,0),IF(AZ63="R",IF(BE58="meio1st",0,IF(BG62&gt;BG63,IF(BH62&gt;BH63,0,10),IF(BH62&gt;BH63,10,BC62))),BC62))))</f>
        <v>10</v>
      </c>
      <c r="BK62" s="98" t="s">
        <v>140</v>
      </c>
      <c r="BL62" s="45" t="str">
        <f>D62</f>
        <v>RAFAEL BICALHO</v>
      </c>
      <c r="BM62" s="134">
        <f>IF(BN62="W",1,IF(BN62="O",0,IF(BN62="R",0,IF(BN63="R",1,IF(BW62+BW63&gt;0,IF(BW62&gt;BW63,1,0),IF(BV62&gt;BV63,1,0))))))</f>
        <v>1</v>
      </c>
      <c r="BN62" s="132" t="s">
        <v>169</v>
      </c>
      <c r="BO62" s="101"/>
      <c r="BP62" s="101"/>
      <c r="BQ62" s="102"/>
      <c r="BS62" s="65" t="str">
        <f>IF(BQ62&lt;&gt;"","STB",IF(BQ63&lt;&gt;"","STB",IF(BP62&lt;&gt;"",IF(BP62&gt;5,IF(BP62&gt;BP63+1,"fim2st",IF(BP63&gt;BP62+1,"fim2st",IF(BP62=BP63,"meio2st",IF(BP62=6,IF(BP63=7,"fim2st","meio2st"),IF(BP62=7,IF(BP63=6,"fim2st","meio2st"),"meio2st"))))),IF(BP63&gt;5,IF(BP63&gt;BP62+1,"fim2st","meio2st"),"meio2st")),IF(BP63&lt;&gt;"",IF(BP62&gt;5,IF(BP62&gt;BP63+1,"fim2st",IF(BP63&gt;BP62+1,"fim2st",IF(BP62=BP63,"meio2st",IF(BP62=6,IF(BP63=7,"fim2st","meio2st"),IF(BP62=7,IF(BP63=6,"fim2st","meio2st"),"meio2st"))))),IF(BP63&gt;5,IF(BP63&gt;BP62+1,"fim2st","meio2st"),"meio2st")),IF(BO62&lt;&gt;"",IF(BO62&gt;5,IF(BO62&gt;BO63+1,"fim1st",IF(BO63&gt;BO62+1,"fim1st",IF(BO62=BO63,"meio1st",IF(BO62=6,IF(BO63=7,"fim1st","meio1st"),IF(BO62=7,IF(BO63=6,"fim1st","meio1st"),"meio1st"))))),IF(BO63&gt;5,IF(BO63&gt;BO62+1,"fim1st","meio1st"),"meio1st")),IF(BO63&lt;&gt;"",IF(BO62&gt;5,IF(BO62&gt;BO63+1,"fim1st",IF(BO63&gt;BO62+1,"fim1st",IF(BO62=BO63,"meio1st",IF(BO62=6,IF(BO63=7,"fim1st","meio1st"),IF(BO62=7,IF(BO63=6,"fim1st","meio1st"),"meio1st"))))),IF(BO63&gt;5,IF(BO63&gt;BO62+1,"fim1st","meio1st"),"meio1st")),"NJG"))))))</f>
        <v>NJG</v>
      </c>
      <c r="BU62" s="103">
        <f>IF(BN62="W",6,IF(BN62="O",0,  IF(BN63="R",IF(BS62="meio1st",IF(BO63&gt;4,IF(BO63=6,7,BO63+2),6),BO62),BO62)))</f>
        <v>6</v>
      </c>
      <c r="BV62" s="104">
        <f>IF(BN62="W",6,IF(BN62="O",0,IF(BN62="R",IF(BS62="meio1st",0,IF(BS62="fim1st",0,BP62) ),IF(BN63="R",IF(BS62="meio1st",6,IF(BS62="fim1st",6,IF(BS62="meio2st",IF(BP63&gt;4,IF(BP63=6,7,BP63+2),6),BP62))),BP62))))</f>
        <v>6</v>
      </c>
      <c r="BW62" s="105">
        <f>IF(BN62="W",0,IF(BN62="O",0,IF(BN62="R",IF(BS62="STB",BQ62,0),IF(BN63="R",IF(BS58="meio1st",0,IF(BU62&gt;BU63,IF(BV62&gt;BV63,0,10),IF(BV62&gt;BV63,10,BQ62))),BQ62))))</f>
        <v>0</v>
      </c>
      <c r="BY62" s="98" t="s">
        <v>140</v>
      </c>
      <c r="BZ62" s="45" t="str">
        <f>D61</f>
        <v>ÁRIO TOLEDO</v>
      </c>
      <c r="CA62" s="134">
        <f>IF(CB62="W",1,IF(CB62="O",0,IF(CB62="R",0,IF(CB63="R",1,IF(CK62+CK63&gt;0,IF(CK62&gt;CK63,1,0),IF(CJ62&gt;CJ63,1,0))))))</f>
        <v>0</v>
      </c>
      <c r="CB62" s="133" t="s">
        <v>110</v>
      </c>
      <c r="CC62" s="109"/>
      <c r="CD62" s="109"/>
      <c r="CE62" s="110"/>
      <c r="CG62" s="65" t="str">
        <f>IF(CE62&lt;&gt;"","STB",IF(CE63&lt;&gt;"","STB",IF(CD62&lt;&gt;"",IF(CD62&gt;5,IF(CD62&gt;CD63+1,"fim2st",IF(CD63&gt;CD62+1,"fim2st",IF(CD62=CD63,"meio2st",IF(CD62=6,IF(CD63=7,"fim2st","meio2st"),IF(CD62=7,IF(CD63=6,"fim2st","meio2st"),"meio2st"))))),IF(CD63&gt;5,IF(CD63&gt;CD62+1,"fim2st","meio2st"),"meio2st")),IF(CD63&lt;&gt;"",IF(CD62&gt;5,IF(CD62&gt;CD63+1,"fim2st",IF(CD63&gt;CD62+1,"fim2st",IF(CD62=CD63,"meio2st",IF(CD62=6,IF(CD63=7,"fim2st","meio2st"),IF(CD62=7,IF(CD63=6,"fim2st","meio2st"),"meio2st"))))),IF(CD63&gt;5,IF(CD63&gt;CD62+1,"fim2st","meio2st"),"meio2st")),IF(CC62&lt;&gt;"",IF(CC62&gt;5,IF(CC62&gt;CC63+1,"fim1st",IF(CC63&gt;CC62+1,"fim1st",IF(CC62=CC63,"meio1st",IF(CC62=6,IF(CC63=7,"fim1st","meio1st"),IF(CC62=7,IF(CC63=6,"fim1st","meio1st"),"meio1st"))))),IF(CC63&gt;5,IF(CC63&gt;CC62+1,"fim1st","meio1st"),"meio1st")),IF(CC63&lt;&gt;"",IF(CC62&gt;5,IF(CC62&gt;CC63+1,"fim1st",IF(CC63&gt;CC62+1,"fim1st",IF(CC62=CC63,"meio1st",IF(CC62=6,IF(CC63=7,"fim1st","meio1st"),IF(CC62=7,IF(CC63=6,"fim1st","meio1st"),"meio1st"))))),IF(CC63&gt;5,IF(CC63&gt;CC62+1,"fim1st","meio1st"),"meio1st")),"NJG"))))))</f>
        <v>NJG</v>
      </c>
      <c r="CI62" s="103">
        <f>IF(CB62="W",6,IF(CB62="O",0,  IF(CB63="R",IF(CG62="meio1st",IF(CC63&gt;4,IF(CC63=6,7,CC63+2),6),CC62),CC62)))</f>
        <v>0</v>
      </c>
      <c r="CJ62" s="104">
        <f>IF(CB62="W",6,IF(CB62="O",0,IF(CB62="R",IF(CG62="meio1st",0,IF(CG62="fim1st",0,CD62) ),IF(CB63="R",IF(CG62="meio1st",6,IF(CG62="fim1st",6,IF(CG62="meio2st",IF(CD63&gt;4,IF(CD63=6,7,CD63+2),6),CD62))),CD62))))</f>
        <v>0</v>
      </c>
      <c r="CK62" s="105">
        <f>IF(CB62="W",0,IF(CB62="O",0,IF(CB62="R",IF(CG62="STB",CE62,0),IF(CB63="R",IF(CG58="meio1st",0,IF(CI62&gt;CI63,IF(CJ62&gt;CJ63,0,10),IF(CJ62&gt;CJ63,10,CE62))),CE62))))</f>
        <v>0</v>
      </c>
      <c r="CM62" s="31" t="str">
        <f t="shared" si="189"/>
        <v>RAFAEL BICALHO</v>
      </c>
      <c r="CN62" s="65">
        <f>IF(AE61&gt;AE60,1,0)</f>
        <v>0</v>
      </c>
      <c r="CO62" s="65">
        <f>IF(AF61&gt;AF60,1,0)</f>
        <v>1</v>
      </c>
      <c r="CP62" s="65">
        <f>IF(AG61&gt;AG60,1,0)</f>
        <v>1</v>
      </c>
      <c r="CQ62" s="65">
        <f>IF(AS59&gt;AS58,1,0)</f>
        <v>1</v>
      </c>
      <c r="CR62" s="65">
        <f>IF(AT59&gt;AT58,1,0)</f>
        <v>1</v>
      </c>
      <c r="CS62" s="65">
        <f>IF(AU59&gt;AU58,1,0)</f>
        <v>0</v>
      </c>
      <c r="CT62" s="65">
        <f>IF(BG62&gt;BG63,1,0)</f>
        <v>0</v>
      </c>
      <c r="CU62" s="65">
        <f>IF(BH62&gt;BH63,1,0)</f>
        <v>1</v>
      </c>
      <c r="CV62" s="65">
        <f>IF(BI62&gt;BI63,1,0)</f>
        <v>1</v>
      </c>
      <c r="CW62" s="65">
        <f>IF(BU62&gt;BU63,1,0)</f>
        <v>1</v>
      </c>
      <c r="CX62" s="65">
        <f>IF(BV62&gt;BV63,1,0)</f>
        <v>1</v>
      </c>
      <c r="CY62" s="65">
        <f>IF(BW62&gt;BW63,1,0)</f>
        <v>0</v>
      </c>
      <c r="CZ62" s="65">
        <f>IF(CI61&gt;CI60,1,0)</f>
        <v>0</v>
      </c>
      <c r="DA62" s="65">
        <f>IF(CJ61&gt;CJ60,1,0)</f>
        <v>0</v>
      </c>
      <c r="DB62" s="65">
        <f>IF(CK61&gt;CK60,1,0)</f>
        <v>0</v>
      </c>
      <c r="DC62" s="111"/>
      <c r="DD62" s="65">
        <f>IF(AE60&gt;AE61,1,0)</f>
        <v>1</v>
      </c>
      <c r="DE62" s="65">
        <f>IF(AF60&gt;AF61,1,0)</f>
        <v>0</v>
      </c>
      <c r="DF62" s="65">
        <f>IF(AG60&gt;AG61,1,0)</f>
        <v>0</v>
      </c>
      <c r="DG62" s="65">
        <f>IF(AS58&gt;AS59,1,0)</f>
        <v>0</v>
      </c>
      <c r="DH62" s="65">
        <f>IF(AT58&gt;AT59,1,0)</f>
        <v>0</v>
      </c>
      <c r="DI62" s="65">
        <f>IF(AU58&gt;AU59,1,0)</f>
        <v>0</v>
      </c>
      <c r="DJ62" s="65">
        <f>IF(BG63&gt;BG62,1,0)</f>
        <v>1</v>
      </c>
      <c r="DK62" s="65">
        <f>IF(BH63&gt;BH62,1,0)</f>
        <v>0</v>
      </c>
      <c r="DL62" s="65">
        <f>IF(BI63&gt;BI62,1,0)</f>
        <v>0</v>
      </c>
      <c r="DM62" s="65">
        <f>IF(BU63&gt;BU62,1,0)</f>
        <v>0</v>
      </c>
      <c r="DN62" s="65">
        <f>IF(BV63&gt;BV62,1,0)</f>
        <v>0</v>
      </c>
      <c r="DO62" s="65">
        <f>IF(BW63&gt;BW62,1,0)</f>
        <v>0</v>
      </c>
      <c r="DP62" s="65">
        <f>IF(CI60&gt;CI61,1,0)</f>
        <v>1</v>
      </c>
      <c r="DQ62" s="65">
        <f>IF(CJ60&gt;CJ61,1,0)</f>
        <v>1</v>
      </c>
      <c r="DR62" s="65">
        <f>IF(CK60&gt;CK61,1,0)</f>
        <v>0</v>
      </c>
      <c r="DS62" s="111"/>
      <c r="DT62" s="65">
        <f>AE61+AF61+AG61+AS59+AT59+AU59+BG62+BH62+BI62+BU62+BV62+BW62+CI61+CJ61+CK61</f>
        <v>73</v>
      </c>
      <c r="DU62" s="65">
        <f>AE60+AF60+AG60+AS58+AT58+AU58+BG63+BH63+BI63+BU63+BV63+BW63+CI60+CJ60+CK60</f>
        <v>45</v>
      </c>
      <c r="DV62" s="111"/>
      <c r="DW62" s="31">
        <f>IF(X61="O",1,0)</f>
        <v>0</v>
      </c>
      <c r="DX62" s="31">
        <f>IF(AL59="O",1,0)</f>
        <v>0</v>
      </c>
      <c r="DY62" s="31">
        <f>IF(AZ62="O",1,0)</f>
        <v>0</v>
      </c>
      <c r="DZ62" s="31">
        <f>IF(BN62="O",1,0)</f>
        <v>0</v>
      </c>
      <c r="EA62" s="31">
        <f>IF(CB61="O",1,0)</f>
        <v>0</v>
      </c>
      <c r="ED62" s="65">
        <f t="shared" si="190"/>
        <v>1</v>
      </c>
      <c r="EE62" s="65">
        <f t="shared" si="191"/>
        <v>1</v>
      </c>
      <c r="EF62" s="65">
        <f t="shared" si="192"/>
        <v>1</v>
      </c>
      <c r="EG62" s="65">
        <f t="shared" si="193"/>
        <v>1</v>
      </c>
      <c r="EH62" s="65">
        <f t="shared" si="194"/>
        <v>1</v>
      </c>
      <c r="EI62" s="65">
        <v>5</v>
      </c>
      <c r="EJ62" s="43">
        <f t="shared" si="195"/>
        <v>5</v>
      </c>
      <c r="EK62" s="43">
        <f>AY62+BM62+CA61+W61+AK59</f>
        <v>4</v>
      </c>
      <c r="EL62" s="43">
        <f t="shared" si="196"/>
        <v>8</v>
      </c>
      <c r="EM62" s="43">
        <f t="shared" si="197"/>
        <v>4</v>
      </c>
      <c r="EN62" s="43">
        <f t="shared" si="198"/>
        <v>4</v>
      </c>
      <c r="EO62" s="43">
        <f t="shared" si="199"/>
        <v>73</v>
      </c>
      <c r="EP62" s="43">
        <f t="shared" si="199"/>
        <v>45</v>
      </c>
      <c r="EQ62" s="43">
        <f t="shared" si="200"/>
        <v>28</v>
      </c>
      <c r="ER62" s="43">
        <f t="shared" si="201"/>
        <v>0</v>
      </c>
      <c r="ES62" s="111"/>
      <c r="ET62" s="71">
        <f>IF(EK62+100&gt;99,EK62+100,concatdxnar("0",EK62+100))</f>
        <v>104</v>
      </c>
      <c r="EU62" s="71">
        <f t="shared" si="202"/>
        <v>104</v>
      </c>
      <c r="EV62" s="71">
        <f t="shared" si="203"/>
        <v>128</v>
      </c>
      <c r="EW62" s="71">
        <f t="shared" si="204"/>
        <v>9</v>
      </c>
      <c r="EX62" s="65" t="str">
        <f t="shared" si="205"/>
        <v>10410412895</v>
      </c>
      <c r="EY62" s="65">
        <f t="shared" si="206"/>
        <v>10410412895</v>
      </c>
      <c r="EZ62" s="65">
        <f>LARGE(EY58:EY63,EI62)</f>
        <v>10109406981</v>
      </c>
      <c r="FA62" s="65" t="str">
        <f t="shared" si="207"/>
        <v>101094069</v>
      </c>
      <c r="FB62" s="65" t="str">
        <f>IF(FA62=FA61,"empate-c",IF(FA62=FA63,"empate-b","ok"))</f>
        <v>ok</v>
      </c>
      <c r="FC62" s="65">
        <f t="shared" si="208"/>
        <v>1</v>
      </c>
      <c r="FD62" s="65">
        <f t="shared" si="209"/>
        <v>9</v>
      </c>
      <c r="FE62" s="65" t="str">
        <f>RIGHT(C56,1)</f>
        <v>G</v>
      </c>
      <c r="FF62" s="65">
        <f>IF(FD62=9,9,VLOOKUP(CONCATENATE(FE62,FD62),'Conf-Direto'!$A$12:$B$587,2,0))</f>
        <v>9</v>
      </c>
      <c r="FG62" s="65">
        <f t="shared" si="210"/>
        <v>9</v>
      </c>
      <c r="FH62" s="31" t="str">
        <f t="shared" si="211"/>
        <v>10109406991</v>
      </c>
      <c r="FI62" s="65">
        <v>5</v>
      </c>
      <c r="FJ62" s="70">
        <f>IF(AK58=1,1,IF(AK59=1,5,0))</f>
        <v>5</v>
      </c>
      <c r="FK62" s="70">
        <f>IF(W60=1,2,IF(W61=1,5,0))</f>
        <v>5</v>
      </c>
      <c r="FL62" s="70">
        <f>IF(CA60=1,3,IF(CA61=1,5,0))</f>
        <v>3</v>
      </c>
      <c r="FM62" s="70">
        <f>IF(BM63=1,4,IF(BM62=1,5,0))</f>
        <v>5</v>
      </c>
      <c r="FN62" s="70"/>
      <c r="FO62" s="70">
        <f>FN63</f>
        <v>5</v>
      </c>
      <c r="FP62" s="31">
        <f t="shared" si="212"/>
        <v>10109406991</v>
      </c>
      <c r="FQ62" s="31">
        <f>LARGE(FP58:FP63,5)</f>
        <v>10109406991</v>
      </c>
      <c r="FR62" s="65">
        <f>IF(SUM(EJ58:EJ63)=0,B62,VALUE(RIGHT(FQ62,1)))</f>
        <v>1</v>
      </c>
      <c r="FS62" s="31">
        <f t="shared" si="213"/>
        <v>37</v>
      </c>
      <c r="FT62" s="31" t="str">
        <f>VLOOKUP(FR62,B58:D63,3,0)</f>
        <v>CARLOS MAMEDE</v>
      </c>
      <c r="FU62" s="31">
        <f t="shared" si="214"/>
        <v>41</v>
      </c>
      <c r="FV62" s="67" t="str">
        <f t="shared" si="215"/>
        <v>3741</v>
      </c>
      <c r="FW62" s="31">
        <f t="shared" si="216"/>
        <v>3741</v>
      </c>
      <c r="FX62" s="31">
        <f>SMALL(FW58:FW63,FI62)</f>
        <v>4138</v>
      </c>
      <c r="FY62" s="31">
        <f t="shared" si="217"/>
        <v>41</v>
      </c>
      <c r="FZ62" s="31" t="str">
        <f t="shared" si="218"/>
        <v>38</v>
      </c>
    </row>
    <row r="63" spans="1:185" x14ac:dyDescent="0.45">
      <c r="B63" s="43">
        <v>6</v>
      </c>
      <c r="C63" s="47">
        <v>42</v>
      </c>
      <c r="D63" s="48" t="str">
        <f>Classificação!D46</f>
        <v>CÉSAR MARRA</v>
      </c>
      <c r="F63" s="47">
        <f>F62+1</f>
        <v>42</v>
      </c>
      <c r="G63" s="135" t="str">
        <f t="shared" si="188"/>
        <v>ÁRIO TOLEDO</v>
      </c>
      <c r="H63" s="148">
        <f>VLOOKUP(FR63,EI58:EJ63,2,0)</f>
        <v>5</v>
      </c>
      <c r="I63" s="137">
        <f>VLOOKUP(FR63,EI58:EK63,3,0)</f>
        <v>0</v>
      </c>
      <c r="J63" s="141">
        <f>VLOOKUP(FR63,EI58:EQ63,4,0)</f>
        <v>0</v>
      </c>
      <c r="K63" s="139">
        <f>VLOOKUP(FR63,EI58:EQ63,5,0)</f>
        <v>10</v>
      </c>
      <c r="L63" s="140">
        <f>VLOOKUP(FR63,EI58:EQ63,6,0)</f>
        <v>-10</v>
      </c>
      <c r="M63" s="141">
        <f>VLOOKUP(FR63,EI58:EQ63,7,0)</f>
        <v>0</v>
      </c>
      <c r="N63" s="139">
        <f>VLOOKUP(FR63,EI58:EQ63,8,0)</f>
        <v>60</v>
      </c>
      <c r="O63" s="149">
        <f>VLOOKUP(FR63,EI58:EQ63,9,0)</f>
        <v>-60</v>
      </c>
      <c r="P63" s="142">
        <f>VLOOKUP(FR63,EI58:ER63,10,0)</f>
        <v>5</v>
      </c>
      <c r="Q63" s="142" t="e">
        <f>VLOOKUP(FS63,EJ58:ES63,10,0)</f>
        <v>#N/A</v>
      </c>
      <c r="R63" s="97"/>
      <c r="S63" s="97"/>
      <c r="U63" s="118" t="s">
        <v>140</v>
      </c>
      <c r="V63" s="50" t="str">
        <f>D61</f>
        <v>ÁRIO TOLEDO</v>
      </c>
      <c r="W63" s="119">
        <f>IF(X63="W",1,IF(X63="O",0,IF(X63="R",0,IF(X62="R",1,IF(AG63+AG62&gt;0,IF(AG63&gt;AG62,1,0),IF(AF63&gt;AF62,1,0))))))</f>
        <v>0</v>
      </c>
      <c r="X63" s="143" t="s">
        <v>110</v>
      </c>
      <c r="Y63" s="121"/>
      <c r="Z63" s="121"/>
      <c r="AA63" s="122"/>
      <c r="AC63" s="65" t="str">
        <f>IF(AA63&lt;&gt;"","STB",IF(AA62&lt;&gt;"","STB",IF(Z63&lt;&gt;"",IF(Z63&gt;5,IF(Z63&gt;Z62+1,"fim2st",IF(Z62&gt;Z63+1,"fim2st",IF(Z63=Z62,"meio2st",IF(Z63=6,IF(Z62=7,"fim2st","meio2st"),IF(Z63=7,IF(Z62=6,"fim2st","meio2st"),"meio2st"))))),IF(Z62&gt;5,IF(Z62&gt;Z63+1,"fim2st","meio2st"),"meio2st")),IF(Z62&lt;&gt;"",IF(Z63&gt;5,IF(Z63&gt;Z62+1,"fim2st",IF(Z62&gt;Z63+1,"fim2st",IF(Z63=Z62,"meio2st",IF(Z63=6,IF(Z62=7,"fim2st","meio2st"),IF(Z63=7,IF(Z62=6,"fim2st","meio2st"),"meio2st"))))),IF(Z62&gt;5,IF(Z62&gt;Z63+1,"fim2st","meio2st"),"meio2st")),IF(Y63&lt;&gt;"",IF(Y63&gt;5,IF(Y63&gt;Y62+1,"fim1st",IF(Y62&gt;Y63+1,"fim1st",IF(Y63=Y62,"meio1st",IF(Y63=6,IF(Y62=7,"fim1st","meio1st"),IF(Y63=7,IF(Y62=6,"fim1st","meio1st"),"meio1st"))))),IF(Y62&gt;5,IF(Y62&gt;Y63+1,"fim1st","meio1st"),"meio1st")),IF(Y62&lt;&gt;"",IF(Y63&gt;5,IF(Y63&gt;Y62+1,"fim1st",IF(Y62&gt;Y63+1,"fim1st",IF(Y63=Y62,"meio1st",IF(Y63=6,IF(Y62=7,"fim1st","meio1st"),IF(Y63=7,IF(Y62=6,"fim1st","meio1st"),"meio1st"))))),IF(Y62&gt;5,IF(Y62&gt;Y63+1,"fim1st","meio1st"),"meio1st")),"NJG"))))))</f>
        <v>NJG</v>
      </c>
      <c r="AE63" s="123">
        <f>IF(X63="W",6,IF(X63="O",0,  IF(X62="R",IF(AC63="meio1st",IF(Y62&gt;4,IF(Y62=6,7,Y62+2),6),Y63),Y63)))</f>
        <v>0</v>
      </c>
      <c r="AF63" s="124">
        <f>IF(X63="W",6,IF(X63="O",0,IF(X63="R",IF(AC63="meio1st",0,IF(AC63="fim1st",0,Z63) ),IF(X62="R",IF(AC63="meio1st",6,IF(AC63="fim1st",6,IF(AC63="meio2st",IF(Z62&gt;4,IF(Z62=6,7,Z62+2),6),Z63))),Z63))))</f>
        <v>0</v>
      </c>
      <c r="AG63" s="125">
        <f>IF(X63="W",0,IF(X63="O",0,IF(X63="R",IF(AC63="STB",AA63,0),IF(X62="R",IF(AC58="meio1st",0,IF(AE63&gt;AE62,IF(AF63&gt;AF62,0,10),IF(AF63&gt;AF62,10,AA63))),AA63))))</f>
        <v>0</v>
      </c>
      <c r="AH63" s="106"/>
      <c r="AI63" s="118"/>
      <c r="AJ63" s="50" t="str">
        <f>D63</f>
        <v>CÉSAR MARRA</v>
      </c>
      <c r="AK63" s="119">
        <f>IF(AL63="W",1,IF(AL63="O",0,IF(AL63="R",0,IF(AL62="R",1,IF(AU63+AU62&gt;0,IF(AU63&gt;AU62,1,0),IF(AT63&gt;AT62,1,0))))))</f>
        <v>0</v>
      </c>
      <c r="AL63" s="143"/>
      <c r="AM63" s="121">
        <v>5</v>
      </c>
      <c r="AN63" s="121">
        <v>3</v>
      </c>
      <c r="AO63" s="122"/>
      <c r="AQ63" s="65" t="str">
        <f>IF(AO63&lt;&gt;"","STB",IF(AO62&lt;&gt;"","STB",IF(AN63&lt;&gt;"",IF(AN63&gt;5,IF(AN63&gt;AN62+1,"fim2st",IF(AN62&gt;AN63+1,"fim2st",IF(AN63=AN62,"meio2st",IF(AN63=6,IF(AN62=7,"fim2st","meio2st"),IF(AN63=7,IF(AN62=6,"fim2st","meio2st"),"meio2st"))))),IF(AN62&gt;5,IF(AN62&gt;AN63+1,"fim2st","meio2st"),"meio2st")),IF(AN62&lt;&gt;"",IF(AN63&gt;5,IF(AN63&gt;AN62+1,"fim2st",IF(AN62&gt;AN63+1,"fim2st",IF(AN63=AN62,"meio2st",IF(AN63=6,IF(AN62=7,"fim2st","meio2st"),IF(AN63=7,IF(AN62=6,"fim2st","meio2st"),"meio2st"))))),IF(AN62&gt;5,IF(AN62&gt;AN63+1,"fim2st","meio2st"),"meio2st")),IF(AM63&lt;&gt;"",IF(AM63&gt;5,IF(AM63&gt;AM62+1,"fim1st",IF(AM62&gt;AM63+1,"fim1st",IF(AM63=AM62,"meio1st",IF(AM63=6,IF(AM62=7,"fim1st","meio1st"),IF(AM63=7,IF(AM62=6,"fim1st","meio1st"),"meio1st"))))),IF(AM62&gt;5,IF(AM62&gt;AM63+1,"fim1st","meio1st"),"meio1st")),IF(AM62&lt;&gt;"",IF(AM63&gt;5,IF(AM63&gt;AM62+1,"fim1st",IF(AM62&gt;AM63+1,"fim1st",IF(AM63=AM62,"meio1st",IF(AM63=6,IF(AM62=7,"fim1st","meio1st"),IF(AM63=7,IF(AM62=6,"fim1st","meio1st"),"meio1st"))))),IF(AM62&gt;5,IF(AM62&gt;AM63+1,"fim1st","meio1st"),"meio1st")),"NJG"))))))</f>
        <v>fim2st</v>
      </c>
      <c r="AS63" s="123">
        <f>IF(AL63="W",6,IF(AL63="O",0,  IF(AL62="R",IF(AQ63="meio1st",IF(AM62&gt;4,IF(AM62=6,7,AM62+2),6),AM63),AM63)))</f>
        <v>5</v>
      </c>
      <c r="AT63" s="124">
        <f>IF(AL63="W",6,IF(AL63="O",0,IF(AL63="R",IF(AQ63="meio1st",0,IF(AQ63="fim1st",0,AN63) ),IF(AL62="R",IF(AQ63="meio1st",6,IF(AQ63="fim1st",6,IF(AQ63="meio2st",IF(AN62&gt;4,IF(AN62=6,7,AN62+2),6),AN63))),AN63))))</f>
        <v>3</v>
      </c>
      <c r="AU63" s="125">
        <f>IF(AL63="W",0,IF(AL63="O",0,IF(AL63="R",IF(AQ63="STB",AO63,0),IF(AL62="R",IF(AQ58="meio1st",0,IF(AS63&gt;AS62,IF(AT63&gt;AT62,0,10),IF(AT63&gt;AT62,10,AO63))),AO63))))</f>
        <v>0</v>
      </c>
      <c r="AW63" s="118" t="s">
        <v>140</v>
      </c>
      <c r="AX63" s="50" t="str">
        <f>D63</f>
        <v>CÉSAR MARRA</v>
      </c>
      <c r="AY63" s="119">
        <f>IF(AZ63="W",1,IF(AZ63="O",0,IF(AZ63="R",0,IF(AZ62="R",1,IF(BI63+BI62&gt;0,IF(BI63&gt;BI62,1,0),IF(BH63&gt;BH62,1,0))))))</f>
        <v>0</v>
      </c>
      <c r="AZ63" s="143"/>
      <c r="BA63" s="121">
        <v>6</v>
      </c>
      <c r="BB63" s="121">
        <v>2</v>
      </c>
      <c r="BC63" s="122">
        <v>5</v>
      </c>
      <c r="BE63" s="65" t="str">
        <f>IF(BC63&lt;&gt;"","STB",IF(BC62&lt;&gt;"","STB",IF(BB63&lt;&gt;"",IF(BB63&gt;5,IF(BB63&gt;BB62+1,"fim2st",IF(BB62&gt;BB63+1,"fim2st",IF(BB63=BB62,"meio2st",IF(BB63=6,IF(BB62=7,"fim2st","meio2st"),IF(BB63=7,IF(BB62=6,"fim2st","meio2st"),"meio2st"))))),IF(BB62&gt;5,IF(BB62&gt;BB63+1,"fim2st","meio2st"),"meio2st")),IF(BB62&lt;&gt;"",IF(BB63&gt;5,IF(BB63&gt;BB62+1,"fim2st",IF(BB62&gt;BB63+1,"fim2st",IF(BB63=BB62,"meio2st",IF(BB63=6,IF(BB62=7,"fim2st","meio2st"),IF(BB63=7,IF(BB62=6,"fim2st","meio2st"),"meio2st"))))),IF(BB62&gt;5,IF(BB62&gt;BB63+1,"fim2st","meio2st"),"meio2st")),IF(BA63&lt;&gt;"",IF(BA63&gt;5,IF(BA63&gt;BA62+1,"fim1st",IF(BA62&gt;BA63+1,"fim1st",IF(BA63=BA62,"meio1st",IF(BA63=6,IF(BA62=7,"fim1st","meio1st"),IF(BA63=7,IF(BA62=6,"fim1st","meio1st"),"meio1st"))))),IF(BA62&gt;5,IF(BA62&gt;BA63+1,"fim1st","meio1st"),"meio1st")),IF(BA62&lt;&gt;"",IF(BA63&gt;5,IF(BA63&gt;BA62+1,"fim1st",IF(BA62&gt;BA63+1,"fim1st",IF(BA63=BA62,"meio1st",IF(BA63=6,IF(BA62=7,"fim1st","meio1st"),IF(BA63=7,IF(BA62=6,"fim1st","meio1st"),"meio1st"))))),IF(BA62&gt;5,IF(BA62&gt;BA63+1,"fim1st","meio1st"),"meio1st")),"NJG"))))))</f>
        <v>STB</v>
      </c>
      <c r="BG63" s="123">
        <f>IF(AZ63="W",6,IF(AZ63="O",0,  IF(AZ62="R",IF(BE63="meio1st",IF(BA62&gt;4,IF(BA62=6,7,BA62+2),6),BA63),BA63)))</f>
        <v>6</v>
      </c>
      <c r="BH63" s="124">
        <f>IF(AZ63="W",6,IF(AZ63="O",0,IF(AZ63="R",IF(BE63="meio1st",0,IF(BE63="fim1st",0,BB63) ),IF(AZ62="R",IF(BE63="meio1st",6,IF(BE63="fim1st",6,IF(BE63="meio2st",IF(BB62&gt;4,IF(BB62=6,7,BB62+2),6),BB63))),BB63))))</f>
        <v>2</v>
      </c>
      <c r="BI63" s="125">
        <f>IF(AZ63="W",0,IF(AZ63="O",0,IF(AZ63="R",IF(BE63="STB",BC63,0),IF(AZ62="R",IF(BE58="meio1st",0,IF(BG63&gt;BG62,IF(BH63&gt;BH62,0,10),IF(BH63&gt;BH62,10,BC63))),BC63))))</f>
        <v>5</v>
      </c>
      <c r="BK63" s="118"/>
      <c r="BL63" s="50" t="str">
        <f>D61</f>
        <v>ÁRIO TOLEDO</v>
      </c>
      <c r="BM63" s="119">
        <f>IF(BN63="W",1,IF(BN63="O",0,IF(BN63="R",0,IF(BN62="R",1,IF(BW63+BW62&gt;0,IF(BW63&gt;BW62,1,0),IF(BV63&gt;BV62,1,0))))))</f>
        <v>0</v>
      </c>
      <c r="BN63" s="143" t="s">
        <v>110</v>
      </c>
      <c r="BO63" s="121"/>
      <c r="BP63" s="121"/>
      <c r="BQ63" s="122"/>
      <c r="BS63" s="65" t="str">
        <f>IF(BQ63&lt;&gt;"","STB",IF(BQ62&lt;&gt;"","STB",IF(BP63&lt;&gt;"",IF(BP63&gt;5,IF(BP63&gt;BP62+1,"fim2st",IF(BP62&gt;BP63+1,"fim2st",IF(BP63=BP62,"meio2st",IF(BP63=6,IF(BP62=7,"fim2st","meio2st"),IF(BP63=7,IF(BP62=6,"fim2st","meio2st"),"meio2st"))))),IF(BP62&gt;5,IF(BP62&gt;BP63+1,"fim2st","meio2st"),"meio2st")),IF(BP62&lt;&gt;"",IF(BP63&gt;5,IF(BP63&gt;BP62+1,"fim2st",IF(BP62&gt;BP63+1,"fim2st",IF(BP63=BP62,"meio2st",IF(BP63=6,IF(BP62=7,"fim2st","meio2st"),IF(BP63=7,IF(BP62=6,"fim2st","meio2st"),"meio2st"))))),IF(BP62&gt;5,IF(BP62&gt;BP63+1,"fim2st","meio2st"),"meio2st")),IF(BO63&lt;&gt;"",IF(BO63&gt;5,IF(BO63&gt;BO62+1,"fim1st",IF(BO62&gt;BO63+1,"fim1st",IF(BO63=BO62,"meio1st",IF(BO63=6,IF(BO62=7,"fim1st","meio1st"),IF(BO63=7,IF(BO62=6,"fim1st","meio1st"),"meio1st"))))),IF(BO62&gt;5,IF(BO62&gt;BO63+1,"fim1st","meio1st"),"meio1st")),IF(BO62&lt;&gt;"",IF(BO63&gt;5,IF(BO63&gt;BO62+1,"fim1st",IF(BO62&gt;BO63+1,"fim1st",IF(BO63=BO62,"meio1st",IF(BO63=6,IF(BO62=7,"fim1st","meio1st"),IF(BO63=7,IF(BO62=6,"fim1st","meio1st"),"meio1st"))))),IF(BO62&gt;5,IF(BO62&gt;BO63+1,"fim1st","meio1st"),"meio1st")),"NJG"))))))</f>
        <v>NJG</v>
      </c>
      <c r="BU63" s="123">
        <f>IF(BN63="W",6,IF(BN63="O",0,  IF(BN62="R",IF(BS63="meio1st",IF(BO62&gt;4,IF(BO62=6,7,BO62+2),6),BO63),BO63)))</f>
        <v>0</v>
      </c>
      <c r="BV63" s="124">
        <f>IF(BN63="W",6,IF(BN63="O",0,IF(BN63="R",IF(BS63="meio1st",0,IF(BS63="fim1st",0,BP63) ),IF(BN62="R",IF(BS63="meio1st",6,IF(BS63="fim1st",6,IF(BS63="meio2st",IF(BP62&gt;4,IF(BP62=6,7,BP62+2),6),BP63))),BP63))))</f>
        <v>0</v>
      </c>
      <c r="BW63" s="125">
        <f>IF(BN63="W",0,IF(BN63="O",0,IF(BN63="R",IF(BS63="STB",BQ63,0),IF(BN62="R",IF(BS58="meio1st",0,IF(BU63&gt;BU62,IF(BV63&gt;BV62,0,10),IF(BV63&gt;BV62,10,BQ63))),BQ63))))</f>
        <v>0</v>
      </c>
      <c r="BY63" s="118"/>
      <c r="BZ63" s="50" t="str">
        <f>D63</f>
        <v>CÉSAR MARRA</v>
      </c>
      <c r="CA63" s="119">
        <f>IF(CB63="W",1,IF(CB63="O",0,IF(CB63="R",0,IF(CB62="R",1,IF(CK63+CK62&gt;0,IF(CK63&gt;CK62,1,0),IF(CJ63&gt;CJ62,1,0))))))</f>
        <v>1</v>
      </c>
      <c r="CB63" s="144" t="s">
        <v>169</v>
      </c>
      <c r="CC63" s="129"/>
      <c r="CD63" s="129"/>
      <c r="CE63" s="130"/>
      <c r="CG63" s="65" t="str">
        <f>IF(CE63&lt;&gt;"","STB",IF(CE62&lt;&gt;"","STB",IF(CD63&lt;&gt;"",IF(CD63&gt;5,IF(CD63&gt;CD62+1,"fim2st",IF(CD62&gt;CD63+1,"fim2st",IF(CD63=CD62,"meio2st",IF(CD63=6,IF(CD62=7,"fim2st","meio2st"),IF(CD63=7,IF(CD62=6,"fim2st","meio2st"),"meio2st"))))),IF(CD62&gt;5,IF(CD62&gt;CD63+1,"fim2st","meio2st"),"meio2st")),IF(CD62&lt;&gt;"",IF(CD63&gt;5,IF(CD63&gt;CD62+1,"fim2st",IF(CD62&gt;CD63+1,"fim2st",IF(CD63=CD62,"meio2st",IF(CD63=6,IF(CD62=7,"fim2st","meio2st"),IF(CD63=7,IF(CD62=6,"fim2st","meio2st"),"meio2st"))))),IF(CD62&gt;5,IF(CD62&gt;CD63+1,"fim2st","meio2st"),"meio2st")),IF(CC63&lt;&gt;"",IF(CC63&gt;5,IF(CC63&gt;CC62+1,"fim1st",IF(CC62&gt;CC63+1,"fim1st",IF(CC63=CC62,"meio1st",IF(CC63=6,IF(CC62=7,"fim1st","meio1st"),IF(CC63=7,IF(CC62=6,"fim1st","meio1st"),"meio1st"))))),IF(CC62&gt;5,IF(CC62&gt;CC63+1,"fim1st","meio1st"),"meio1st")),IF(CC62&lt;&gt;"",IF(CC63&gt;5,IF(CC63&gt;CC62+1,"fim1st",IF(CC62&gt;CC63+1,"fim1st",IF(CC63=CC62,"meio1st",IF(CC63=6,IF(CC62=7,"fim1st","meio1st"),IF(CC63=7,IF(CC62=6,"fim1st","meio1st"),"meio1st"))))),IF(CC62&gt;5,IF(CC62&gt;CC63+1,"fim1st","meio1st"),"meio1st")),"NJG"))))))</f>
        <v>NJG</v>
      </c>
      <c r="CI63" s="123">
        <f>IF(CB63="W",6,IF(CB63="O",0,  IF(CB62="R",IF(CG63="meio1st",IF(CC62&gt;4,IF(CC62=6,7,CC62+2),6),CC63),CC63)))</f>
        <v>6</v>
      </c>
      <c r="CJ63" s="124">
        <f>IF(CB63="W",6,IF(CB63="O",0,IF(CB63="R",IF(CG63="meio1st",0,IF(CG63="fim1st",0,CD63) ),IF(CB62="R",IF(CG63="meio1st",6,IF(CG63="fim1st",6,IF(CG63="meio2st",IF(CD62&gt;4,IF(CD62=6,7,CD62+2),6),CD63))),CD63))))</f>
        <v>6</v>
      </c>
      <c r="CK63" s="125">
        <f>IF(CB63="W",0,IF(CB63="O",0,IF(CB63="R",IF(CG63="STB",CE63,0),IF(CB62="R",IF(CG58="meio1st",0,IF(CI63&gt;CI62,IF(CJ63&gt;CJ62,0,10),IF(CJ63&gt;CJ62,10,CE63))),CE63))))</f>
        <v>0</v>
      </c>
      <c r="CM63" s="31" t="str">
        <f t="shared" si="189"/>
        <v>CÉSAR MARRA</v>
      </c>
      <c r="CN63" s="65">
        <f>IF(AE59&gt;AE58,1,0)</f>
        <v>1</v>
      </c>
      <c r="CO63" s="65">
        <f>IF(AF59&gt;AF58,1,0)</f>
        <v>1</v>
      </c>
      <c r="CP63" s="65">
        <f>IF(AG59&gt;AG58,1,0)</f>
        <v>0</v>
      </c>
      <c r="CQ63" s="65">
        <f>IF(AS63&gt;AS62,1,0)</f>
        <v>0</v>
      </c>
      <c r="CR63" s="65">
        <f>IF(AT63&gt;AT62,1,0)</f>
        <v>0</v>
      </c>
      <c r="CS63" s="65">
        <f>IF(AU63&gt;AU62,1,0)</f>
        <v>0</v>
      </c>
      <c r="CT63" s="65">
        <f>IF(BG63&gt;BG62,1,0)</f>
        <v>1</v>
      </c>
      <c r="CU63" s="65">
        <f>IF(BH63&gt;BH62,1,0)</f>
        <v>0</v>
      </c>
      <c r="CV63" s="65">
        <f>IF(BI63&gt;BI62,1,0)</f>
        <v>0</v>
      </c>
      <c r="CW63" s="65">
        <f>IF(BU61&gt;BU60,1,0)</f>
        <v>1</v>
      </c>
      <c r="CX63" s="65">
        <f>IF(BV61&gt;BV60,1,0)</f>
        <v>0</v>
      </c>
      <c r="CY63" s="65">
        <f>IF(BW61&gt;BW60,1,0)</f>
        <v>1</v>
      </c>
      <c r="CZ63" s="65">
        <f>IF(CI63&gt;CI62,1,0)</f>
        <v>1</v>
      </c>
      <c r="DA63" s="65">
        <f>IF(CJ63&gt;CJ62,1,0)</f>
        <v>1</v>
      </c>
      <c r="DB63" s="65">
        <f>IF(CK63&gt;CK62,1,0)</f>
        <v>0</v>
      </c>
      <c r="DC63" s="111"/>
      <c r="DD63" s="65">
        <f>IF(AE58&gt;AE59,1,0)</f>
        <v>0</v>
      </c>
      <c r="DE63" s="65">
        <f>IF(AF58&gt;AF59,1,0)</f>
        <v>0</v>
      </c>
      <c r="DF63" s="65">
        <f>IF(AG58&gt;AG59,1,0)</f>
        <v>0</v>
      </c>
      <c r="DG63" s="65">
        <f>IF(AS62&gt;AS63,1,0)</f>
        <v>1</v>
      </c>
      <c r="DH63" s="65">
        <f>IF(AT62&gt;AT63,1,0)</f>
        <v>1</v>
      </c>
      <c r="DI63" s="65">
        <f>IF(AU62&gt;AU63,1,0)</f>
        <v>0</v>
      </c>
      <c r="DJ63" s="65">
        <f>IF(BG62&gt;BG63,1,0)</f>
        <v>0</v>
      </c>
      <c r="DK63" s="65">
        <f>IF(BH62&gt;BH63,1,0)</f>
        <v>1</v>
      </c>
      <c r="DL63" s="65">
        <f>IF(BI62&gt;BI63,1,0)</f>
        <v>1</v>
      </c>
      <c r="DM63" s="65">
        <f>IF(BU60&gt;BU61,1,0)</f>
        <v>0</v>
      </c>
      <c r="DN63" s="65">
        <f>IF(BV60&gt;BV61,1,0)</f>
        <v>1</v>
      </c>
      <c r="DO63" s="65">
        <f>IF(BW60&gt;BW61,1,0)</f>
        <v>0</v>
      </c>
      <c r="DP63" s="65">
        <f>IF(CI62&gt;CI63,1,0)</f>
        <v>0</v>
      </c>
      <c r="DQ63" s="65">
        <f>IF(CJ62&gt;CJ63,1,0)</f>
        <v>0</v>
      </c>
      <c r="DR63" s="65">
        <f>IF(CK62&gt;CK63,1,0)</f>
        <v>0</v>
      </c>
      <c r="DS63" s="111"/>
      <c r="DT63" s="65">
        <f>AE59+AF59+AG59+AS63+AT63+AU63+BG63+BH63+BI63+BU61+BV61+BW61+CI63+CJ63+CK63</f>
        <v>62</v>
      </c>
      <c r="DU63" s="65">
        <f>AE58+AF58+AG58+AS62+AT62+AU62+BG62+BH62+BI62+BU60+BV60+BW60+CI62+CJ62+CK62</f>
        <v>52</v>
      </c>
      <c r="DV63" s="111"/>
      <c r="DW63" s="31">
        <f>IF(X59="O",1,0)</f>
        <v>0</v>
      </c>
      <c r="DX63" s="31">
        <f>IF(AL63="O",1,0)</f>
        <v>0</v>
      </c>
      <c r="DY63" s="31">
        <f>IF(AZ63="O",1,0)</f>
        <v>0</v>
      </c>
      <c r="DZ63" s="31">
        <f>IF(BN61="O",1,0)</f>
        <v>0</v>
      </c>
      <c r="EA63" s="31">
        <f>IF(CB63="O",1,0)</f>
        <v>0</v>
      </c>
      <c r="ED63" s="65">
        <f t="shared" si="190"/>
        <v>1</v>
      </c>
      <c r="EE63" s="65">
        <f t="shared" si="191"/>
        <v>1</v>
      </c>
      <c r="EF63" s="65">
        <f t="shared" si="192"/>
        <v>1</v>
      </c>
      <c r="EG63" s="65">
        <f t="shared" si="193"/>
        <v>1</v>
      </c>
      <c r="EH63" s="65">
        <f t="shared" si="194"/>
        <v>1</v>
      </c>
      <c r="EI63" s="65">
        <v>6</v>
      </c>
      <c r="EJ63" s="43">
        <f t="shared" si="195"/>
        <v>5</v>
      </c>
      <c r="EK63" s="43">
        <f>AY63+BM61+CA63+W59+AK63</f>
        <v>3</v>
      </c>
      <c r="EL63" s="43">
        <f t="shared" si="196"/>
        <v>7</v>
      </c>
      <c r="EM63" s="43">
        <f t="shared" si="197"/>
        <v>5</v>
      </c>
      <c r="EN63" s="43">
        <f t="shared" si="198"/>
        <v>2</v>
      </c>
      <c r="EO63" s="43">
        <f t="shared" si="199"/>
        <v>62</v>
      </c>
      <c r="EP63" s="43">
        <f t="shared" si="199"/>
        <v>52</v>
      </c>
      <c r="EQ63" s="43">
        <f t="shared" si="200"/>
        <v>10</v>
      </c>
      <c r="ER63" s="43">
        <f t="shared" si="201"/>
        <v>0</v>
      </c>
      <c r="ES63" s="111"/>
      <c r="ET63" s="71">
        <f>IF(EK63+100&gt;99,EK63+100,concatdxnar("0",EK63+100))</f>
        <v>103</v>
      </c>
      <c r="EU63" s="71">
        <f t="shared" si="202"/>
        <v>102</v>
      </c>
      <c r="EV63" s="71">
        <f t="shared" si="203"/>
        <v>110</v>
      </c>
      <c r="EW63" s="71">
        <f t="shared" si="204"/>
        <v>9</v>
      </c>
      <c r="EX63" s="65" t="str">
        <f t="shared" si="205"/>
        <v>10310211096</v>
      </c>
      <c r="EY63" s="65">
        <f t="shared" si="206"/>
        <v>10310211096</v>
      </c>
      <c r="EZ63" s="65">
        <f>LARGE(EY58:EY63,EI63)</f>
        <v>10009004044</v>
      </c>
      <c r="FA63" s="65" t="str">
        <f t="shared" si="207"/>
        <v>100090040</v>
      </c>
      <c r="FB63" s="65" t="str">
        <f>IF(FA63=FA62,"empate-c","ok")</f>
        <v>ok</v>
      </c>
      <c r="FC63" s="65">
        <f t="shared" si="208"/>
        <v>4</v>
      </c>
      <c r="FD63" s="65">
        <f t="shared" si="209"/>
        <v>9</v>
      </c>
      <c r="FE63" s="65" t="str">
        <f>RIGHT(C56,1)</f>
        <v>G</v>
      </c>
      <c r="FF63" s="65">
        <f>IF(FD63=9,9,VLOOKUP(CONCATENATE(FE63,FD63),'Conf-Direto'!$A$12:$B$587,2,0))</f>
        <v>9</v>
      </c>
      <c r="FG63" s="65">
        <f t="shared" si="210"/>
        <v>9</v>
      </c>
      <c r="FH63" s="31" t="str">
        <f t="shared" si="211"/>
        <v>10009004094</v>
      </c>
      <c r="FI63" s="65">
        <v>6</v>
      </c>
      <c r="FJ63" s="70">
        <f>IF(W58=1,1,IF(W59=1,6,0))</f>
        <v>6</v>
      </c>
      <c r="FK63" s="70">
        <f>IF(BM60=1,2,IF(BM61=1,6,0))</f>
        <v>6</v>
      </c>
      <c r="FL63" s="70">
        <f>IF(AK62=1,3,IF(AK63=1,6,0))</f>
        <v>3</v>
      </c>
      <c r="FM63" s="70">
        <f>IF(CA62=1,4,IF(CA63=1,6,0))</f>
        <v>6</v>
      </c>
      <c r="FN63" s="70">
        <f>IF(AY62=1,5,IF(AY63=1,6,0))</f>
        <v>5</v>
      </c>
      <c r="FO63" s="70"/>
      <c r="FP63" s="31">
        <f t="shared" si="212"/>
        <v>10009004094</v>
      </c>
      <c r="FQ63" s="31">
        <f>LARGE(FP58:FP63,6)</f>
        <v>10009004094</v>
      </c>
      <c r="FR63" s="65">
        <f>IF(SUM(EJ58:EJ63)=0,B63,VALUE(RIGHT(FQ63,1)))</f>
        <v>4</v>
      </c>
      <c r="FS63" s="31">
        <f t="shared" si="213"/>
        <v>40</v>
      </c>
      <c r="FT63" s="31" t="str">
        <f>VLOOKUP(FR63,B58:D63,3,0)</f>
        <v>ÁRIO TOLEDO</v>
      </c>
      <c r="FU63" s="31">
        <f t="shared" si="214"/>
        <v>42</v>
      </c>
      <c r="FV63" s="67" t="str">
        <f t="shared" si="215"/>
        <v>4042</v>
      </c>
      <c r="FW63" s="31">
        <f t="shared" si="216"/>
        <v>4042</v>
      </c>
      <c r="FX63" s="31">
        <f>SMALL(FW58:FW63,FI63)</f>
        <v>4240</v>
      </c>
      <c r="FY63" s="31">
        <f t="shared" si="217"/>
        <v>42</v>
      </c>
      <c r="FZ63" s="31" t="str">
        <f t="shared" si="218"/>
        <v>40</v>
      </c>
    </row>
    <row r="65" spans="1:185" s="23" customFormat="1" ht="22.5" customHeight="1" x14ac:dyDescent="0.45">
      <c r="A65" s="34"/>
      <c r="B65" s="34" t="s">
        <v>144</v>
      </c>
      <c r="C65" s="10" t="s">
        <v>229</v>
      </c>
      <c r="D65" s="10"/>
      <c r="E65" s="34"/>
      <c r="F65" s="10"/>
      <c r="G65" s="10" t="s">
        <v>230</v>
      </c>
      <c r="H65" s="3" t="s">
        <v>146</v>
      </c>
      <c r="I65" s="2" t="s">
        <v>147</v>
      </c>
      <c r="J65" s="1" t="s">
        <v>148</v>
      </c>
      <c r="K65" s="1"/>
      <c r="L65" s="1"/>
      <c r="M65" s="1" t="s">
        <v>150</v>
      </c>
      <c r="N65" s="1"/>
      <c r="O65" s="1"/>
      <c r="P65" s="10" t="s">
        <v>152</v>
      </c>
      <c r="Q65" s="10" t="s">
        <v>152</v>
      </c>
      <c r="R65" s="79"/>
      <c r="S65" s="79"/>
      <c r="U65" s="9" t="str">
        <f>U56</f>
        <v>1o TURNO - 1a RODADA</v>
      </c>
      <c r="V65" s="9"/>
      <c r="W65" s="69"/>
      <c r="X65" s="304" t="s">
        <v>154</v>
      </c>
      <c r="Y65" s="304"/>
      <c r="Z65" s="304"/>
      <c r="AA65" s="304"/>
      <c r="AC65" s="65" t="s">
        <v>155</v>
      </c>
      <c r="AD65" s="34"/>
      <c r="AE65" s="303" t="s">
        <v>156</v>
      </c>
      <c r="AF65" s="303"/>
      <c r="AG65" s="303"/>
      <c r="AI65" s="9" t="str">
        <f>AI56</f>
        <v>1o TURNO - 2a RODADA</v>
      </c>
      <c r="AJ65" s="9"/>
      <c r="AK65" s="69"/>
      <c r="AL65" s="304" t="s">
        <v>154</v>
      </c>
      <c r="AM65" s="304"/>
      <c r="AN65" s="304"/>
      <c r="AO65" s="304"/>
      <c r="AP65" s="34"/>
      <c r="AQ65" s="65" t="s">
        <v>155</v>
      </c>
      <c r="AR65" s="34"/>
      <c r="AS65" s="303" t="s">
        <v>156</v>
      </c>
      <c r="AT65" s="303"/>
      <c r="AU65" s="303"/>
      <c r="AW65" s="9" t="str">
        <f>AW56</f>
        <v>1o TURNO - 3a RODADA</v>
      </c>
      <c r="AX65" s="9"/>
      <c r="AY65" s="69"/>
      <c r="AZ65" s="304" t="s">
        <v>154</v>
      </c>
      <c r="BA65" s="304"/>
      <c r="BB65" s="304"/>
      <c r="BC65" s="304"/>
      <c r="BD65" s="34"/>
      <c r="BE65" s="65" t="s">
        <v>155</v>
      </c>
      <c r="BF65" s="34"/>
      <c r="BG65" s="303" t="s">
        <v>156</v>
      </c>
      <c r="BH65" s="303"/>
      <c r="BI65" s="303"/>
      <c r="BK65" s="9" t="str">
        <f>BK56</f>
        <v>1o TURNO - 4a RODADA</v>
      </c>
      <c r="BL65" s="9"/>
      <c r="BM65" s="69"/>
      <c r="BN65" s="304" t="s">
        <v>154</v>
      </c>
      <c r="BO65" s="304"/>
      <c r="BP65" s="304"/>
      <c r="BQ65" s="304"/>
      <c r="BR65" s="34"/>
      <c r="BS65" s="65" t="s">
        <v>155</v>
      </c>
      <c r="BT65" s="34"/>
      <c r="BU65" s="303" t="s">
        <v>156</v>
      </c>
      <c r="BV65" s="303"/>
      <c r="BW65" s="303"/>
      <c r="BY65" s="9" t="str">
        <f>BY56</f>
        <v>1o TURNO - 5a RODADA</v>
      </c>
      <c r="BZ65" s="9"/>
      <c r="CA65" s="69"/>
      <c r="CB65" s="305" t="s">
        <v>154</v>
      </c>
      <c r="CC65" s="305"/>
      <c r="CD65" s="305"/>
      <c r="CE65" s="305"/>
      <c r="CF65" s="34"/>
      <c r="CG65" s="65" t="s">
        <v>155</v>
      </c>
      <c r="CH65" s="34"/>
      <c r="CI65" s="303" t="s">
        <v>156</v>
      </c>
      <c r="CJ65" s="303"/>
      <c r="CK65" s="303"/>
      <c r="CM65" s="306" t="s">
        <v>157</v>
      </c>
      <c r="CN65" s="307" t="s">
        <v>158</v>
      </c>
      <c r="CO65" s="307"/>
      <c r="CP65" s="307"/>
      <c r="CQ65" s="307" t="s">
        <v>159</v>
      </c>
      <c r="CR65" s="307"/>
      <c r="CS65" s="307"/>
      <c r="CT65" s="307" t="s">
        <v>160</v>
      </c>
      <c r="CU65" s="307"/>
      <c r="CV65" s="307"/>
      <c r="CW65" s="307" t="s">
        <v>161</v>
      </c>
      <c r="CX65" s="307"/>
      <c r="CY65" s="307"/>
      <c r="CZ65" s="307" t="s">
        <v>162</v>
      </c>
      <c r="DA65" s="307"/>
      <c r="DB65" s="307"/>
      <c r="DC65" s="34"/>
      <c r="DD65" s="307" t="s">
        <v>163</v>
      </c>
      <c r="DE65" s="307"/>
      <c r="DF65" s="307"/>
      <c r="DG65" s="307" t="s">
        <v>164</v>
      </c>
      <c r="DH65" s="307"/>
      <c r="DI65" s="307"/>
      <c r="DJ65" s="307" t="s">
        <v>165</v>
      </c>
      <c r="DK65" s="307"/>
      <c r="DL65" s="307"/>
      <c r="DM65" s="307" t="s">
        <v>166</v>
      </c>
      <c r="DN65" s="307"/>
      <c r="DO65" s="307"/>
      <c r="DP65" s="307" t="s">
        <v>167</v>
      </c>
      <c r="DQ65" s="307"/>
      <c r="DR65" s="307"/>
      <c r="DS65" s="34"/>
      <c r="DT65" s="307" t="s">
        <v>150</v>
      </c>
      <c r="DU65" s="307"/>
      <c r="DV65" s="34"/>
      <c r="DW65" s="307" t="s">
        <v>168</v>
      </c>
      <c r="DX65" s="307"/>
      <c r="DY65" s="307"/>
      <c r="DZ65" s="307"/>
      <c r="EA65" s="307"/>
      <c r="EB65" s="65" t="s">
        <v>169</v>
      </c>
      <c r="EC65" s="65"/>
      <c r="ED65" s="307" t="s">
        <v>170</v>
      </c>
      <c r="EE65" s="307"/>
      <c r="EF65" s="307"/>
      <c r="EG65" s="307"/>
      <c r="EH65" s="307"/>
      <c r="EI65" s="308" t="s">
        <v>144</v>
      </c>
      <c r="EJ65" s="308" t="s">
        <v>146</v>
      </c>
      <c r="EK65" s="308" t="s">
        <v>147</v>
      </c>
      <c r="EL65" s="307" t="s">
        <v>148</v>
      </c>
      <c r="EM65" s="307"/>
      <c r="EN65" s="307"/>
      <c r="EO65" s="307" t="s">
        <v>150</v>
      </c>
      <c r="EP65" s="307"/>
      <c r="EQ65" s="307"/>
      <c r="ER65" s="307" t="s">
        <v>171</v>
      </c>
      <c r="ES65" s="34"/>
      <c r="ET65" s="309" t="s">
        <v>172</v>
      </c>
      <c r="EU65" s="309"/>
      <c r="EV65" s="309"/>
      <c r="EW65" s="309"/>
      <c r="EX65" s="309"/>
      <c r="EY65" s="309"/>
      <c r="EZ65" s="309"/>
      <c r="FA65" s="309"/>
      <c r="FB65" s="309"/>
      <c r="FC65" s="309"/>
      <c r="FD65" s="307" t="s">
        <v>173</v>
      </c>
      <c r="FE65" s="307"/>
      <c r="FF65" s="307"/>
      <c r="FG65" s="307"/>
      <c r="FH65" s="307"/>
      <c r="FI65" s="307"/>
      <c r="FJ65" s="307"/>
      <c r="FK65" s="307"/>
      <c r="FL65" s="307"/>
      <c r="FM65" s="307"/>
      <c r="FN65" s="307"/>
      <c r="FO65" s="307"/>
      <c r="FP65" s="307"/>
      <c r="FQ65" s="307"/>
      <c r="FR65" s="307"/>
      <c r="FS65" s="34"/>
      <c r="FT65" s="34"/>
      <c r="FU65" s="34"/>
      <c r="FV65" s="72"/>
      <c r="FW65" s="34"/>
      <c r="FX65" s="34"/>
      <c r="FY65" s="34"/>
      <c r="FZ65" s="34"/>
      <c r="GA65" s="34"/>
      <c r="GB65" s="34"/>
      <c r="GC65" s="34"/>
    </row>
    <row r="66" spans="1:185" s="23" customFormat="1" ht="24.75" customHeight="1" x14ac:dyDescent="0.45">
      <c r="A66" s="34"/>
      <c r="B66" s="34"/>
      <c r="C66" s="8" t="str">
        <f>C57</f>
        <v>TENISTAS</v>
      </c>
      <c r="D66" s="8" t="str">
        <f>C3</f>
        <v>TENISTAS</v>
      </c>
      <c r="E66" s="34"/>
      <c r="F66" s="73"/>
      <c r="G66" s="74" t="s">
        <v>174</v>
      </c>
      <c r="H66" s="3"/>
      <c r="I66" s="2"/>
      <c r="J66" s="75" t="s">
        <v>175</v>
      </c>
      <c r="K66" s="75" t="s">
        <v>176</v>
      </c>
      <c r="L66" s="76" t="s">
        <v>177</v>
      </c>
      <c r="M66" s="77" t="s">
        <v>175</v>
      </c>
      <c r="N66" s="77" t="s">
        <v>176</v>
      </c>
      <c r="O66" s="78" t="s">
        <v>177</v>
      </c>
      <c r="P66" s="10"/>
      <c r="Q66" s="10"/>
      <c r="R66" s="79"/>
      <c r="S66" s="79"/>
      <c r="U66" s="83"/>
      <c r="V66" s="84" t="str">
        <f>V57</f>
        <v>19 a 25 Fev</v>
      </c>
      <c r="W66" s="80"/>
      <c r="X66" s="81" t="s">
        <v>178</v>
      </c>
      <c r="Y66" s="82" t="s">
        <v>179</v>
      </c>
      <c r="Z66" s="82" t="s">
        <v>180</v>
      </c>
      <c r="AA66" s="77" t="s">
        <v>181</v>
      </c>
      <c r="AC66" s="65" t="s">
        <v>182</v>
      </c>
      <c r="AD66" s="34"/>
      <c r="AE66" s="82" t="s">
        <v>179</v>
      </c>
      <c r="AF66" s="82" t="s">
        <v>180</v>
      </c>
      <c r="AG66" s="77" t="s">
        <v>181</v>
      </c>
      <c r="AI66" s="83"/>
      <c r="AJ66" s="84" t="str">
        <f>AJ57</f>
        <v>26 Fev a 03 Mar</v>
      </c>
      <c r="AK66" s="80"/>
      <c r="AL66" s="81" t="s">
        <v>178</v>
      </c>
      <c r="AM66" s="82" t="s">
        <v>179</v>
      </c>
      <c r="AN66" s="82" t="s">
        <v>180</v>
      </c>
      <c r="AO66" s="77" t="s">
        <v>181</v>
      </c>
      <c r="AP66" s="34"/>
      <c r="AQ66" s="65" t="s">
        <v>182</v>
      </c>
      <c r="AR66" s="34"/>
      <c r="AS66" s="82" t="s">
        <v>179</v>
      </c>
      <c r="AT66" s="82" t="s">
        <v>180</v>
      </c>
      <c r="AU66" s="77" t="s">
        <v>181</v>
      </c>
      <c r="AW66" s="83"/>
      <c r="AX66" s="84" t="str">
        <f>AX57</f>
        <v>04 a 10 Mar</v>
      </c>
      <c r="AY66" s="80"/>
      <c r="AZ66" s="81" t="s">
        <v>178</v>
      </c>
      <c r="BA66" s="82" t="s">
        <v>179</v>
      </c>
      <c r="BB66" s="82" t="s">
        <v>180</v>
      </c>
      <c r="BC66" s="77" t="s">
        <v>181</v>
      </c>
      <c r="BD66" s="34"/>
      <c r="BE66" s="65" t="s">
        <v>182</v>
      </c>
      <c r="BF66" s="34"/>
      <c r="BG66" s="82" t="s">
        <v>179</v>
      </c>
      <c r="BH66" s="82" t="s">
        <v>180</v>
      </c>
      <c r="BI66" s="77" t="s">
        <v>181</v>
      </c>
      <c r="BK66" s="83"/>
      <c r="BL66" s="84" t="str">
        <f>BL57</f>
        <v>11 a 17 Mar</v>
      </c>
      <c r="BM66" s="80"/>
      <c r="BN66" s="81" t="s">
        <v>178</v>
      </c>
      <c r="BO66" s="82" t="s">
        <v>179</v>
      </c>
      <c r="BP66" s="82" t="s">
        <v>180</v>
      </c>
      <c r="BQ66" s="77" t="s">
        <v>181</v>
      </c>
      <c r="BR66" s="34"/>
      <c r="BS66" s="65" t="s">
        <v>182</v>
      </c>
      <c r="BT66" s="34"/>
      <c r="BU66" s="82" t="s">
        <v>179</v>
      </c>
      <c r="BV66" s="82" t="s">
        <v>180</v>
      </c>
      <c r="BW66" s="77" t="s">
        <v>181</v>
      </c>
      <c r="BY66" s="83"/>
      <c r="BZ66" s="84" t="str">
        <f>BZ57</f>
        <v>18 a 24 Mar</v>
      </c>
      <c r="CA66" s="80"/>
      <c r="CB66" s="150" t="s">
        <v>178</v>
      </c>
      <c r="CC66" s="87" t="s">
        <v>183</v>
      </c>
      <c r="CD66" s="87" t="s">
        <v>184</v>
      </c>
      <c r="CE66" s="88" t="s">
        <v>181</v>
      </c>
      <c r="CF66" s="34"/>
      <c r="CG66" s="65" t="s">
        <v>182</v>
      </c>
      <c r="CH66" s="34"/>
      <c r="CI66" s="82" t="s">
        <v>179</v>
      </c>
      <c r="CJ66" s="82" t="s">
        <v>180</v>
      </c>
      <c r="CK66" s="77" t="s">
        <v>181</v>
      </c>
      <c r="CM66" s="306"/>
      <c r="CN66" s="34" t="s">
        <v>185</v>
      </c>
      <c r="CO66" s="34" t="s">
        <v>186</v>
      </c>
      <c r="CP66" s="34" t="s">
        <v>187</v>
      </c>
      <c r="CQ66" s="34" t="s">
        <v>185</v>
      </c>
      <c r="CR66" s="34" t="s">
        <v>186</v>
      </c>
      <c r="CS66" s="34" t="s">
        <v>187</v>
      </c>
      <c r="CT66" s="34" t="s">
        <v>185</v>
      </c>
      <c r="CU66" s="34" t="s">
        <v>186</v>
      </c>
      <c r="CV66" s="34" t="s">
        <v>187</v>
      </c>
      <c r="CW66" s="34" t="s">
        <v>185</v>
      </c>
      <c r="CX66" s="34" t="s">
        <v>186</v>
      </c>
      <c r="CY66" s="34" t="s">
        <v>187</v>
      </c>
      <c r="CZ66" s="34" t="s">
        <v>185</v>
      </c>
      <c r="DA66" s="34" t="s">
        <v>186</v>
      </c>
      <c r="DB66" s="34" t="s">
        <v>187</v>
      </c>
      <c r="DC66" s="34"/>
      <c r="DD66" s="34" t="s">
        <v>185</v>
      </c>
      <c r="DE66" s="34" t="s">
        <v>186</v>
      </c>
      <c r="DF66" s="34" t="s">
        <v>187</v>
      </c>
      <c r="DG66" s="34" t="s">
        <v>185</v>
      </c>
      <c r="DH66" s="34" t="s">
        <v>186</v>
      </c>
      <c r="DI66" s="34" t="s">
        <v>187</v>
      </c>
      <c r="DJ66" s="34" t="s">
        <v>185</v>
      </c>
      <c r="DK66" s="34" t="s">
        <v>186</v>
      </c>
      <c r="DL66" s="34" t="s">
        <v>187</v>
      </c>
      <c r="DM66" s="34" t="s">
        <v>185</v>
      </c>
      <c r="DN66" s="34" t="s">
        <v>186</v>
      </c>
      <c r="DO66" s="34" t="s">
        <v>187</v>
      </c>
      <c r="DP66" s="34" t="s">
        <v>185</v>
      </c>
      <c r="DQ66" s="34" t="s">
        <v>186</v>
      </c>
      <c r="DR66" s="34" t="s">
        <v>187</v>
      </c>
      <c r="DS66" s="34"/>
      <c r="DT66" s="65" t="s">
        <v>175</v>
      </c>
      <c r="DU66" s="65" t="s">
        <v>176</v>
      </c>
      <c r="DV66" s="34"/>
      <c r="DW66" s="34" t="s">
        <v>188</v>
      </c>
      <c r="DX66" s="34" t="s">
        <v>189</v>
      </c>
      <c r="DY66" s="34" t="s">
        <v>188</v>
      </c>
      <c r="DZ66" s="34" t="s">
        <v>189</v>
      </c>
      <c r="EA66" s="34" t="s">
        <v>188</v>
      </c>
      <c r="EB66" s="65" t="s">
        <v>110</v>
      </c>
      <c r="EC66" s="65"/>
      <c r="ED66" s="65" t="s">
        <v>190</v>
      </c>
      <c r="EE66" s="65" t="s">
        <v>191</v>
      </c>
      <c r="EF66" s="65" t="s">
        <v>192</v>
      </c>
      <c r="EG66" s="65" t="s">
        <v>193</v>
      </c>
      <c r="EH66" s="65" t="s">
        <v>194</v>
      </c>
      <c r="EI66" s="308"/>
      <c r="EJ66" s="308"/>
      <c r="EK66" s="308"/>
      <c r="EL66" s="65" t="s">
        <v>175</v>
      </c>
      <c r="EM66" s="65" t="s">
        <v>176</v>
      </c>
      <c r="EN66" s="65" t="s">
        <v>177</v>
      </c>
      <c r="EO66" s="65" t="s">
        <v>175</v>
      </c>
      <c r="EP66" s="65" t="s">
        <v>176</v>
      </c>
      <c r="EQ66" s="65" t="s">
        <v>177</v>
      </c>
      <c r="ER66" s="307"/>
      <c r="ES66" s="34"/>
      <c r="ET66" s="34" t="str">
        <f>I65</f>
        <v>Vitorias</v>
      </c>
      <c r="EU66" s="34" t="s">
        <v>195</v>
      </c>
      <c r="EV66" s="34" t="s">
        <v>196</v>
      </c>
      <c r="EW66" s="34" t="s">
        <v>168</v>
      </c>
      <c r="EX66" s="34" t="s">
        <v>197</v>
      </c>
      <c r="EY66" s="34" t="s">
        <v>198</v>
      </c>
      <c r="EZ66" s="34" t="s">
        <v>199</v>
      </c>
      <c r="FA66" s="34" t="s">
        <v>200</v>
      </c>
      <c r="FB66" s="34" t="s">
        <v>201</v>
      </c>
      <c r="FC66" s="34" t="s">
        <v>202</v>
      </c>
      <c r="FD66" s="34" t="s">
        <v>203</v>
      </c>
      <c r="FE66" s="34" t="s">
        <v>204</v>
      </c>
      <c r="FF66" s="34" t="s">
        <v>175</v>
      </c>
      <c r="FG66" s="34" t="s">
        <v>205</v>
      </c>
      <c r="FH66" s="34" t="s">
        <v>206</v>
      </c>
      <c r="FI66" s="65" t="s">
        <v>144</v>
      </c>
      <c r="FJ66" s="65">
        <v>1</v>
      </c>
      <c r="FK66" s="65">
        <v>2</v>
      </c>
      <c r="FL66" s="65">
        <v>3</v>
      </c>
      <c r="FM66" s="65">
        <v>4</v>
      </c>
      <c r="FN66" s="65">
        <v>5</v>
      </c>
      <c r="FO66" s="65">
        <v>6</v>
      </c>
      <c r="FP66" s="34" t="s">
        <v>207</v>
      </c>
      <c r="FQ66" s="34" t="s">
        <v>208</v>
      </c>
      <c r="FR66" s="34" t="s">
        <v>231</v>
      </c>
      <c r="FS66" s="72" t="s">
        <v>210</v>
      </c>
      <c r="FT66" s="34" t="s">
        <v>211</v>
      </c>
      <c r="FU66" s="34" t="s">
        <v>212</v>
      </c>
      <c r="FV66" s="72" t="s">
        <v>213</v>
      </c>
      <c r="FW66" s="34"/>
      <c r="FX66" s="34" t="s">
        <v>215</v>
      </c>
      <c r="FY66" s="34"/>
      <c r="FZ66" s="34"/>
      <c r="GA66" s="34"/>
      <c r="GB66" s="34"/>
      <c r="GC66" s="34"/>
    </row>
    <row r="67" spans="1:185" x14ac:dyDescent="0.45">
      <c r="B67" s="43">
        <v>1</v>
      </c>
      <c r="C67" s="38">
        <v>43</v>
      </c>
      <c r="D67" s="39" t="str">
        <f>Classificação!D47</f>
        <v>EDUARDO CUNHA</v>
      </c>
      <c r="F67" s="38">
        <f>F63+1</f>
        <v>43</v>
      </c>
      <c r="G67" s="89" t="str">
        <f t="shared" ref="G67:G72" si="219">VLOOKUP(FR67,$B$67:$D$72,3,0)</f>
        <v>NELSON ELEUTÉRIO</v>
      </c>
      <c r="H67" s="145">
        <f>VLOOKUP(FR67,EI67:EJ72,2,0)</f>
        <v>5</v>
      </c>
      <c r="I67" s="91">
        <f>VLOOKUP(FR67,EI67:EK72,3,0)</f>
        <v>4</v>
      </c>
      <c r="J67" s="95">
        <f>VLOOKUP(FR67,EI67:EQ72,4,0)</f>
        <v>9</v>
      </c>
      <c r="K67" s="93">
        <f>VLOOKUP(FR67,EI67:EQ72,5,0)</f>
        <v>3</v>
      </c>
      <c r="L67" s="94">
        <f>VLOOKUP(FR67,EI67:EQ72,6,0)</f>
        <v>6</v>
      </c>
      <c r="M67" s="95">
        <f>VLOOKUP(FR67,EI67:EQ72,7,0)</f>
        <v>73</v>
      </c>
      <c r="N67" s="93">
        <f>VLOOKUP(FR67,EI67:EQ72,8,0)</f>
        <v>49</v>
      </c>
      <c r="O67" s="146">
        <f>VLOOKUP(FR67,EI67:EQ72,9,0)</f>
        <v>24</v>
      </c>
      <c r="P67" s="96">
        <f>VLOOKUP(FR67,EI67:ER72,10,0)</f>
        <v>0</v>
      </c>
      <c r="Q67" s="96" t="e">
        <f>VLOOKUP(FS67,EJ67:ES72,10,0)</f>
        <v>#N/A</v>
      </c>
      <c r="R67" s="97"/>
      <c r="S67" s="97"/>
      <c r="U67" s="98"/>
      <c r="V67" s="41" t="str">
        <f>D67</f>
        <v>EDUARDO CUNHA</v>
      </c>
      <c r="W67" s="99">
        <f>IF(X67="W",1,IF(X67="O",0,IF(X67="R",0,IF(X68="R",1,IF(AG67+AG68&gt;0,IF(AG67&gt;AG68,1,0),IF(AF67&gt;AF68,1,0))))))</f>
        <v>1</v>
      </c>
      <c r="X67" s="100"/>
      <c r="Y67" s="101">
        <v>6</v>
      </c>
      <c r="Z67" s="101">
        <v>6</v>
      </c>
      <c r="AA67" s="102">
        <v>13</v>
      </c>
      <c r="AC67" s="65" t="str">
        <f>IF(AA67&lt;&gt;"","STB",IF(AA68&lt;&gt;"","STB",IF(Z67&lt;&gt;"",IF(Z67&gt;5,IF(Z67&gt;Z68+1,"fim2st",IF(Z68&gt;Z67+1,"fim2st",IF(Z67=Z68,"meio2st",IF(Z67=6,IF(Z68=7,"fim2st","meio2st"),IF(Z67=7,IF(Z68=6,"fim2st","meio2st"),"meio2st"))))),IF(Z68&gt;5,IF(Z68&gt;Z67+1,"fim2st","meio2st"),"meio2st")),IF(Z68&lt;&gt;"",IF(Z67&gt;5,IF(Z67&gt;Z68+1,"fim2st",IF(Z68&gt;Z67+1,"fim2st",IF(Z67=Z68,"meio2st",IF(Z67=6,IF(Z68=7,"fim2st","meio2st"),IF(Z67=7,IF(Z68=6,"fim2st","meio2st"),"meio2st"))))),IF(Z68&gt;5,IF(Z68&gt;Z67+1,"fim2st","meio2st"),"meio2st")),IF(Y67&lt;&gt;"",IF(Y67&gt;5,IF(Y67&gt;Y68+1,"fim1st",IF(Y68&gt;Y67+1,"fim1st",IF(Y67=Y68,"meio1st",IF(Y67=6,IF(Y68=7,"fim1st","meio1st"),IF(Y67=7,IF(Y68=6,"fim1st","meio1st"),"meio1st"))))),IF(Y68&gt;5,IF(Y68&gt;Y67+1,"fim1st","meio1st"),"meio1st")),IF(Y68&lt;&gt;"",IF(Y67&gt;5,IF(Y67&gt;Y68+1,"fim1st",IF(Y68&gt;Y67+1,"fim1st",IF(Y67=Y68,"meio1st",IF(Y67=6,IF(Y68=7,"fim1st","meio1st"),IF(Y67=7,IF(Y68=6,"fim1st","meio1st"),"meio1st"))))),IF(Y68&gt;5,IF(Y68&gt;Y67+1,"fim1st","meio1st"),"meio1st")),"NJG"))))))</f>
        <v>STB</v>
      </c>
      <c r="AE67" s="103">
        <f>IF(X67="W",6,IF(X67="O",0,  IF(X68="R",IF(AC67="meio1st",IF(Y68&gt;4,IF(Y68=6,7,Y68+2),6),Y67),Y67)))</f>
        <v>6</v>
      </c>
      <c r="AF67" s="104">
        <f>IF(X67="W",6,IF(X67="O",0,IF(X67="R",IF(AC67="meio1st",0,IF(AC67="fim1st",0,Z67) ),IF(X68="R",IF(AC67="meio1st",6,IF(AC67="fim1st",6,IF(AC67="meio2st",IF(Z68&gt;4,IF(Z68=6,7,Z68+2),6),Z67))),Z67))))</f>
        <v>6</v>
      </c>
      <c r="AG67" s="105">
        <f>IF(X67="W",0,IF(X67="O",0,IF(X67="R",IF(AC67="STB",AA67,0),IF(X68="R",IF(AC67="meio1st",0,IF(AE67&gt;AE68,IF(AF67&gt;AF68,0,10),IF(AF67&gt;AF68,10,AA67))),AA67))))</f>
        <v>13</v>
      </c>
      <c r="AH67" s="106"/>
      <c r="AI67" s="98" t="s">
        <v>140</v>
      </c>
      <c r="AJ67" s="41" t="str">
        <f>D67</f>
        <v>EDUARDO CUNHA</v>
      </c>
      <c r="AK67" s="99">
        <f>IF(AL67="W",1,IF(AL67="O",0,IF(AL67="R",0,IF(AL68="R",1,IF(AU67+AU68&gt;0,IF(AU67&gt;AU68,1,0),IF(AT67&gt;AT68,1,0))))))</f>
        <v>0</v>
      </c>
      <c r="AL67" s="100"/>
      <c r="AM67" s="101">
        <v>7</v>
      </c>
      <c r="AN67" s="101">
        <v>2</v>
      </c>
      <c r="AO67" s="102">
        <v>11</v>
      </c>
      <c r="AQ67" s="65" t="str">
        <f>IF(AO67&lt;&gt;"","STB",IF(AO68&lt;&gt;"","STB",IF(AN67&lt;&gt;"",IF(AN67&gt;5,IF(AN67&gt;AN68+1,"fim2st",IF(AN68&gt;AN67+1,"fim2st",IF(AN67=AN68,"meio2st",IF(AN67=6,IF(AN68=7,"fim2st","meio2st"),IF(AN67=7,IF(AN68=6,"fim2st","meio2st"),"meio2st"))))),IF(AN68&gt;5,IF(AN68&gt;AN67+1,"fim2st","meio2st"),"meio2st")),IF(AN68&lt;&gt;"",IF(AN67&gt;5,IF(AN67&gt;AN68+1,"fim2st",IF(AN68&gt;AN67+1,"fim2st",IF(AN67=AN68,"meio2st",IF(AN67=6,IF(AN68=7,"fim2st","meio2st"),IF(AN67=7,IF(AN68=6,"fim2st","meio2st"),"meio2st"))))),IF(AN68&gt;5,IF(AN68&gt;AN67+1,"fim2st","meio2st"),"meio2st")),IF(AM67&lt;&gt;"",IF(AM67&gt;5,IF(AM67&gt;AM68+1,"fim1st",IF(AM68&gt;AM67+1,"fim1st",IF(AM67=AM68,"meio1st",IF(AM67=6,IF(AM68=7,"fim1st","meio1st"),IF(AM67=7,IF(AM68=6,"fim1st","meio1st"),"meio1st"))))),IF(AM68&gt;5,IF(AM68&gt;AM67+1,"fim1st","meio1st"),"meio1st")),IF(AM68&lt;&gt;"",IF(AM67&gt;5,IF(AM67&gt;AM68+1,"fim1st",IF(AM68&gt;AM67+1,"fim1st",IF(AM67=AM68,"meio1st",IF(AM67=6,IF(AM68=7,"fim1st","meio1st"),IF(AM67=7,IF(AM68=6,"fim1st","meio1st"),"meio1st"))))),IF(AM68&gt;5,IF(AM68&gt;AM67+1,"fim1st","meio1st"),"meio1st")),"NJG"))))))</f>
        <v>STB</v>
      </c>
      <c r="AS67" s="103">
        <f>IF(AL67="W",6,IF(AL67="O",0,  IF(AL68="R",IF(AQ67="meio1st",IF(AM68&gt;4,IF(AM68=6,7,AM68+2),6),AM67),AM67)))</f>
        <v>7</v>
      </c>
      <c r="AT67" s="104">
        <f>IF(AL67="W",6,IF(AL67="O",0,IF(AL67="R",IF(AQ67="meio1st",0,IF(AQ67="fim1st",0,AN67) ),IF(AL68="R",IF(AQ67="meio1st",6,IF(AQ67="fim1st",6,IF(AQ67="meio2st",IF(AN68&gt;4,IF(AN68=6,7,AN68+2),6),AN67))),AN67))))</f>
        <v>2</v>
      </c>
      <c r="AU67" s="105">
        <f>IF(AL67="W",0,IF(AL67="O",0,IF(AL67="R",IF(AQ67="STB",AO67,0),IF(AL68="R",IF(AQ67="meio1st",0,IF(AS67&gt;AS68,IF(AT67&gt;AT68,0,10),IF(AT67&gt;AT68,10,AO67))),AO67))))</f>
        <v>11</v>
      </c>
      <c r="AW67" s="98"/>
      <c r="AX67" s="41" t="str">
        <f>D67</f>
        <v>EDUARDO CUNHA</v>
      </c>
      <c r="AY67" s="99">
        <f>IF(AZ67="W",1,IF(AZ67="O",0,IF(AZ67="R",0,IF(AZ68="R",1,IF(BI67+BI68&gt;0,IF(BI67&gt;BI68,1,0),IF(BH67&gt;BH68,1,0))))))</f>
        <v>1</v>
      </c>
      <c r="AZ67" s="100"/>
      <c r="BA67" s="101">
        <v>4</v>
      </c>
      <c r="BB67" s="101">
        <v>6</v>
      </c>
      <c r="BC67" s="102">
        <v>10</v>
      </c>
      <c r="BE67" s="65" t="str">
        <f>IF(BC67&lt;&gt;"","STB",IF(BC68&lt;&gt;"","STB",IF(BB67&lt;&gt;"",IF(BB67&gt;5,IF(BB67&gt;BB68+1,"fim2st",IF(BB68&gt;BB67+1,"fim2st",IF(BB67=BB68,"meio2st",IF(BB67=6,IF(BB68=7,"fim2st","meio2st"),IF(BB67=7,IF(BB68=6,"fim2st","meio2st"),"meio2st"))))),IF(BB68&gt;5,IF(BB68&gt;BB67+1,"fim2st","meio2st"),"meio2st")),IF(BB68&lt;&gt;"",IF(BB67&gt;5,IF(BB67&gt;BB68+1,"fim2st",IF(BB68&gt;BB67+1,"fim2st",IF(BB67=BB68,"meio2st",IF(BB67=6,IF(BB68=7,"fim2st","meio2st"),IF(BB67=7,IF(BB68=6,"fim2st","meio2st"),"meio2st"))))),IF(BB68&gt;5,IF(BB68&gt;BB67+1,"fim2st","meio2st"),"meio2st")),IF(BA67&lt;&gt;"",IF(BA67&gt;5,IF(BA67&gt;BA68+1,"fim1st",IF(BA68&gt;BA67+1,"fim1st",IF(BA67=BA68,"meio1st",IF(BA67=6,IF(BA68=7,"fim1st","meio1st"),IF(BA67=7,IF(BA68=6,"fim1st","meio1st"),"meio1st"))))),IF(BA68&gt;5,IF(BA68&gt;BA67+1,"fim1st","meio1st"),"meio1st")),IF(BA68&lt;&gt;"",IF(BA67&gt;5,IF(BA67&gt;BA68+1,"fim1st",IF(BA68&gt;BA67+1,"fim1st",IF(BA67=BA68,"meio1st",IF(BA67=6,IF(BA68=7,"fim1st","meio1st"),IF(BA67=7,IF(BA68=6,"fim1st","meio1st"),"meio1st"))))),IF(BA68&gt;5,IF(BA68&gt;BA67+1,"fim1st","meio1st"),"meio1st")),"NJG"))))))</f>
        <v>STB</v>
      </c>
      <c r="BG67" s="103">
        <f>IF(AZ67="W",6,IF(AZ67="O",0,  IF(AZ68="R",IF(BE67="meio1st",IF(BA68&gt;4,IF(BA68=6,7,BA68+2),6),BA67),BA67)))</f>
        <v>4</v>
      </c>
      <c r="BH67" s="104">
        <f>IF(AZ67="W",6,IF(AZ67="O",0,IF(AZ67="R",IF(BE67="meio1st",0,IF(BE67="fim1st",0,BB67) ),IF(AZ68="R",IF(BE67="meio1st",6,IF(BE67="fim1st",6,IF(BE67="meio2st",IF(BB68&gt;4,IF(BB68=6,7,BB68+2),6),BB67))),BB67))))</f>
        <v>6</v>
      </c>
      <c r="BI67" s="105">
        <f>IF(AZ67="W",0,IF(AZ67="O",0,IF(AZ67="R",IF(BE67="STB",BC67,0),IF(AZ68="R",IF(BE67="meio1st",0,IF(BG67&gt;BG68,IF(BH67&gt;BH68,0,10),IF(BH67&gt;BH68,10,BC67))),BC67))))</f>
        <v>10</v>
      </c>
      <c r="BK67" s="98" t="s">
        <v>140</v>
      </c>
      <c r="BL67" s="41" t="str">
        <f>D67</f>
        <v>EDUARDO CUNHA</v>
      </c>
      <c r="BM67" s="99">
        <f>IF(BN67="W",1,IF(BN67="O",0,IF(BN67="R",0,IF(BN68="R",1,IF(BW67+BW68&gt;0,IF(BW67&gt;BW68,1,0),IF(BV67&gt;BV68,1,0))))))</f>
        <v>1</v>
      </c>
      <c r="BN67" s="100"/>
      <c r="BO67" s="101">
        <v>6</v>
      </c>
      <c r="BP67" s="101">
        <v>7</v>
      </c>
      <c r="BQ67" s="102"/>
      <c r="BS67" s="65" t="str">
        <f>IF(BQ67&lt;&gt;"","STB",IF(BQ68&lt;&gt;"","STB",IF(BP67&lt;&gt;"",IF(BP67&gt;5,IF(BP67&gt;BP68+1,"fim2st",IF(BP68&gt;BP67+1,"fim2st",IF(BP67=BP68,"meio2st",IF(BP67=6,IF(BP68=7,"fim2st","meio2st"),IF(BP67=7,IF(BP68=6,"fim2st","meio2st"),"meio2st"))))),IF(BP68&gt;5,IF(BP68&gt;BP67+1,"fim2st","meio2st"),"meio2st")),IF(BP68&lt;&gt;"",IF(BP67&gt;5,IF(BP67&gt;BP68+1,"fim2st",IF(BP68&gt;BP67+1,"fim2st",IF(BP67=BP68,"meio2st",IF(BP67=6,IF(BP68=7,"fim2st","meio2st"),IF(BP67=7,IF(BP68=6,"fim2st","meio2st"),"meio2st"))))),IF(BP68&gt;5,IF(BP68&gt;BP67+1,"fim2st","meio2st"),"meio2st")),IF(BO67&lt;&gt;"",IF(BO67&gt;5,IF(BO67&gt;BO68+1,"fim1st",IF(BO68&gt;BO67+1,"fim1st",IF(BO67=BO68,"meio1st",IF(BO67=6,IF(BO68=7,"fim1st","meio1st"),IF(BO67=7,IF(BO68=6,"fim1st","meio1st"),"meio1st"))))),IF(BO68&gt;5,IF(BO68&gt;BO67+1,"fim1st","meio1st"),"meio1st")),IF(BO68&lt;&gt;"",IF(BO67&gt;5,IF(BO67&gt;BO68+1,"fim1st",IF(BO68&gt;BO67+1,"fim1st",IF(BO67=BO68,"meio1st",IF(BO67=6,IF(BO68=7,"fim1st","meio1st"),IF(BO67=7,IF(BO68=6,"fim1st","meio1st"),"meio1st"))))),IF(BO68&gt;5,IF(BO68&gt;BO67+1,"fim1st","meio1st"),"meio1st")),"NJG"))))))</f>
        <v>fim2st</v>
      </c>
      <c r="BU67" s="103">
        <f>IF(BN67="W",6,IF(BN67="O",0,  IF(BN68="R",IF(BS67="meio1st",IF(BO68&gt;4,IF(BO68=6,7,BO68+2),6),BO67),BO67)))</f>
        <v>6</v>
      </c>
      <c r="BV67" s="104">
        <f>IF(BN67="W",6,IF(BN67="O",0,IF(BN67="R",IF(BS67="meio1st",0,IF(BS67="fim1st",0,BP67) ),IF(BN68="R",IF(BS67="meio1st",6,IF(BS67="fim1st",6,IF(BS67="meio2st",IF(BP68&gt;4,IF(BP68=6,7,BP68+2),6),BP67))),BP67))))</f>
        <v>7</v>
      </c>
      <c r="BW67" s="105">
        <f>IF(BN67="W",0,IF(BN67="O",0,IF(BN67="R",IF(BS67="STB",BQ67,0),IF(BN68="R",IF(BS67="meio1st",0,IF(BU67&gt;BU68,IF(BV67&gt;BV68,0,10),IF(BV67&gt;BV68,10,BQ67))),BQ67))))</f>
        <v>0</v>
      </c>
      <c r="BY67" s="98"/>
      <c r="BZ67" s="41" t="str">
        <f>D67</f>
        <v>EDUARDO CUNHA</v>
      </c>
      <c r="CA67" s="99">
        <f>IF(CB67="W",1,IF(CB67="O",0,IF(CB67="R",0,IF(CB68="R",1,IF(CK67+CK68&gt;0,IF(CK67&gt;CK68,1,0),IF(CJ67&gt;CJ68,1,0))))))</f>
        <v>1</v>
      </c>
      <c r="CB67" s="108"/>
      <c r="CC67" s="109">
        <v>2</v>
      </c>
      <c r="CD67" s="109">
        <v>7</v>
      </c>
      <c r="CE67" s="110">
        <v>10</v>
      </c>
      <c r="CG67" s="65" t="str">
        <f>IF(CE67&lt;&gt;"","STB",IF(CE68&lt;&gt;"","STB",IF(CD67&lt;&gt;"",IF(CD67&gt;5,IF(CD67&gt;CD68+1,"fim2st",IF(CD68&gt;CD67+1,"fim2st",IF(CD67=CD68,"meio2st",IF(CD67=6,IF(CD68=7,"fim2st","meio2st"),IF(CD67=7,IF(CD68=6,"fim2st","meio2st"),"meio2st"))))),IF(CD68&gt;5,IF(CD68&gt;CD67+1,"fim2st","meio2st"),"meio2st")),IF(CD68&lt;&gt;"",IF(CD67&gt;5,IF(CD67&gt;CD68+1,"fim2st",IF(CD68&gt;CD67+1,"fim2st",IF(CD67=CD68,"meio2st",IF(CD67=6,IF(CD68=7,"fim2st","meio2st"),IF(CD67=7,IF(CD68=6,"fim2st","meio2st"),"meio2st"))))),IF(CD68&gt;5,IF(CD68&gt;CD67+1,"fim2st","meio2st"),"meio2st")),IF(CC67&lt;&gt;"",IF(CC67&gt;5,IF(CC67&gt;CC68+1,"fim1st",IF(CC68&gt;CC67+1,"fim1st",IF(CC67=CC68,"meio1st",IF(CC67=6,IF(CC68=7,"fim1st","meio1st"),IF(CC67=7,IF(CC68=6,"fim1st","meio1st"),"meio1st"))))),IF(CC68&gt;5,IF(CC68&gt;CC67+1,"fim1st","meio1st"),"meio1st")),IF(CC68&lt;&gt;"",IF(CC67&gt;5,IF(CC67&gt;CC68+1,"fim1st",IF(CC68&gt;CC67+1,"fim1st",IF(CC67=CC68,"meio1st",IF(CC67=6,IF(CC68=7,"fim1st","meio1st"),IF(CC67=7,IF(CC68=6,"fim1st","meio1st"),"meio1st"))))),IF(CC68&gt;5,IF(CC68&gt;CC67+1,"fim1st","meio1st"),"meio1st")),"NJG"))))))</f>
        <v>STB</v>
      </c>
      <c r="CI67" s="103">
        <f>IF(CB67="W",6,IF(CB67="O",0,  IF(CB68="R",IF(CG67="meio1st",IF(CC68&gt;4,IF(CC68=6,7,CC68+2),6),CC67),CC67)))</f>
        <v>2</v>
      </c>
      <c r="CJ67" s="104">
        <f>IF(CB67="W",6,IF(CB67="O",0,IF(CB67="R",IF(CG67="meio1st",0,IF(CG67="fim1st",0,CD67) ),IF(CB68="R",IF(CG67="meio1st",6,IF(CG67="fim1st",6,IF(CG67="meio2st",IF(CD68&gt;4,IF(CD68=6,7,CD68+2),6),CD67))),CD67))))</f>
        <v>7</v>
      </c>
      <c r="CK67" s="105">
        <f>IF(CB67="W",0,IF(CB67="O",0,IF(CB67="R",IF(CG67="STB",CE67,0),IF(CB68="R",IF(CG67="meio1st",0,IF(CI67&gt;CI68,IF(CJ67&gt;CJ68,0,10),IF(CJ67&gt;CJ68,10,CE67))),CE67))))</f>
        <v>10</v>
      </c>
      <c r="CM67" s="31" t="str">
        <f t="shared" ref="CM67:CM72" si="220">D67</f>
        <v>EDUARDO CUNHA</v>
      </c>
      <c r="CN67" s="65">
        <f>IF(AE67&gt;AE68,1,0)</f>
        <v>0</v>
      </c>
      <c r="CO67" s="65">
        <f>IF(AF67&gt;AF68,1,0)</f>
        <v>1</v>
      </c>
      <c r="CP67" s="65">
        <f>IF(AG67&gt;AG68,1,0)</f>
        <v>1</v>
      </c>
      <c r="CQ67" s="65">
        <f>IF(AS67&gt;AS68,1,0)</f>
        <v>1</v>
      </c>
      <c r="CR67" s="65">
        <f>IF(AT67&gt;AT68,1,0)</f>
        <v>0</v>
      </c>
      <c r="CS67" s="65">
        <f>IF(AU67&gt;AU68,1,0)</f>
        <v>0</v>
      </c>
      <c r="CT67" s="65">
        <f>IF(BG67&gt;BG68,1,0)</f>
        <v>0</v>
      </c>
      <c r="CU67" s="65">
        <f>IF(BH67&gt;BH68,1,0)</f>
        <v>1</v>
      </c>
      <c r="CV67" s="65">
        <f>IF(BI67&gt;BI68,1,0)</f>
        <v>1</v>
      </c>
      <c r="CW67" s="65">
        <f>IF(BU67&gt;BU68,1,0)</f>
        <v>1</v>
      </c>
      <c r="CX67" s="65">
        <f>IF(BV67&gt;BV68,1,0)</f>
        <v>1</v>
      </c>
      <c r="CY67" s="65">
        <f>IF(BW67&gt;BW68,1,0)</f>
        <v>0</v>
      </c>
      <c r="CZ67" s="65">
        <f>IF(CI67&gt;CI68,1,0)</f>
        <v>0</v>
      </c>
      <c r="DA67" s="65">
        <f>IF(CJ67&gt;CJ68,1,0)</f>
        <v>1</v>
      </c>
      <c r="DB67" s="65">
        <f>IF(CK67&gt;CK68,1,0)</f>
        <v>1</v>
      </c>
      <c r="DC67" s="111"/>
      <c r="DD67" s="65">
        <f>IF(AE68&gt;AE67,1,0)</f>
        <v>1</v>
      </c>
      <c r="DE67" s="65">
        <f>IF(AF68&gt;AF67,1,0)</f>
        <v>0</v>
      </c>
      <c r="DF67" s="65">
        <f>IF(AG68&gt;AG67,1,0)</f>
        <v>0</v>
      </c>
      <c r="DG67" s="65">
        <f>IF(AS68&gt;AS67,1,0)</f>
        <v>0</v>
      </c>
      <c r="DH67" s="65">
        <f>IF(AT68&gt;AT67,1,0)</f>
        <v>1</v>
      </c>
      <c r="DI67" s="65">
        <f>IF(AU68&gt;AU67,1,0)</f>
        <v>1</v>
      </c>
      <c r="DJ67" s="65">
        <f>IF(BG68&gt;BG67,1,0)</f>
        <v>1</v>
      </c>
      <c r="DK67" s="65">
        <f>IF(BH68&gt;BH67,1,0)</f>
        <v>0</v>
      </c>
      <c r="DL67" s="65">
        <f>IF(BI68&gt;BI67,1,0)</f>
        <v>0</v>
      </c>
      <c r="DM67" s="65">
        <f>IF(BU68&gt;BU67,1,0)</f>
        <v>0</v>
      </c>
      <c r="DN67" s="65">
        <f>IF(BV68&gt;BV67,1,0)</f>
        <v>0</v>
      </c>
      <c r="DO67" s="65">
        <f>IF(BW68&gt;BW67,1,0)</f>
        <v>0</v>
      </c>
      <c r="DP67" s="65">
        <f>IF(CI68&gt;CI67,1,0)</f>
        <v>1</v>
      </c>
      <c r="DQ67" s="65">
        <f>IF(CJ68&gt;CJ67,1,0)</f>
        <v>0</v>
      </c>
      <c r="DR67" s="65">
        <f>IF(CK68&gt;CK67,1,0)</f>
        <v>0</v>
      </c>
      <c r="DS67" s="111"/>
      <c r="DT67" s="65">
        <f>AE67+AF67+AG67+AS67+AT67+AU67+BG67+BH67+BI67+BU67+BV67+BW67+CI67+CJ67+CK67</f>
        <v>97</v>
      </c>
      <c r="DU67" s="65">
        <f>AE68+AF68+AG68+AS68+AT68+AU68+BG68+BH68+BI68+BU68+BV68+BW68+CI68+CJ68+CK68</f>
        <v>91</v>
      </c>
      <c r="DV67" s="111"/>
      <c r="DW67" s="31">
        <f>IF(X67="O",1,0)</f>
        <v>0</v>
      </c>
      <c r="DX67" s="31">
        <f>IF(AL67="O",1,0)</f>
        <v>0</v>
      </c>
      <c r="DY67" s="31">
        <f>IF(AZ67="O",1,0)</f>
        <v>0</v>
      </c>
      <c r="DZ67" s="31">
        <f>IF(BN67="O",1,0)</f>
        <v>0</v>
      </c>
      <c r="EA67" s="31">
        <f>IF(CB67="O",1,0)</f>
        <v>0</v>
      </c>
      <c r="EB67" s="65" t="s">
        <v>113</v>
      </c>
      <c r="ED67" s="65">
        <f t="shared" ref="ED67:ED72" si="221">IF(CN67+CO67+CP67+DD67+DE67+DF67&gt;0,1,0)</f>
        <v>1</v>
      </c>
      <c r="EE67" s="65">
        <f t="shared" ref="EE67:EE72" si="222">IF(CQ67+CR67+CS67+DG67+DH67+DI67&gt;0,1,0)</f>
        <v>1</v>
      </c>
      <c r="EF67" s="65">
        <f t="shared" ref="EF67:EF72" si="223">IF(CT67+CU67+CV67+DJ67+DK67+DL67&gt;0,1,0)</f>
        <v>1</v>
      </c>
      <c r="EG67" s="65">
        <f t="shared" ref="EG67:EG72" si="224">IF(CW67+CX67+CY67+DM67+DN67+DO67&gt;0,1,0)</f>
        <v>1</v>
      </c>
      <c r="EH67" s="65">
        <f t="shared" ref="EH67:EH72" si="225">IF(CZ67+DA67+DB67+DP67+DQ67+DR67&gt;0,1,0)</f>
        <v>1</v>
      </c>
      <c r="EI67" s="65">
        <v>1</v>
      </c>
      <c r="EJ67" s="43">
        <f t="shared" ref="EJ67:EJ72" si="226">SUM(ED67:EH67)</f>
        <v>5</v>
      </c>
      <c r="EK67" s="43">
        <f>AY67+BM67+CA67+W67+AK67</f>
        <v>4</v>
      </c>
      <c r="EL67" s="43">
        <f t="shared" ref="EL67:EL72" si="227">SUM(CN67:DB67)</f>
        <v>9</v>
      </c>
      <c r="EM67" s="43">
        <f t="shared" ref="EM67:EM72" si="228">SUM(DD67:DR67)</f>
        <v>5</v>
      </c>
      <c r="EN67" s="43">
        <f t="shared" ref="EN67:EN72" si="229">EL67-EM67</f>
        <v>4</v>
      </c>
      <c r="EO67" s="43">
        <f t="shared" ref="EO67:EP72" si="230">DT67</f>
        <v>97</v>
      </c>
      <c r="EP67" s="43">
        <f t="shared" si="230"/>
        <v>91</v>
      </c>
      <c r="EQ67" s="43">
        <f t="shared" ref="EQ67:EQ72" si="231">EO67-EP67</f>
        <v>6</v>
      </c>
      <c r="ER67" s="43">
        <f t="shared" ref="ER67:ER72" si="232">SUM(DW67:EA67)</f>
        <v>0</v>
      </c>
      <c r="ES67" s="111"/>
      <c r="ET67" s="71">
        <f>IF(EK67+100&gt;99,EK67+100,concatdxnar("0",EK67+100))</f>
        <v>104</v>
      </c>
      <c r="EU67" s="71">
        <f t="shared" ref="EU67:EU72" si="233">IF(EN67+100&gt;99,EN67+100,CONCATENATE("0",EN67+100))</f>
        <v>104</v>
      </c>
      <c r="EV67" s="71">
        <f t="shared" ref="EV67:EV72" si="234">IF(EQ67+100&gt;99,EQ67+100,CONCATENATE("0",EQ67+100))</f>
        <v>106</v>
      </c>
      <c r="EW67" s="71">
        <f t="shared" ref="EW67:EW72" si="235">9-ER67</f>
        <v>9</v>
      </c>
      <c r="EX67" s="65" t="str">
        <f t="shared" ref="EX67:EX72" si="236">CONCATENATE(ET67,EU67,EV67,EW67,EI67)</f>
        <v>10410410691</v>
      </c>
      <c r="EY67" s="65">
        <f t="shared" ref="EY67:EY72" si="237">VALUE(EX67)</f>
        <v>10410410691</v>
      </c>
      <c r="EZ67" s="65">
        <f>LARGE(EY67:EY72,EI67)</f>
        <v>10410612494</v>
      </c>
      <c r="FA67" s="65" t="str">
        <f t="shared" ref="FA67:FA72" si="238">LEFT(EZ67,9)</f>
        <v>104106124</v>
      </c>
      <c r="FB67" s="65" t="str">
        <f>IF(FA67=FA68,"empate-b","ok")</f>
        <v>ok</v>
      </c>
      <c r="FC67" s="65">
        <f t="shared" ref="FC67:FC72" si="239">VALUE(RIGHT(EZ67,1))</f>
        <v>4</v>
      </c>
      <c r="FD67" s="65">
        <f t="shared" ref="FD67:FD72" si="240">IF(FB67="ok",9,IF(FB67="empate-c",CONCATENATE(FC67,FC66),IF(FB67="empate-b",CONCATENATE(FC67,FC68),1)))</f>
        <v>9</v>
      </c>
      <c r="FE67" s="65" t="str">
        <f>RIGHT(C65,1)</f>
        <v>H</v>
      </c>
      <c r="FF67" s="65">
        <f>IF(FD67=9,9,VLOOKUP(CONCATENATE(FE67,FD67),'Conf-Direto'!$A$12:$B$587,2,0))</f>
        <v>9</v>
      </c>
      <c r="FG67" s="65">
        <f t="shared" ref="FG67:FG72" si="241">IF(FF67=9,9,IF(FF67=FC67,8,7))</f>
        <v>9</v>
      </c>
      <c r="FH67" s="31" t="str">
        <f t="shared" ref="FH67:FH72" si="242">CONCATENATE(FA67,FG67,FC67)</f>
        <v>10410612494</v>
      </c>
      <c r="FI67" s="65">
        <v>1</v>
      </c>
      <c r="FJ67" s="70"/>
      <c r="FK67" s="70">
        <f>FJ68</f>
        <v>1</v>
      </c>
      <c r="FL67" s="70">
        <f>FJ69</f>
        <v>1</v>
      </c>
      <c r="FM67" s="70">
        <f>FJ70</f>
        <v>1</v>
      </c>
      <c r="FN67" s="70">
        <f>FJ71</f>
        <v>5</v>
      </c>
      <c r="FO67" s="70">
        <f>FJ72</f>
        <v>1</v>
      </c>
      <c r="FP67" s="31">
        <f t="shared" ref="FP67:FP72" si="243">VALUE(FH67)</f>
        <v>10410612494</v>
      </c>
      <c r="FQ67" s="31">
        <f>LARGE(FP67:FP72,1)</f>
        <v>10410612494</v>
      </c>
      <c r="FR67" s="65">
        <f>IF(SUM(EJ67:EJ72)=0,B67,VALUE(RIGHT(FQ67,1)))</f>
        <v>4</v>
      </c>
      <c r="FS67" s="31">
        <f t="shared" ref="FS67:FS72" si="244">FR67+42</f>
        <v>46</v>
      </c>
      <c r="FT67" s="31" t="str">
        <f>VLOOKUP(FR67,B67:D72,3,0)</f>
        <v>NELSON ELEUTÉRIO</v>
      </c>
      <c r="FU67" s="31">
        <f t="shared" ref="FU67:FU72" si="245">F67</f>
        <v>43</v>
      </c>
      <c r="FV67" s="67" t="str">
        <f t="shared" ref="FV67:FV72" si="246">IF(FS67&lt;10,CONCATENATE("0",FS67,IF(FU67&lt;10,CONCATENATE("0",FU67),FU67)),CONCATENATE(FS67,IF(FU67&lt;10,CONCATENATE("0",FU67),FU67)))</f>
        <v>4643</v>
      </c>
      <c r="FW67" s="31">
        <f t="shared" ref="FW67:FW72" si="247">VALUE(FV67)</f>
        <v>4643</v>
      </c>
      <c r="FX67" s="31">
        <f>SMALL(FW67:FW72,FI67)</f>
        <v>4344</v>
      </c>
      <c r="FY67" s="31">
        <f t="shared" ref="FY67:FY72" si="248">IF(LEN(FX67)=3,VALUE(LEFT(FX67,1)),VALUE(LEFT(FX67,2)))</f>
        <v>43</v>
      </c>
      <c r="FZ67" s="31" t="str">
        <f t="shared" ref="FZ67:FZ72" si="249">RIGHT(FX67,2)</f>
        <v>44</v>
      </c>
    </row>
    <row r="68" spans="1:185" x14ac:dyDescent="0.45">
      <c r="B68" s="43">
        <v>2</v>
      </c>
      <c r="C68" s="38">
        <v>44</v>
      </c>
      <c r="D68" s="39" t="str">
        <f>Classificação!D48</f>
        <v>CARLOS COELHO</v>
      </c>
      <c r="F68" s="38">
        <f>F67+1</f>
        <v>44</v>
      </c>
      <c r="G68" s="89" t="str">
        <f t="shared" si="219"/>
        <v>EDUARDO CUNHA</v>
      </c>
      <c r="H68" s="131">
        <f>VLOOKUP(FR68,EI67:EJ72,2,0)</f>
        <v>5</v>
      </c>
      <c r="I68" s="112">
        <f>VLOOKUP(FR68,EI67:EK72,3,0)</f>
        <v>4</v>
      </c>
      <c r="J68" s="116">
        <f>VLOOKUP(FR68,EI67:EQ72,4,0)</f>
        <v>9</v>
      </c>
      <c r="K68" s="114">
        <f>VLOOKUP(FR68,EI67:EQ72,5,0)</f>
        <v>5</v>
      </c>
      <c r="L68" s="115">
        <f>VLOOKUP(FR68,EI67:EQ72,6,0)</f>
        <v>4</v>
      </c>
      <c r="M68" s="116">
        <f>VLOOKUP(FR68,EI67:EQ72,7,0)</f>
        <v>97</v>
      </c>
      <c r="N68" s="114">
        <f>VLOOKUP(FR68,EI67:EQ72,8,0)</f>
        <v>91</v>
      </c>
      <c r="O68" s="147">
        <f>VLOOKUP(FR68,EI67:EQ72,9,0)</f>
        <v>6</v>
      </c>
      <c r="P68" s="117">
        <f>VLOOKUP(FR68,EI67:ER72,10,0)</f>
        <v>0</v>
      </c>
      <c r="Q68" s="117" t="e">
        <f>VLOOKUP(FS68,EJ67:ES72,10,0)</f>
        <v>#N/A</v>
      </c>
      <c r="R68" s="97"/>
      <c r="S68" s="97"/>
      <c r="U68" s="118" t="s">
        <v>140</v>
      </c>
      <c r="V68" s="50" t="str">
        <f>D72</f>
        <v>CARLOS PEREIRA</v>
      </c>
      <c r="W68" s="119">
        <f>IF(X68="W",1,IF(X68="O",0,IF(X68="R",0,IF(X67="R",1,IF(AG68+AG67&gt;0,IF(AG68&gt;AG67,1,0),IF(AF68&gt;AF67,1,0))))))</f>
        <v>0</v>
      </c>
      <c r="X68" s="120"/>
      <c r="Y68" s="121">
        <v>7</v>
      </c>
      <c r="Z68" s="121">
        <v>3</v>
      </c>
      <c r="AA68" s="122">
        <v>11</v>
      </c>
      <c r="AC68" s="65" t="str">
        <f>IF(AA68&lt;&gt;"","STB",IF(AA67&lt;&gt;"","STB",IF(Z68&lt;&gt;"",IF(Z68&gt;5,IF(Z68&gt;Z67+1,"fim2st",IF(Z67&gt;Z68+1,"fim2st",IF(Z68=Z67,"meio2st",IF(Z68=6,IF(Z67=7,"fim2st","meio2st"),IF(Z68=7,IF(Z67=6,"fim2st","meio2st"),"meio2st"))))),IF(Z67&gt;5,IF(Z67&gt;Z68+1,"fim2st","meio2st"),"meio2st")),IF(Z67&lt;&gt;"",IF(Z68&gt;5,IF(Z68&gt;Z67+1,"fim2st",IF(Z67&gt;Z68+1,"fim2st",IF(Z68=Z67,"meio2st",IF(Z68=6,IF(Z67=7,"fim2st","meio2st"),IF(Z68=7,IF(Z67=6,"fim2st","meio2st"),"meio2st"))))),IF(Z67&gt;5,IF(Z67&gt;Z68+1,"fim2st","meio2st"),"meio2st")),IF(Y68&lt;&gt;"",IF(Y68&gt;5,IF(Y68&gt;Y67+1,"fim1st",IF(Y67&gt;Y68+1,"fim1st",IF(Y68=Y67,"meio1st",IF(Y68=6,IF(Y67=7,"fim1st","meio1st"),IF(Y68=7,IF(Y67=6,"fim1st","meio1st"),"meio1st"))))),IF(Y67&gt;5,IF(Y67&gt;Y68+1,"fim1st","meio1st"),"meio1st")),IF(Y67&lt;&gt;"",IF(Y68&gt;5,IF(Y68&gt;Y67+1,"fim1st",IF(Y67&gt;Y68+1,"fim1st",IF(Y68=Y67,"meio1st",IF(Y68=6,IF(Y67=7,"fim1st","meio1st"),IF(Y68=7,IF(Y67=6,"fim1st","meio1st"),"meio1st"))))),IF(Y67&gt;5,IF(Y67&gt;Y68+1,"fim1st","meio1st"),"meio1st")),"NJG"))))))</f>
        <v>STB</v>
      </c>
      <c r="AE68" s="123">
        <f>IF(X68="W",6,IF(X68="O",0,  IF(X67="R",IF(AC68="meio1st",IF(Y67&gt;4,IF(Y67=6,7,Y67+2),6),Y68),Y68)))</f>
        <v>7</v>
      </c>
      <c r="AF68" s="124">
        <f>IF(X68="W",6,IF(X68="O",0,IF(X68="R",IF(AC68="meio1st",0,IF(AC68="fim1st",0,Z68) ),IF(X67="R",IF(AC68="meio1st",6,IF(AC68="fim1st",6,IF(AC68="meio2st",IF(Z67&gt;4,IF(Z67=6,7,Z67+2),6),Z68))),Z68))))</f>
        <v>3</v>
      </c>
      <c r="AG68" s="125">
        <f>IF(X68="W",0,IF(X68="O",0,IF(X68="R",IF(AC68="STB",AA68,0),IF(X67="R",IF(AC67="meio1st",0,IF(AE68&gt;AE67,IF(AF68&gt;AF67,0,10),IF(AF68&gt;AF67,10,AA68))),AA68))))</f>
        <v>11</v>
      </c>
      <c r="AH68" s="106"/>
      <c r="AI68" s="118"/>
      <c r="AJ68" s="50" t="str">
        <f>D71</f>
        <v>RICARDO VILLELA</v>
      </c>
      <c r="AK68" s="119">
        <f>IF(AL68="W",1,IF(AL68="O",0,IF(AL68="R",0,IF(AL67="R",1,IF(AU68+AU67&gt;0,IF(AU68&gt;AU67,1,0),IF(AT68&gt;AT67,1,0))))))</f>
        <v>1</v>
      </c>
      <c r="AL68" s="120"/>
      <c r="AM68" s="121">
        <v>5</v>
      </c>
      <c r="AN68" s="121">
        <v>6</v>
      </c>
      <c r="AO68" s="122">
        <v>13</v>
      </c>
      <c r="AQ68" s="65" t="str">
        <f>IF(AO68&lt;&gt;"","STB",IF(AO67&lt;&gt;"","STB",IF(AN68&lt;&gt;"",IF(AN68&gt;5,IF(AN68&gt;AN67+1,"fim2st",IF(AN67&gt;AN68+1,"fim2st",IF(AN68=AN67,"meio2st",IF(AN68=6,IF(AN67=7,"fim2st","meio2st"),IF(AN68=7,IF(AN67=6,"fim2st","meio2st"),"meio2st"))))),IF(AN67&gt;5,IF(AN67&gt;AN68+1,"fim2st","meio2st"),"meio2st")),IF(AN67&lt;&gt;"",IF(AN68&gt;5,IF(AN68&gt;AN67+1,"fim2st",IF(AN67&gt;AN68+1,"fim2st",IF(AN68=AN67,"meio2st",IF(AN68=6,IF(AN67=7,"fim2st","meio2st"),IF(AN68=7,IF(AN67=6,"fim2st","meio2st"),"meio2st"))))),IF(AN67&gt;5,IF(AN67&gt;AN68+1,"fim2st","meio2st"),"meio2st")),IF(AM68&lt;&gt;"",IF(AM68&gt;5,IF(AM68&gt;AM67+1,"fim1st",IF(AM67&gt;AM68+1,"fim1st",IF(AM68=AM67,"meio1st",IF(AM68=6,IF(AM67=7,"fim1st","meio1st"),IF(AM68=7,IF(AM67=6,"fim1st","meio1st"),"meio1st"))))),IF(AM67&gt;5,IF(AM67&gt;AM68+1,"fim1st","meio1st"),"meio1st")),IF(AM67&lt;&gt;"",IF(AM68&gt;5,IF(AM68&gt;AM67+1,"fim1st",IF(AM67&gt;AM68+1,"fim1st",IF(AM68=AM67,"meio1st",IF(AM68=6,IF(AM67=7,"fim1st","meio1st"),IF(AM68=7,IF(AM67=6,"fim1st","meio1st"),"meio1st"))))),IF(AM67&gt;5,IF(AM67&gt;AM68+1,"fim1st","meio1st"),"meio1st")),"NJG"))))))</f>
        <v>STB</v>
      </c>
      <c r="AS68" s="123">
        <f>IF(AL68="W",6,IF(AL68="O",0,  IF(AL67="R",IF(AQ68="meio1st",IF(AM67&gt;4,IF(AM67=6,7,AM67+2),6),AM68),AM68)))</f>
        <v>5</v>
      </c>
      <c r="AT68" s="124">
        <f>IF(AL68="W",6,IF(AL68="O",0,IF(AL68="R",IF(AQ68="meio1st",0,IF(AQ68="fim1st",0,AN68) ),IF(AL67="R",IF(AQ68="meio1st",6,IF(AQ68="fim1st",6,IF(AQ68="meio2st",IF(AN67&gt;4,IF(AN67=6,7,AN67+2),6),AN68))),AN68))))</f>
        <v>6</v>
      </c>
      <c r="AU68" s="125">
        <f>IF(AL68="W",0,IF(AL68="O",0,IF(AL68="R",IF(AQ68="STB",AO68,0),IF(AL67="R",IF(AQ67="meio1st",0,IF(AS68&gt;AS67,IF(AT68&gt;AT67,0,10),IF(AT68&gt;AT67,10,AO68))),AO68))))</f>
        <v>13</v>
      </c>
      <c r="AW68" s="118" t="s">
        <v>140</v>
      </c>
      <c r="AX68" s="50" t="str">
        <f>D70</f>
        <v>NELSON ELEUTÉRIO</v>
      </c>
      <c r="AY68" s="119">
        <f>IF(AZ68="W",1,IF(AZ68="O",0,IF(AZ68="R",0,IF(AZ67="R",1,IF(BI68+BI67&gt;0,IF(BI68&gt;BI67,1,0),IF(BH68&gt;BH67,1,0))))))</f>
        <v>0</v>
      </c>
      <c r="AZ68" s="120"/>
      <c r="BA68" s="121">
        <v>6</v>
      </c>
      <c r="BB68" s="121">
        <v>4</v>
      </c>
      <c r="BC68" s="122">
        <v>7</v>
      </c>
      <c r="BE68" s="65" t="str">
        <f>IF(BC68&lt;&gt;"","STB",IF(BC67&lt;&gt;"","STB",IF(BB68&lt;&gt;"",IF(BB68&gt;5,IF(BB68&gt;BB67+1,"fim2st",IF(BB67&gt;BB68+1,"fim2st",IF(BB68=BB67,"meio2st",IF(BB68=6,IF(BB67=7,"fim2st","meio2st"),IF(BB68=7,IF(BB67=6,"fim2st","meio2st"),"meio2st"))))),IF(BB67&gt;5,IF(BB67&gt;BB68+1,"fim2st","meio2st"),"meio2st")),IF(BB67&lt;&gt;"",IF(BB68&gt;5,IF(BB68&gt;BB67+1,"fim2st",IF(BB67&gt;BB68+1,"fim2st",IF(BB68=BB67,"meio2st",IF(BB68=6,IF(BB67=7,"fim2st","meio2st"),IF(BB68=7,IF(BB67=6,"fim2st","meio2st"),"meio2st"))))),IF(BB67&gt;5,IF(BB67&gt;BB68+1,"fim2st","meio2st"),"meio2st")),IF(BA68&lt;&gt;"",IF(BA68&gt;5,IF(BA68&gt;BA67+1,"fim1st",IF(BA67&gt;BA68+1,"fim1st",IF(BA68=BA67,"meio1st",IF(BA68=6,IF(BA67=7,"fim1st","meio1st"),IF(BA68=7,IF(BA67=6,"fim1st","meio1st"),"meio1st"))))),IF(BA67&gt;5,IF(BA67&gt;BA68+1,"fim1st","meio1st"),"meio1st")),IF(BA67&lt;&gt;"",IF(BA68&gt;5,IF(BA68&gt;BA67+1,"fim1st",IF(BA67&gt;BA68+1,"fim1st",IF(BA68=BA67,"meio1st",IF(BA68=6,IF(BA67=7,"fim1st","meio1st"),IF(BA68=7,IF(BA67=6,"fim1st","meio1st"),"meio1st"))))),IF(BA67&gt;5,IF(BA67&gt;BA68+1,"fim1st","meio1st"),"meio1st")),"NJG"))))))</f>
        <v>STB</v>
      </c>
      <c r="BG68" s="123">
        <f>IF(AZ68="W",6,IF(AZ68="O",0,  IF(AZ67="R",IF(BE68="meio1st",IF(BA67&gt;4,IF(BA67=6,7,BA67+2),6),BA68),BA68)))</f>
        <v>6</v>
      </c>
      <c r="BH68" s="124">
        <f>IF(AZ68="W",6,IF(AZ68="O",0,IF(AZ68="R",IF(BE68="meio1st",0,IF(BE68="fim1st",0,BB68) ),IF(AZ67="R",IF(BE68="meio1st",6,IF(BE68="fim1st",6,IF(BE68="meio2st",IF(BB67&gt;4,IF(BB67=6,7,BB67+2),6),BB68))),BB68))))</f>
        <v>4</v>
      </c>
      <c r="BI68" s="125">
        <f>IF(AZ68="W",0,IF(AZ68="O",0,IF(AZ68="R",IF(BE68="STB",BC68,0),IF(AZ67="R",IF(BE67="meio1st",0,IF(BG68&gt;BG67,IF(BH68&gt;BH67,0,10),IF(BH68&gt;BH67,10,BC68))),BC68))))</f>
        <v>7</v>
      </c>
      <c r="BK68" s="118"/>
      <c r="BL68" s="50" t="str">
        <f>D69</f>
        <v>MÁRCIA MORATO</v>
      </c>
      <c r="BM68" s="119">
        <f>IF(BN68="W",1,IF(BN68="O",0,IF(BN68="R",0,IF(BN67="R",1,IF(BW68+BW67&gt;0,IF(BW68&gt;BW67,1,0),IF(BV68&gt;BV67,1,0))))))</f>
        <v>0</v>
      </c>
      <c r="BN68" s="120"/>
      <c r="BO68" s="121">
        <v>4</v>
      </c>
      <c r="BP68" s="121">
        <v>6</v>
      </c>
      <c r="BQ68" s="122"/>
      <c r="BS68" s="65" t="str">
        <f>IF(BQ68&lt;&gt;"","STB",IF(BQ67&lt;&gt;"","STB",IF(BP68&lt;&gt;"",IF(BP68&gt;5,IF(BP68&gt;BP67+1,"fim2st",IF(BP67&gt;BP68+1,"fim2st",IF(BP68=BP67,"meio2st",IF(BP68=6,IF(BP67=7,"fim2st","meio2st"),IF(BP68=7,IF(BP67=6,"fim2st","meio2st"),"meio2st"))))),IF(BP67&gt;5,IF(BP67&gt;BP68+1,"fim2st","meio2st"),"meio2st")),IF(BP67&lt;&gt;"",IF(BP68&gt;5,IF(BP68&gt;BP67+1,"fim2st",IF(BP67&gt;BP68+1,"fim2st",IF(BP68=BP67,"meio2st",IF(BP68=6,IF(BP67=7,"fim2st","meio2st"),IF(BP68=7,IF(BP67=6,"fim2st","meio2st"),"meio2st"))))),IF(BP67&gt;5,IF(BP67&gt;BP68+1,"fim2st","meio2st"),"meio2st")),IF(BO68&lt;&gt;"",IF(BO68&gt;5,IF(BO68&gt;BO67+1,"fim1st",IF(BO67&gt;BO68+1,"fim1st",IF(BO68=BO67,"meio1st",IF(BO68=6,IF(BO67=7,"fim1st","meio1st"),IF(BO68=7,IF(BO67=6,"fim1st","meio1st"),"meio1st"))))),IF(BO67&gt;5,IF(BO67&gt;BO68+1,"fim1st","meio1st"),"meio1st")),IF(BO67&lt;&gt;"",IF(BO68&gt;5,IF(BO68&gt;BO67+1,"fim1st",IF(BO67&gt;BO68+1,"fim1st",IF(BO68=BO67,"meio1st",IF(BO68=6,IF(BO67=7,"fim1st","meio1st"),IF(BO68=7,IF(BO67=6,"fim1st","meio1st"),"meio1st"))))),IF(BO67&gt;5,IF(BO67&gt;BO68+1,"fim1st","meio1st"),"meio1st")),"NJG"))))))</f>
        <v>fim2st</v>
      </c>
      <c r="BU68" s="123">
        <f>IF(BN68="W",6,IF(BN68="O",0,  IF(BN67="R",IF(BS68="meio1st",IF(BO67&gt;4,IF(BO67=6,7,BO67+2),6),BO68),BO68)))</f>
        <v>4</v>
      </c>
      <c r="BV68" s="124">
        <f>IF(BN68="W",6,IF(BN68="O",0,IF(BN68="R",IF(BS68="meio1st",0,IF(BS68="fim1st",0,BP68) ),IF(BN67="R",IF(BS68="meio1st",6,IF(BS68="fim1st",6,IF(BS68="meio2st",IF(BP67&gt;4,IF(BP67=6,7,BP67+2),6),BP68))),BP68))))</f>
        <v>6</v>
      </c>
      <c r="BW68" s="125">
        <f>IF(BN68="W",0,IF(BN68="O",0,IF(BN68="R",IF(BS68="STB",BQ68,0),IF(BN67="R",IF(BS67="meio1st",0,IF(BU68&gt;BU67,IF(BV68&gt;BV67,0,10),IF(BV68&gt;BV67,10,BQ68))),BQ68))))</f>
        <v>0</v>
      </c>
      <c r="BY68" s="118" t="s">
        <v>140</v>
      </c>
      <c r="BZ68" s="50" t="str">
        <f>D68</f>
        <v>CARLOS COELHO</v>
      </c>
      <c r="CA68" s="119">
        <f>IF(CB68="W",1,IF(CB68="O",0,IF(CB68="R",0,IF(CB67="R",1,IF(CK68+CK67&gt;0,IF(CK68&gt;CK67,1,0),IF(CJ68&gt;CJ67,1,0))))))</f>
        <v>0</v>
      </c>
      <c r="CB68" s="151"/>
      <c r="CC68" s="129">
        <v>6</v>
      </c>
      <c r="CD68" s="129">
        <v>5</v>
      </c>
      <c r="CE68" s="130">
        <v>8</v>
      </c>
      <c r="CG68" s="65" t="str">
        <f>IF(CE68&lt;&gt;"","STB",IF(CE67&lt;&gt;"","STB",IF(CD68&lt;&gt;"",IF(CD68&gt;5,IF(CD68&gt;CD67+1,"fim2st",IF(CD67&gt;CD68+1,"fim2st",IF(CD68=CD67,"meio2st",IF(CD68=6,IF(CD67=7,"fim2st","meio2st"),IF(CD68=7,IF(CD67=6,"fim2st","meio2st"),"meio2st"))))),IF(CD67&gt;5,IF(CD67&gt;CD68+1,"fim2st","meio2st"),"meio2st")),IF(CD67&lt;&gt;"",IF(CD68&gt;5,IF(CD68&gt;CD67+1,"fim2st",IF(CD67&gt;CD68+1,"fim2st",IF(CD68=CD67,"meio2st",IF(CD68=6,IF(CD67=7,"fim2st","meio2st"),IF(CD68=7,IF(CD67=6,"fim2st","meio2st"),"meio2st"))))),IF(CD67&gt;5,IF(CD67&gt;CD68+1,"fim2st","meio2st"),"meio2st")),IF(CC68&lt;&gt;"",IF(CC68&gt;5,IF(CC68&gt;CC67+1,"fim1st",IF(CC67&gt;CC68+1,"fim1st",IF(CC68=CC67,"meio1st",IF(CC68=6,IF(CC67=7,"fim1st","meio1st"),IF(CC68=7,IF(CC67=6,"fim1st","meio1st"),"meio1st"))))),IF(CC67&gt;5,IF(CC67&gt;CC68+1,"fim1st","meio1st"),"meio1st")),IF(CC67&lt;&gt;"",IF(CC68&gt;5,IF(CC68&gt;CC67+1,"fim1st",IF(CC67&gt;CC68+1,"fim1st",IF(CC68=CC67,"meio1st",IF(CC68=6,IF(CC67=7,"fim1st","meio1st"),IF(CC68=7,IF(CC67=6,"fim1st","meio1st"),"meio1st"))))),IF(CC67&gt;5,IF(CC67&gt;CC68+1,"fim1st","meio1st"),"meio1st")),"NJG"))))))</f>
        <v>STB</v>
      </c>
      <c r="CI68" s="123">
        <f>IF(CB68="W",6,IF(CB68="O",0,  IF(CB67="R",IF(CG68="meio1st",IF(CC67&gt;4,IF(CC67=6,7,CC67+2),6),CC68),CC68)))</f>
        <v>6</v>
      </c>
      <c r="CJ68" s="124">
        <f>IF(CB68="W",6,IF(CB68="O",0,IF(CB68="R",IF(CG68="meio1st",0,IF(CG68="fim1st",0,CD68) ),IF(CB67="R",IF(CG68="meio1st",6,IF(CG68="fim1st",6,IF(CG68="meio2st",IF(CD67&gt;4,IF(CD67=6,7,CD67+2),6),CD68))),CD68))))</f>
        <v>5</v>
      </c>
      <c r="CK68" s="125">
        <f>IF(CB68="W",0,IF(CB68="O",0,IF(CB68="R",IF(CG68="STB",CE68,0),IF(CB67="R",IF(CG67="meio1st",0,IF(CI68&gt;CI67,IF(CJ68&gt;CJ67,0,10),IF(CJ68&gt;CJ67,10,CE68))),CE68))))</f>
        <v>8</v>
      </c>
      <c r="CM68" s="31" t="str">
        <f t="shared" si="220"/>
        <v>CARLOS COELHO</v>
      </c>
      <c r="CN68" s="65">
        <f>IF(AE69&gt;AE70,1,0)</f>
        <v>1</v>
      </c>
      <c r="CO68" s="65">
        <f>IF(AF69&gt;AF70,1,0)</f>
        <v>1</v>
      </c>
      <c r="CP68" s="65">
        <f>IF(AG69&gt;AG70,1,0)</f>
        <v>0</v>
      </c>
      <c r="CQ68" s="65">
        <f>IF(AS69&gt;AS70,1,0)</f>
        <v>1</v>
      </c>
      <c r="CR68" s="65">
        <f>IF(AT69&gt;AT70,1,0)</f>
        <v>0</v>
      </c>
      <c r="CS68" s="65">
        <f>IF(AU69&gt;AU70,1,0)</f>
        <v>0</v>
      </c>
      <c r="CT68" s="65">
        <f>IF(BG69&gt;BG70,1,0)</f>
        <v>1</v>
      </c>
      <c r="CU68" s="65">
        <f>IF(BH69&gt;BH70,1,0)</f>
        <v>1</v>
      </c>
      <c r="CV68" s="65">
        <f>IF(BI69&gt;BI70,1,0)</f>
        <v>0</v>
      </c>
      <c r="CW68" s="65">
        <f>IF(BU69&gt;BU70,1,0)</f>
        <v>1</v>
      </c>
      <c r="CX68" s="65">
        <f>IF(BV69&gt;BV70,1,0)</f>
        <v>1</v>
      </c>
      <c r="CY68" s="65">
        <f>IF(BW69&gt;BW70,1,0)</f>
        <v>0</v>
      </c>
      <c r="CZ68" s="65">
        <f>IF(CI68&gt;CI67,1,0)</f>
        <v>1</v>
      </c>
      <c r="DA68" s="65">
        <f>IF(CJ68&gt;CJ67,1,0)</f>
        <v>0</v>
      </c>
      <c r="DB68" s="65">
        <f>IF(CK68&gt;CK67,1,0)</f>
        <v>0</v>
      </c>
      <c r="DC68" s="111"/>
      <c r="DD68" s="65">
        <f>IF(AE70&gt;AE69,1,0)</f>
        <v>0</v>
      </c>
      <c r="DE68" s="65">
        <f>IF(AF70&gt;AF69,1,0)</f>
        <v>0</v>
      </c>
      <c r="DF68" s="65">
        <f>IF(AG70&gt;AG69,1,0)</f>
        <v>0</v>
      </c>
      <c r="DG68" s="65">
        <f>IF(AS70&gt;AS69,1,0)</f>
        <v>0</v>
      </c>
      <c r="DH68" s="65">
        <f>IF(AT70&gt;AT69,1,0)</f>
        <v>1</v>
      </c>
      <c r="DI68" s="65">
        <f>IF(AU70&gt;AU69,1,0)</f>
        <v>1</v>
      </c>
      <c r="DJ68" s="65">
        <f>IF(BG70&gt;BG69,1,0)</f>
        <v>0</v>
      </c>
      <c r="DK68" s="65">
        <f>IF(BH70&gt;BH69,1,0)</f>
        <v>0</v>
      </c>
      <c r="DL68" s="65">
        <f>IF(BI70&gt;BI69,1,0)</f>
        <v>0</v>
      </c>
      <c r="DM68" s="65">
        <f>IF(BU70&gt;BU69,1,0)</f>
        <v>0</v>
      </c>
      <c r="DN68" s="65">
        <f>IF(BV70&gt;BV69,1,0)</f>
        <v>0</v>
      </c>
      <c r="DO68" s="65">
        <f>IF(BW70&gt;BW69,1,0)</f>
        <v>0</v>
      </c>
      <c r="DP68" s="65">
        <f>IF(CI67&gt;CI68,1,0)</f>
        <v>0</v>
      </c>
      <c r="DQ68" s="65">
        <f>IF(CJ67&gt;CJ68,1,0)</f>
        <v>1</v>
      </c>
      <c r="DR68" s="65">
        <f>IF(CK67&gt;CK68,1,0)</f>
        <v>1</v>
      </c>
      <c r="DS68" s="111"/>
      <c r="DT68" s="65">
        <f>AE69+AF69+AG69+AS69+AT69+AU69+BG69+BH69+BI69+BU69+BV69+BW69+CI68+CJ68+CK68</f>
        <v>70</v>
      </c>
      <c r="DU68" s="65">
        <f>AE70+AF70+AG70+AS70+AT70+AU70+BG70+BH70+BI70+BU70+BV70+BW70+CI67+CJ67+CK67</f>
        <v>55</v>
      </c>
      <c r="DV68" s="111"/>
      <c r="DW68" s="31">
        <f>IF(X69="O",1,0)</f>
        <v>0</v>
      </c>
      <c r="DX68" s="31">
        <f>IF(AL69="O",1,0)</f>
        <v>0</v>
      </c>
      <c r="DY68" s="31">
        <f>IF(AZ69="O",1,0)</f>
        <v>0</v>
      </c>
      <c r="DZ68" s="31">
        <f>IF(BN69="O",1,0)</f>
        <v>0</v>
      </c>
      <c r="EA68" s="31">
        <f>IF(CB68="O",1,0)</f>
        <v>0</v>
      </c>
      <c r="ED68" s="65">
        <f t="shared" si="221"/>
        <v>1</v>
      </c>
      <c r="EE68" s="65">
        <f t="shared" si="222"/>
        <v>1</v>
      </c>
      <c r="EF68" s="65">
        <f t="shared" si="223"/>
        <v>1</v>
      </c>
      <c r="EG68" s="65">
        <f t="shared" si="224"/>
        <v>1</v>
      </c>
      <c r="EH68" s="65">
        <f t="shared" si="225"/>
        <v>1</v>
      </c>
      <c r="EI68" s="65">
        <v>2</v>
      </c>
      <c r="EJ68" s="43">
        <f t="shared" si="226"/>
        <v>5</v>
      </c>
      <c r="EK68" s="43">
        <f>AY69+BM69+CA68+W69+AK69</f>
        <v>3</v>
      </c>
      <c r="EL68" s="43">
        <f t="shared" si="227"/>
        <v>8</v>
      </c>
      <c r="EM68" s="43">
        <f t="shared" si="228"/>
        <v>4</v>
      </c>
      <c r="EN68" s="43">
        <f t="shared" si="229"/>
        <v>4</v>
      </c>
      <c r="EO68" s="43">
        <f t="shared" si="230"/>
        <v>70</v>
      </c>
      <c r="EP68" s="43">
        <f t="shared" si="230"/>
        <v>55</v>
      </c>
      <c r="EQ68" s="43">
        <f t="shared" si="231"/>
        <v>15</v>
      </c>
      <c r="ER68" s="43">
        <f t="shared" si="232"/>
        <v>0</v>
      </c>
      <c r="ES68" s="111"/>
      <c r="ET68" s="71">
        <f>IF(EK68+100&gt;99,EK68+100,concatdxnar("0",EK68+100))</f>
        <v>103</v>
      </c>
      <c r="EU68" s="71">
        <f t="shared" si="233"/>
        <v>104</v>
      </c>
      <c r="EV68" s="71">
        <f t="shared" si="234"/>
        <v>115</v>
      </c>
      <c r="EW68" s="71">
        <f t="shared" si="235"/>
        <v>9</v>
      </c>
      <c r="EX68" s="65" t="str">
        <f t="shared" si="236"/>
        <v>10310411592</v>
      </c>
      <c r="EY68" s="65">
        <f t="shared" si="237"/>
        <v>10310411592</v>
      </c>
      <c r="EZ68" s="65">
        <f>LARGE(EY67:EY72,EI68)</f>
        <v>10410410691</v>
      </c>
      <c r="FA68" s="65" t="str">
        <f t="shared" si="238"/>
        <v>104104106</v>
      </c>
      <c r="FB68" s="65" t="str">
        <f>IF(FA68=FA67,"empate-c",IF(FA68=FA69,"empate-b","ok"))</f>
        <v>ok</v>
      </c>
      <c r="FC68" s="65">
        <f t="shared" si="239"/>
        <v>1</v>
      </c>
      <c r="FD68" s="65">
        <f t="shared" si="240"/>
        <v>9</v>
      </c>
      <c r="FE68" s="65" t="str">
        <f>RIGHT(C65,1)</f>
        <v>H</v>
      </c>
      <c r="FF68" s="65">
        <f>IF(FD68=9,9,VLOOKUP(CONCATENATE(FE68,FD68),'Conf-Direto'!$A$12:$B$587,2,0))</f>
        <v>9</v>
      </c>
      <c r="FG68" s="65">
        <f t="shared" si="241"/>
        <v>9</v>
      </c>
      <c r="FH68" s="31" t="str">
        <f t="shared" si="242"/>
        <v>10410410691</v>
      </c>
      <c r="FI68" s="65">
        <v>2</v>
      </c>
      <c r="FJ68" s="70">
        <f>IF(CA67=1,1,IF(CA68=1,2,0))</f>
        <v>1</v>
      </c>
      <c r="FK68" s="70"/>
      <c r="FL68" s="70">
        <f>FK69</f>
        <v>2</v>
      </c>
      <c r="FM68" s="70">
        <f>FK70</f>
        <v>4</v>
      </c>
      <c r="FN68" s="70">
        <f>FK71</f>
        <v>2</v>
      </c>
      <c r="FO68" s="70">
        <f>FL72</f>
        <v>6</v>
      </c>
      <c r="FP68" s="31">
        <f t="shared" si="243"/>
        <v>10410410691</v>
      </c>
      <c r="FQ68" s="31">
        <f>LARGE(FP67:FP72,2)</f>
        <v>10410410691</v>
      </c>
      <c r="FR68" s="65">
        <f>IF(SUM(EJ67:EJ72)=0,B68,VALUE(RIGHT(FQ68,1)))</f>
        <v>1</v>
      </c>
      <c r="FS68" s="31">
        <f t="shared" si="244"/>
        <v>43</v>
      </c>
      <c r="FT68" s="31" t="str">
        <f>VLOOKUP(FR68,B67:D72,3,0)</f>
        <v>EDUARDO CUNHA</v>
      </c>
      <c r="FU68" s="31">
        <f t="shared" si="245"/>
        <v>44</v>
      </c>
      <c r="FV68" s="67" t="str">
        <f t="shared" si="246"/>
        <v>4344</v>
      </c>
      <c r="FW68" s="31">
        <f t="shared" si="247"/>
        <v>4344</v>
      </c>
      <c r="FX68" s="31">
        <f>SMALL(FW67:FW72,FI68)</f>
        <v>4445</v>
      </c>
      <c r="FY68" s="31">
        <f t="shared" si="248"/>
        <v>44</v>
      </c>
      <c r="FZ68" s="31" t="str">
        <f t="shared" si="249"/>
        <v>45</v>
      </c>
    </row>
    <row r="69" spans="1:185" x14ac:dyDescent="0.45">
      <c r="B69" s="43">
        <v>3</v>
      </c>
      <c r="C69" s="38">
        <v>45</v>
      </c>
      <c r="D69" s="39" t="str">
        <f>Classificação!D49</f>
        <v>MÁRCIA MORATO</v>
      </c>
      <c r="F69" s="38">
        <f>F68+1</f>
        <v>45</v>
      </c>
      <c r="G69" s="89" t="str">
        <f t="shared" si="219"/>
        <v>CARLOS COELHO</v>
      </c>
      <c r="H69" s="131">
        <f>VLOOKUP(FR69,EI67:EJ72,2,0)</f>
        <v>5</v>
      </c>
      <c r="I69" s="112">
        <f>VLOOKUP(FR69,EI67:EK72,3,0)</f>
        <v>3</v>
      </c>
      <c r="J69" s="131">
        <f>VLOOKUP(FR69,EI67:EQ72,4,0)</f>
        <v>8</v>
      </c>
      <c r="K69" s="114">
        <f>VLOOKUP(FR69,EI67:EQ72,5,0)</f>
        <v>4</v>
      </c>
      <c r="L69" s="115">
        <f>VLOOKUP(FR69,EI67:EQ72,6,0)</f>
        <v>4</v>
      </c>
      <c r="M69" s="131">
        <f>VLOOKUP(FR69,EI67:EQ72,7,0)</f>
        <v>70</v>
      </c>
      <c r="N69" s="114">
        <f>VLOOKUP(FR69,EI67:EQ72,8,0)</f>
        <v>55</v>
      </c>
      <c r="O69" s="147">
        <f>VLOOKUP(FR69,EI67:EQ72,9,0)</f>
        <v>15</v>
      </c>
      <c r="P69" s="117">
        <f>VLOOKUP(FR69,EI67:ER72,10,0)</f>
        <v>0</v>
      </c>
      <c r="Q69" s="117" t="e">
        <f>VLOOKUP(FS69,EJ67:ES72,10,0)</f>
        <v>#N/A</v>
      </c>
      <c r="R69" s="97"/>
      <c r="S69" s="97"/>
      <c r="U69" s="98"/>
      <c r="V69" s="41" t="str">
        <f>D68</f>
        <v>CARLOS COELHO</v>
      </c>
      <c r="W69" s="99">
        <f>IF(X69="W",1,IF(X69="O",0,IF(X69="R",0,IF(X70="R",1,IF(AG69+AG70&gt;0,IF(AG69&gt;AG70,1,0),IF(AF69&gt;AF70,1,0))))))</f>
        <v>1</v>
      </c>
      <c r="X69" s="132"/>
      <c r="Y69" s="101">
        <v>6</v>
      </c>
      <c r="Z69" s="101">
        <v>6</v>
      </c>
      <c r="AA69" s="102"/>
      <c r="AC69" s="65" t="str">
        <f>IF(AA69&lt;&gt;"","STB",IF(AA70&lt;&gt;"","STB",IF(Z69&lt;&gt;"",IF(Z69&gt;5,IF(Z69&gt;Z70+1,"fim2st",IF(Z70&gt;Z69+1,"fim2st",IF(Z69=Z70,"meio2st",IF(Z69=6,IF(Z70=7,"fim2st","meio2st"),IF(Z69=7,IF(Z70=6,"fim2st","meio2st"),"meio2st"))))),IF(Z70&gt;5,IF(Z70&gt;Z69+1,"fim2st","meio2st"),"meio2st")),IF(Z70&lt;&gt;"",IF(Z69&gt;5,IF(Z69&gt;Z70+1,"fim2st",IF(Z70&gt;Z69+1,"fim2st",IF(Z69=Z70,"meio2st",IF(Z69=6,IF(Z70=7,"fim2st","meio2st"),IF(Z69=7,IF(Z70=6,"fim2st","meio2st"),"meio2st"))))),IF(Z70&gt;5,IF(Z70&gt;Z69+1,"fim2st","meio2st"),"meio2st")),IF(Y69&lt;&gt;"",IF(Y69&gt;5,IF(Y69&gt;Y70+1,"fim1st",IF(Y70&gt;Y69+1,"fim1st",IF(Y69=Y70,"meio1st",IF(Y69=6,IF(Y70=7,"fim1st","meio1st"),IF(Y69=7,IF(Y70=6,"fim1st","meio1st"),"meio1st"))))),IF(Y70&gt;5,IF(Y70&gt;Y69+1,"fim1st","meio1st"),"meio1st")),IF(Y70&lt;&gt;"",IF(Y69&gt;5,IF(Y69&gt;Y70+1,"fim1st",IF(Y70&gt;Y69+1,"fim1st",IF(Y69=Y70,"meio1st",IF(Y69=6,IF(Y70=7,"fim1st","meio1st"),IF(Y69=7,IF(Y70=6,"fim1st","meio1st"),"meio1st"))))),IF(Y70&gt;5,IF(Y70&gt;Y69+1,"fim1st","meio1st"),"meio1st")),"NJG"))))))</f>
        <v>fim2st</v>
      </c>
      <c r="AE69" s="103">
        <f>IF(X69="W",6,IF(X69="O",0,  IF(X70="R",IF(AC69="meio1st",IF(Y70&gt;4,IF(Y70=6,7,Y70+2),6),Y69),Y69)))</f>
        <v>6</v>
      </c>
      <c r="AF69" s="104">
        <f>IF(X69="W",6,IF(X69="O",0,IF(X69="R",IF(AC69="meio1st",0,IF(AC69="fim1st",0,Z69) ),IF(X70="R",IF(AC69="meio1st",6,IF(AC69="fim1st",6,IF(AC69="meio2st",IF(Z70&gt;4,IF(Z70=6,7,Z70+2),6),Z69))),Z69))))</f>
        <v>6</v>
      </c>
      <c r="AG69" s="105">
        <f>IF(X69="W",0,IF(X69="O",0,IF(X69="R",IF(AC69="STB",AA69,0),IF(X70="R",IF(AC67="meio1st",0,IF(AE69&gt;AE70,IF(AF69&gt;AF70,0,10),IF(AF69&gt;AF70,10,AA69))),AA69))))</f>
        <v>0</v>
      </c>
      <c r="AH69" s="106"/>
      <c r="AI69" s="98" t="s">
        <v>140</v>
      </c>
      <c r="AJ69" s="41" t="str">
        <f>D68</f>
        <v>CARLOS COELHO</v>
      </c>
      <c r="AK69" s="99">
        <f>IF(AL69="W",1,IF(AL69="O",0,IF(AL69="R",0,IF(AL70="R",1,IF(AU69+AU70&gt;0,IF(AU69&gt;AU70,1,0),IF(AT69&gt;AT70,1,0))))))</f>
        <v>0</v>
      </c>
      <c r="AL69" s="132"/>
      <c r="AM69" s="101">
        <v>6</v>
      </c>
      <c r="AN69" s="101">
        <v>4</v>
      </c>
      <c r="AO69" s="102">
        <v>5</v>
      </c>
      <c r="AQ69" s="65" t="str">
        <f>IF(AO69&lt;&gt;"","STB",IF(AO70&lt;&gt;"","STB",IF(AN69&lt;&gt;"",IF(AN69&gt;5,IF(AN69&gt;AN70+1,"fim2st",IF(AN70&gt;AN69+1,"fim2st",IF(AN69=AN70,"meio2st",IF(AN69=6,IF(AN70=7,"fim2st","meio2st"),IF(AN69=7,IF(AN70=6,"fim2st","meio2st"),"meio2st"))))),IF(AN70&gt;5,IF(AN70&gt;AN69+1,"fim2st","meio2st"),"meio2st")),IF(AN70&lt;&gt;"",IF(AN69&gt;5,IF(AN69&gt;AN70+1,"fim2st",IF(AN70&gt;AN69+1,"fim2st",IF(AN69=AN70,"meio2st",IF(AN69=6,IF(AN70=7,"fim2st","meio2st"),IF(AN69=7,IF(AN70=6,"fim2st","meio2st"),"meio2st"))))),IF(AN70&gt;5,IF(AN70&gt;AN69+1,"fim2st","meio2st"),"meio2st")),IF(AM69&lt;&gt;"",IF(AM69&gt;5,IF(AM69&gt;AM70+1,"fim1st",IF(AM70&gt;AM69+1,"fim1st",IF(AM69=AM70,"meio1st",IF(AM69=6,IF(AM70=7,"fim1st","meio1st"),IF(AM69=7,IF(AM70=6,"fim1st","meio1st"),"meio1st"))))),IF(AM70&gt;5,IF(AM70&gt;AM69+1,"fim1st","meio1st"),"meio1st")),IF(AM70&lt;&gt;"",IF(AM69&gt;5,IF(AM69&gt;AM70+1,"fim1st",IF(AM70&gt;AM69+1,"fim1st",IF(AM69=AM70,"meio1st",IF(AM69=6,IF(AM70=7,"fim1st","meio1st"),IF(AM69=7,IF(AM70=6,"fim1st","meio1st"),"meio1st"))))),IF(AM70&gt;5,IF(AM70&gt;AM69+1,"fim1st","meio1st"),"meio1st")),"NJG"))))))</f>
        <v>STB</v>
      </c>
      <c r="AS69" s="103">
        <f>IF(AL69="W",6,IF(AL69="O",0,  IF(AL70="R",IF(AQ69="meio1st",IF(AM70&gt;4,IF(AM70=6,7,AM70+2),6),AM69),AM69)))</f>
        <v>6</v>
      </c>
      <c r="AT69" s="104">
        <f>IF(AL69="W",6,IF(AL69="O",0,IF(AL69="R",IF(AQ69="meio1st",0,IF(AQ69="fim1st",0,AN69) ),IF(AL70="R",IF(AQ69="meio1st",6,IF(AQ69="fim1st",6,IF(AQ69="meio2st",IF(AN70&gt;4,IF(AN70=6,7,AN70+2),6),AN69))),AN69))))</f>
        <v>4</v>
      </c>
      <c r="AU69" s="105">
        <f>IF(AL69="W",0,IF(AL69="O",0,IF(AL69="R",IF(AQ69="STB",AO69,0),IF(AL70="R",IF(AQ67="meio1st",0,IF(AS69&gt;AS70,IF(AT69&gt;AT70,0,10),IF(AT69&gt;AT70,10,AO69))),AO69))))</f>
        <v>5</v>
      </c>
      <c r="AW69" s="98"/>
      <c r="AX69" s="41" t="str">
        <f>D68</f>
        <v>CARLOS COELHO</v>
      </c>
      <c r="AY69" s="99">
        <f>IF(AZ69="W",1,IF(AZ69="O",0,IF(AZ69="R",0,IF(AZ70="R",1,IF(BI69+BI70&gt;0,IF(BI69&gt;BI70,1,0),IF(BH69&gt;BH70,1,0))))))</f>
        <v>1</v>
      </c>
      <c r="AZ69" s="132"/>
      <c r="BA69" s="101">
        <v>6</v>
      </c>
      <c r="BB69" s="101">
        <v>6</v>
      </c>
      <c r="BC69" s="102"/>
      <c r="BE69" s="65" t="str">
        <f>IF(BC69&lt;&gt;"","STB",IF(BC70&lt;&gt;"","STB",IF(BB69&lt;&gt;"",IF(BB69&gt;5,IF(BB69&gt;BB70+1,"fim2st",IF(BB70&gt;BB69+1,"fim2st",IF(BB69=BB70,"meio2st",IF(BB69=6,IF(BB70=7,"fim2st","meio2st"),IF(BB69=7,IF(BB70=6,"fim2st","meio2st"),"meio2st"))))),IF(BB70&gt;5,IF(BB70&gt;BB69+1,"fim2st","meio2st"),"meio2st")),IF(BB70&lt;&gt;"",IF(BB69&gt;5,IF(BB69&gt;BB70+1,"fim2st",IF(BB70&gt;BB69+1,"fim2st",IF(BB69=BB70,"meio2st",IF(BB69=6,IF(BB70=7,"fim2st","meio2st"),IF(BB69=7,IF(BB70=6,"fim2st","meio2st"),"meio2st"))))),IF(BB70&gt;5,IF(BB70&gt;BB69+1,"fim2st","meio2st"),"meio2st")),IF(BA69&lt;&gt;"",IF(BA69&gt;5,IF(BA69&gt;BA70+1,"fim1st",IF(BA70&gt;BA69+1,"fim1st",IF(BA69=BA70,"meio1st",IF(BA69=6,IF(BA70=7,"fim1st","meio1st"),IF(BA69=7,IF(BA70=6,"fim1st","meio1st"),"meio1st"))))),IF(BA70&gt;5,IF(BA70&gt;BA69+1,"fim1st","meio1st"),"meio1st")),IF(BA70&lt;&gt;"",IF(BA69&gt;5,IF(BA69&gt;BA70+1,"fim1st",IF(BA70&gt;BA69+1,"fim1st",IF(BA69=BA70,"meio1st",IF(BA69=6,IF(BA70=7,"fim1st","meio1st"),IF(BA69=7,IF(BA70=6,"fim1st","meio1st"),"meio1st"))))),IF(BA70&gt;5,IF(BA70&gt;BA69+1,"fim1st","meio1st"),"meio1st")),"NJG"))))))</f>
        <v>fim2st</v>
      </c>
      <c r="BG69" s="103">
        <f>IF(AZ69="W",6,IF(AZ69="O",0,  IF(AZ70="R",IF(BE69="meio1st",IF(BA70&gt;4,IF(BA70=6,7,BA70+2),6),BA69),BA69)))</f>
        <v>6</v>
      </c>
      <c r="BH69" s="104">
        <f>IF(AZ69="W",6,IF(AZ69="O",0,IF(AZ69="R",IF(BE69="meio1st",0,IF(BE69="fim1st",0,BB69) ),IF(AZ70="R",IF(BE69="meio1st",6,IF(BE69="fim1st",6,IF(BE69="meio2st",IF(BB70&gt;4,IF(BB70=6,7,BB70+2),6),BB69))),BB69))))</f>
        <v>6</v>
      </c>
      <c r="BI69" s="105">
        <f>IF(AZ69="W",0,IF(AZ69="O",0,IF(AZ69="R",IF(BE69="STB",BC69,0),IF(AZ70="R",IF(BE67="meio1st",0,IF(BG69&gt;BG70,IF(BH69&gt;BH70,0,10),IF(BH69&gt;BH70,10,BC69))),BC69))))</f>
        <v>0</v>
      </c>
      <c r="BK69" s="98"/>
      <c r="BL69" s="41" t="str">
        <f>D68</f>
        <v>CARLOS COELHO</v>
      </c>
      <c r="BM69" s="99">
        <f>IF(BN69="W",1,IF(BN69="O",0,IF(BN69="R",0,IF(BN70="R",1,IF(BW69+BW70&gt;0,IF(BW69&gt;BW70,1,0),IF(BV69&gt;BV70,1,0))))))</f>
        <v>1</v>
      </c>
      <c r="BN69" s="132"/>
      <c r="BO69" s="101">
        <v>6</v>
      </c>
      <c r="BP69" s="101">
        <v>6</v>
      </c>
      <c r="BQ69" s="102"/>
      <c r="BS69" s="65" t="str">
        <f>IF(BQ69&lt;&gt;"","STB",IF(BQ70&lt;&gt;"","STB",IF(BP69&lt;&gt;"",IF(BP69&gt;5,IF(BP69&gt;BP70+1,"fim2st",IF(BP70&gt;BP69+1,"fim2st",IF(BP69=BP70,"meio2st",IF(BP69=6,IF(BP70=7,"fim2st","meio2st"),IF(BP69=7,IF(BP70=6,"fim2st","meio2st"),"meio2st"))))),IF(BP70&gt;5,IF(BP70&gt;BP69+1,"fim2st","meio2st"),"meio2st")),IF(BP70&lt;&gt;"",IF(BP69&gt;5,IF(BP69&gt;BP70+1,"fim2st",IF(BP70&gt;BP69+1,"fim2st",IF(BP69=BP70,"meio2st",IF(BP69=6,IF(BP70=7,"fim2st","meio2st"),IF(BP69=7,IF(BP70=6,"fim2st","meio2st"),"meio2st"))))),IF(BP70&gt;5,IF(BP70&gt;BP69+1,"fim2st","meio2st"),"meio2st")),IF(BO69&lt;&gt;"",IF(BO69&gt;5,IF(BO69&gt;BO70+1,"fim1st",IF(BO70&gt;BO69+1,"fim1st",IF(BO69=BO70,"meio1st",IF(BO69=6,IF(BO70=7,"fim1st","meio1st"),IF(BO69=7,IF(BO70=6,"fim1st","meio1st"),"meio1st"))))),IF(BO70&gt;5,IF(BO70&gt;BO69+1,"fim1st","meio1st"),"meio1st")),IF(BO70&lt;&gt;"",IF(BO69&gt;5,IF(BO69&gt;BO70+1,"fim1st",IF(BO70&gt;BO69+1,"fim1st",IF(BO69=BO70,"meio1st",IF(BO69=6,IF(BO70=7,"fim1st","meio1st"),IF(BO69=7,IF(BO70=6,"fim1st","meio1st"),"meio1st"))))),IF(BO70&gt;5,IF(BO70&gt;BO69+1,"fim1st","meio1st"),"meio1st")),"NJG"))))))</f>
        <v>fim2st</v>
      </c>
      <c r="BU69" s="103">
        <f>IF(BN69="W",6,IF(BN69="O",0,  IF(BN70="R",IF(BS69="meio1st",IF(BO70&gt;4,IF(BO70=6,7,BO70+2),6),BO69),BO69)))</f>
        <v>6</v>
      </c>
      <c r="BV69" s="104">
        <f>IF(BN69="W",6,IF(BN69="O",0,IF(BN69="R",IF(BS69="meio1st",0,IF(BS69="fim1st",0,BP69) ),IF(BN70="R",IF(BS69="meio1st",6,IF(BS69="fim1st",6,IF(BS69="meio2st",IF(BP70&gt;4,IF(BP70=6,7,BP70+2),6),BP69))),BP69))))</f>
        <v>6</v>
      </c>
      <c r="BW69" s="105">
        <f>IF(BN69="W",0,IF(BN69="O",0,IF(BN69="R",IF(BS69="STB",BQ69,0),IF(BN70="R",IF(BS67="meio1st",0,IF(BU69&gt;BU70,IF(BV69&gt;BV70,0,10),IF(BV69&gt;BV70,10,BQ69))),BQ69))))</f>
        <v>0</v>
      </c>
      <c r="BY69" s="98" t="s">
        <v>140</v>
      </c>
      <c r="BZ69" s="41" t="str">
        <f>D69</f>
        <v>MÁRCIA MORATO</v>
      </c>
      <c r="CA69" s="99">
        <f>IF(CB69="W",1,IF(CB69="O",0,IF(CB69="R",0,IF(CB70="R",1,IF(CK69+CK70&gt;0,IF(CK69&gt;CK70,1,0),IF(CJ69&gt;CJ70,1,0))))))</f>
        <v>0</v>
      </c>
      <c r="CB69" s="133"/>
      <c r="CC69" s="109">
        <v>3</v>
      </c>
      <c r="CD69" s="109">
        <v>6</v>
      </c>
      <c r="CE69" s="110">
        <v>9</v>
      </c>
      <c r="CG69" s="65" t="str">
        <f>IF(CE69&lt;&gt;"","STB",IF(CE70&lt;&gt;"","STB",IF(CD69&lt;&gt;"",IF(CD69&gt;5,IF(CD69&gt;CD70+1,"fim2st",IF(CD70&gt;CD69+1,"fim2st",IF(CD69=CD70,"meio2st",IF(CD69=6,IF(CD70=7,"fim2st","meio2st"),IF(CD69=7,IF(CD70=6,"fim2st","meio2st"),"meio2st"))))),IF(CD70&gt;5,IF(CD70&gt;CD69+1,"fim2st","meio2st"),"meio2st")),IF(CD70&lt;&gt;"",IF(CD69&gt;5,IF(CD69&gt;CD70+1,"fim2st",IF(CD70&gt;CD69+1,"fim2st",IF(CD69=CD70,"meio2st",IF(CD69=6,IF(CD70=7,"fim2st","meio2st"),IF(CD69=7,IF(CD70=6,"fim2st","meio2st"),"meio2st"))))),IF(CD70&gt;5,IF(CD70&gt;CD69+1,"fim2st","meio2st"),"meio2st")),IF(CC69&lt;&gt;"",IF(CC69&gt;5,IF(CC69&gt;CC70+1,"fim1st",IF(CC70&gt;CC69+1,"fim1st",IF(CC69=CC70,"meio1st",IF(CC69=6,IF(CC70=7,"fim1st","meio1st"),IF(CC69=7,IF(CC70=6,"fim1st","meio1st"),"meio1st"))))),IF(CC70&gt;5,IF(CC70&gt;CC69+1,"fim1st","meio1st"),"meio1st")),IF(CC70&lt;&gt;"",IF(CC69&gt;5,IF(CC69&gt;CC70+1,"fim1st",IF(CC70&gt;CC69+1,"fim1st",IF(CC69=CC70,"meio1st",IF(CC69=6,IF(CC70=7,"fim1st","meio1st"),IF(CC69=7,IF(CC70=6,"fim1st","meio1st"),"meio1st"))))),IF(CC70&gt;5,IF(CC70&gt;CC69+1,"fim1st","meio1st"),"meio1st")),"NJG"))))))</f>
        <v>STB</v>
      </c>
      <c r="CI69" s="103">
        <f>IF(CB69="W",6,IF(CB69="O",0,  IF(CB70="R",IF(CG69="meio1st",IF(CC70&gt;4,IF(CC70=6,7,CC70+2),6),CC69),CC69)))</f>
        <v>3</v>
      </c>
      <c r="CJ69" s="104">
        <f>IF(CB69="W",6,IF(CB69="O",0,IF(CB69="R",IF(CG69="meio1st",0,IF(CG69="fim1st",0,CD69) ),IF(CB70="R",IF(CG69="meio1st",6,IF(CG69="fim1st",6,IF(CG69="meio2st",IF(CD70&gt;4,IF(CD70=6,7,CD70+2),6),CD69))),CD69))))</f>
        <v>6</v>
      </c>
      <c r="CK69" s="105">
        <f>IF(CB69="W",0,IF(CB69="O",0,IF(CB69="R",IF(CG69="STB",CE69,0),IF(CB70="R",IF(CG67="meio1st",0,IF(CI69&gt;CI70,IF(CJ69&gt;CJ70,0,10),IF(CJ69&gt;CJ70,10,CE69))),CE69))))</f>
        <v>9</v>
      </c>
      <c r="CM69" s="31" t="str">
        <f t="shared" si="220"/>
        <v>MÁRCIA MORATO</v>
      </c>
      <c r="CN69" s="65">
        <f>IF(AE71&gt;AE72,1,0)</f>
        <v>0</v>
      </c>
      <c r="CO69" s="65">
        <f>IF(AF71&gt;AF72,1,0)</f>
        <v>0</v>
      </c>
      <c r="CP69" s="65">
        <f>IF(AG71&gt;AG72,1,0)</f>
        <v>0</v>
      </c>
      <c r="CQ69" s="65">
        <f>IF(AS71&gt;AS72,1,0)</f>
        <v>0</v>
      </c>
      <c r="CR69" s="65">
        <f>IF(AT71&gt;AT72,1,0)</f>
        <v>0</v>
      </c>
      <c r="CS69" s="65">
        <f>IF(AU71&gt;AU72,1,0)</f>
        <v>0</v>
      </c>
      <c r="CT69" s="65">
        <f>IF(BG70&gt;BG69,1,0)</f>
        <v>0</v>
      </c>
      <c r="CU69" s="65">
        <f>IF(BH70&gt;BH69,1,0)</f>
        <v>0</v>
      </c>
      <c r="CV69" s="65">
        <f>IF(BI70&gt;BI69,1,0)</f>
        <v>0</v>
      </c>
      <c r="CW69" s="65">
        <f>IF(BU68&gt;BU67,1,0)</f>
        <v>0</v>
      </c>
      <c r="CX69" s="65">
        <f>IF(BV68&gt;BV67,1,0)</f>
        <v>0</v>
      </c>
      <c r="CY69" s="65">
        <f>IF(BW68&gt;BW67,1,0)</f>
        <v>0</v>
      </c>
      <c r="CZ69" s="65">
        <f>IF(CI69&gt;CI70,1,0)</f>
        <v>0</v>
      </c>
      <c r="DA69" s="65">
        <f>IF(CJ69&gt;CJ70,1,0)</f>
        <v>1</v>
      </c>
      <c r="DB69" s="65">
        <f>IF(CK69&gt;CK70,1,0)</f>
        <v>0</v>
      </c>
      <c r="DC69" s="111"/>
      <c r="DD69" s="65">
        <f>IF(AE72&gt;AE71,1,0)</f>
        <v>1</v>
      </c>
      <c r="DE69" s="65">
        <f>IF(AF72&gt;AF71,1,0)</f>
        <v>1</v>
      </c>
      <c r="DF69" s="65">
        <f>IF(AG72&gt;AG71,1,0)</f>
        <v>0</v>
      </c>
      <c r="DG69" s="65">
        <f>IF(AS72&gt;AS71,1,0)</f>
        <v>1</v>
      </c>
      <c r="DH69" s="65">
        <f>IF(AT72&gt;AT71,1,0)</f>
        <v>1</v>
      </c>
      <c r="DI69" s="65">
        <f>IF(AU72&gt;AU71,1,0)</f>
        <v>0</v>
      </c>
      <c r="DJ69" s="65">
        <f>IF(BG69&gt;BG70,1,0)</f>
        <v>1</v>
      </c>
      <c r="DK69" s="65">
        <f>IF(BH69&gt;BH70,1,0)</f>
        <v>1</v>
      </c>
      <c r="DL69" s="65">
        <f>IF(BI69&gt;BI70,1,0)</f>
        <v>0</v>
      </c>
      <c r="DM69" s="65">
        <f>IF(BU67&gt;BU68,1,0)</f>
        <v>1</v>
      </c>
      <c r="DN69" s="65">
        <f>IF(BV67&gt;BV68,1,0)</f>
        <v>1</v>
      </c>
      <c r="DO69" s="65">
        <f>IF(BW67&gt;BW68,1,0)</f>
        <v>0</v>
      </c>
      <c r="DP69" s="65">
        <f>IF(CI70&gt;CI69,1,0)</f>
        <v>1</v>
      </c>
      <c r="DQ69" s="65">
        <f>IF(CJ70&gt;CJ69,1,0)</f>
        <v>0</v>
      </c>
      <c r="DR69" s="65">
        <f>IF(CK70&gt;CK69,1,0)</f>
        <v>1</v>
      </c>
      <c r="DS69" s="111"/>
      <c r="DT69" s="65">
        <f>AE71+AF71+AG71+AS71+AT71+AU71+BG70+BH70+BI70+BU68+BV68+BW68+CI69+CJ69+CK69</f>
        <v>47</v>
      </c>
      <c r="DU69" s="65">
        <f>AE72+AF72+AG72+AS72+AT72+AU72+BG69+BH69+BI69+BU67+BV67+BW67+CI70+CJ70+CK70</f>
        <v>71</v>
      </c>
      <c r="DV69" s="111"/>
      <c r="DW69" s="31">
        <f>IF(X71="O",1,0)</f>
        <v>0</v>
      </c>
      <c r="DX69" s="31">
        <f>IF(AL71="O",1,0)</f>
        <v>0</v>
      </c>
      <c r="DY69" s="31">
        <f>IF(AZ70="O",1,0)</f>
        <v>0</v>
      </c>
      <c r="DZ69" s="31">
        <f>IF(BN68="O",1,0)</f>
        <v>0</v>
      </c>
      <c r="EA69" s="31">
        <f>IF(CB69="O",1,0)</f>
        <v>0</v>
      </c>
      <c r="ED69" s="65">
        <f t="shared" si="221"/>
        <v>1</v>
      </c>
      <c r="EE69" s="65">
        <f t="shared" si="222"/>
        <v>1</v>
      </c>
      <c r="EF69" s="65">
        <f t="shared" si="223"/>
        <v>1</v>
      </c>
      <c r="EG69" s="65">
        <f t="shared" si="224"/>
        <v>1</v>
      </c>
      <c r="EH69" s="65">
        <f t="shared" si="225"/>
        <v>1</v>
      </c>
      <c r="EI69" s="65">
        <v>3</v>
      </c>
      <c r="EJ69" s="43">
        <f t="shared" si="226"/>
        <v>5</v>
      </c>
      <c r="EK69" s="43">
        <f>AY70+BM68+CA69+W71+AK71</f>
        <v>0</v>
      </c>
      <c r="EL69" s="43">
        <f t="shared" si="227"/>
        <v>1</v>
      </c>
      <c r="EM69" s="43">
        <f t="shared" si="228"/>
        <v>10</v>
      </c>
      <c r="EN69" s="43">
        <f t="shared" si="229"/>
        <v>-9</v>
      </c>
      <c r="EO69" s="43">
        <f t="shared" si="230"/>
        <v>47</v>
      </c>
      <c r="EP69" s="43">
        <f t="shared" si="230"/>
        <v>71</v>
      </c>
      <c r="EQ69" s="43">
        <f t="shared" si="231"/>
        <v>-24</v>
      </c>
      <c r="ER69" s="43">
        <f t="shared" si="232"/>
        <v>0</v>
      </c>
      <c r="ES69" s="111"/>
      <c r="ET69" s="71">
        <f>IF(EK69+100&gt;99,EK69+100,concatdxnar("0",EK69+100))</f>
        <v>100</v>
      </c>
      <c r="EU69" s="71" t="str">
        <f t="shared" si="233"/>
        <v>091</v>
      </c>
      <c r="EV69" s="71" t="str">
        <f t="shared" si="234"/>
        <v>076</v>
      </c>
      <c r="EW69" s="71">
        <f t="shared" si="235"/>
        <v>9</v>
      </c>
      <c r="EX69" s="65" t="str">
        <f t="shared" si="236"/>
        <v>10009107693</v>
      </c>
      <c r="EY69" s="65">
        <f t="shared" si="237"/>
        <v>10009107693</v>
      </c>
      <c r="EZ69" s="65">
        <f>LARGE(EY67:EY72,EI69)</f>
        <v>10310411592</v>
      </c>
      <c r="FA69" s="65" t="str">
        <f t="shared" si="238"/>
        <v>103104115</v>
      </c>
      <c r="FB69" s="65" t="str">
        <f>IF(FA69=FA68,"empate-c",IF(FA69=FA70,"empate-b","ok"))</f>
        <v>ok</v>
      </c>
      <c r="FC69" s="65">
        <f t="shared" si="239"/>
        <v>2</v>
      </c>
      <c r="FD69" s="65">
        <f t="shared" si="240"/>
        <v>9</v>
      </c>
      <c r="FE69" s="65" t="str">
        <f>RIGHT(C65,1)</f>
        <v>H</v>
      </c>
      <c r="FF69" s="65">
        <f>IF(FD69=9,9,VLOOKUP(CONCATENATE(FE69,FD69),'Conf-Direto'!$A$12:$B$587,2,0))</f>
        <v>9</v>
      </c>
      <c r="FG69" s="65">
        <f t="shared" si="241"/>
        <v>9</v>
      </c>
      <c r="FH69" s="31" t="str">
        <f t="shared" si="242"/>
        <v>10310411592</v>
      </c>
      <c r="FI69" s="65">
        <v>3</v>
      </c>
      <c r="FJ69" s="70">
        <f>IF(BM67=1,1,IF(BM68=1,3,0))</f>
        <v>1</v>
      </c>
      <c r="FK69" s="70">
        <f>IF(AY69=1,2,IF(AY70=1,3,0))</f>
        <v>2</v>
      </c>
      <c r="FL69" s="70"/>
      <c r="FM69" s="70">
        <f>FL70</f>
        <v>4</v>
      </c>
      <c r="FN69" s="70">
        <f>FL71</f>
        <v>5</v>
      </c>
      <c r="FO69" s="70">
        <f>FL72</f>
        <v>6</v>
      </c>
      <c r="FP69" s="31">
        <f t="shared" si="243"/>
        <v>10310411592</v>
      </c>
      <c r="FQ69" s="31">
        <f>LARGE(FP67:FP72,3)</f>
        <v>10310411592</v>
      </c>
      <c r="FR69" s="65">
        <f>IF(SUM(EJ67:EJ72)=0,B69,VALUE(RIGHT(FQ69,1)))</f>
        <v>2</v>
      </c>
      <c r="FS69" s="31">
        <f t="shared" si="244"/>
        <v>44</v>
      </c>
      <c r="FT69" s="31" t="str">
        <f>VLOOKUP(FR69,B67:D72,3,0)</f>
        <v>CARLOS COELHO</v>
      </c>
      <c r="FU69" s="31">
        <f t="shared" si="245"/>
        <v>45</v>
      </c>
      <c r="FV69" s="67" t="str">
        <f t="shared" si="246"/>
        <v>4445</v>
      </c>
      <c r="FW69" s="31">
        <f t="shared" si="247"/>
        <v>4445</v>
      </c>
      <c r="FX69" s="31">
        <f>SMALL(FW67:FW72,FI69)</f>
        <v>4548</v>
      </c>
      <c r="FY69" s="31">
        <f t="shared" si="248"/>
        <v>45</v>
      </c>
      <c r="FZ69" s="31" t="str">
        <f t="shared" si="249"/>
        <v>48</v>
      </c>
    </row>
    <row r="70" spans="1:185" x14ac:dyDescent="0.45">
      <c r="B70" s="43">
        <v>4</v>
      </c>
      <c r="C70" s="38">
        <v>46</v>
      </c>
      <c r="D70" s="39" t="str">
        <f>Classificação!D50</f>
        <v>NELSON ELEUTÉRIO</v>
      </c>
      <c r="F70" s="38">
        <f>F69+1</f>
        <v>46</v>
      </c>
      <c r="G70" s="89" t="str">
        <f t="shared" si="219"/>
        <v>RICARDO VILLELA</v>
      </c>
      <c r="H70" s="131">
        <f>VLOOKUP(FR70,EI67:EJ72,2,0)</f>
        <v>5</v>
      </c>
      <c r="I70" s="112">
        <f>VLOOKUP(FR70,EI67:EK72,3,0)</f>
        <v>3</v>
      </c>
      <c r="J70" s="116">
        <f>VLOOKUP(FR70,EI67:EQ72,4,0)</f>
        <v>6</v>
      </c>
      <c r="K70" s="114">
        <f>VLOOKUP(FR70,EI67:EQ72,5,0)</f>
        <v>6</v>
      </c>
      <c r="L70" s="115">
        <f>VLOOKUP(FR70,EI67:EQ72,6,0)</f>
        <v>0</v>
      </c>
      <c r="M70" s="116">
        <f>VLOOKUP(FR70,EI67:EQ72,7,0)</f>
        <v>67</v>
      </c>
      <c r="N70" s="114">
        <f>VLOOKUP(FR70,EI67:EQ72,8,0)</f>
        <v>65</v>
      </c>
      <c r="O70" s="147">
        <f>VLOOKUP(FR70,EI67:EQ72,9,0)</f>
        <v>2</v>
      </c>
      <c r="P70" s="117">
        <f>VLOOKUP(FR70,EI67:ER72,10,0)</f>
        <v>0</v>
      </c>
      <c r="Q70" s="117" t="e">
        <f>VLOOKUP(FS70,EJ67:ES72,10,0)</f>
        <v>#N/A</v>
      </c>
      <c r="R70" s="97"/>
      <c r="S70" s="97"/>
      <c r="U70" s="118" t="s">
        <v>140</v>
      </c>
      <c r="V70" s="50" t="str">
        <f>D71</f>
        <v>RICARDO VILLELA</v>
      </c>
      <c r="W70" s="119">
        <f>IF(X70="W",1,IF(X70="O",0,IF(X70="R",0,IF(X69="R",1,IF(AG70+AG69&gt;0,IF(AG70&gt;AG69,1,0),IF(AF70&gt;AF69,1,0))))))</f>
        <v>0</v>
      </c>
      <c r="X70" s="120"/>
      <c r="Y70" s="121">
        <v>2</v>
      </c>
      <c r="Z70" s="121">
        <v>3</v>
      </c>
      <c r="AA70" s="122"/>
      <c r="AC70" s="65" t="str">
        <f>IF(AA70&lt;&gt;"","STB",IF(AA69&lt;&gt;"","STB",IF(Z70&lt;&gt;"",IF(Z70&gt;5,IF(Z70&gt;Z69+1,"fim2st",IF(Z69&gt;Z70+1,"fim2st",IF(Z70=Z69,"meio2st",IF(Z70=6,IF(Z69=7,"fim2st","meio2st"),IF(Z70=7,IF(Z69=6,"fim2st","meio2st"),"meio2st"))))),IF(Z69&gt;5,IF(Z69&gt;Z70+1,"fim2st","meio2st"),"meio2st")),IF(Z69&lt;&gt;"",IF(Z70&gt;5,IF(Z70&gt;Z69+1,"fim2st",IF(Z69&gt;Z70+1,"fim2st",IF(Z70=Z69,"meio2st",IF(Z70=6,IF(Z69=7,"fim2st","meio2st"),IF(Z70=7,IF(Z69=6,"fim2st","meio2st"),"meio2st"))))),IF(Z69&gt;5,IF(Z69&gt;Z70+1,"fim2st","meio2st"),"meio2st")),IF(Y70&lt;&gt;"",IF(Y70&gt;5,IF(Y70&gt;Y69+1,"fim1st",IF(Y69&gt;Y70+1,"fim1st",IF(Y70=Y69,"meio1st",IF(Y70=6,IF(Y69=7,"fim1st","meio1st"),IF(Y70=7,IF(Y69=6,"fim1st","meio1st"),"meio1st"))))),IF(Y69&gt;5,IF(Y69&gt;Y70+1,"fim1st","meio1st"),"meio1st")),IF(Y69&lt;&gt;"",IF(Y70&gt;5,IF(Y70&gt;Y69+1,"fim1st",IF(Y69&gt;Y70+1,"fim1st",IF(Y70=Y69,"meio1st",IF(Y70=6,IF(Y69=7,"fim1st","meio1st"),IF(Y70=7,IF(Y69=6,"fim1st","meio1st"),"meio1st"))))),IF(Y69&gt;5,IF(Y69&gt;Y70+1,"fim1st","meio1st"),"meio1st")),"NJG"))))))</f>
        <v>fim2st</v>
      </c>
      <c r="AE70" s="123">
        <f>IF(X70="W",6,IF(X70="O",0,  IF(X69="R",IF(AC70="meio1st",IF(Y69&gt;4,IF(Y69=6,7,Y69+2),6),Y70),Y70)))</f>
        <v>2</v>
      </c>
      <c r="AF70" s="124">
        <f>IF(X70="W",6,IF(X70="O",0,IF(X70="R",IF(AC70="meio1st",0,IF(AC70="fim1st",0,Z70) ),IF(X69="R",IF(AC70="meio1st",6,IF(AC70="fim1st",6,IF(AC70="meio2st",IF(Z69&gt;4,IF(Z69=6,7,Z69+2),6),Z70))),Z70))))</f>
        <v>3</v>
      </c>
      <c r="AG70" s="125">
        <f>IF(X70="W",0,IF(X70="O",0,IF(X70="R",IF(AC70="STB",AA70,0),IF(X69="R",IF(AC67="meio1st",0,IF(AE70&gt;AE69,IF(AF70&gt;AF69,0,10),IF(AF70&gt;AF69,10,AA70))),AA70))))</f>
        <v>0</v>
      </c>
      <c r="AH70" s="106"/>
      <c r="AI70" s="118"/>
      <c r="AJ70" s="50" t="str">
        <f>D70</f>
        <v>NELSON ELEUTÉRIO</v>
      </c>
      <c r="AK70" s="119">
        <f>IF(AL70="W",1,IF(AL70="O",0,IF(AL70="R",0,IF(AL69="R",1,IF(AU70+AU69&gt;0,IF(AU70&gt;AU69,1,0),IF(AT70&gt;AT69,1,0))))))</f>
        <v>1</v>
      </c>
      <c r="AL70" s="120"/>
      <c r="AM70" s="121">
        <v>4</v>
      </c>
      <c r="AN70" s="121">
        <v>6</v>
      </c>
      <c r="AO70" s="122">
        <v>10</v>
      </c>
      <c r="AQ70" s="65" t="str">
        <f>IF(AO70&lt;&gt;"","STB",IF(AO69&lt;&gt;"","STB",IF(AN70&lt;&gt;"",IF(AN70&gt;5,IF(AN70&gt;AN69+1,"fim2st",IF(AN69&gt;AN70+1,"fim2st",IF(AN70=AN69,"meio2st",IF(AN70=6,IF(AN69=7,"fim2st","meio2st"),IF(AN70=7,IF(AN69=6,"fim2st","meio2st"),"meio2st"))))),IF(AN69&gt;5,IF(AN69&gt;AN70+1,"fim2st","meio2st"),"meio2st")),IF(AN69&lt;&gt;"",IF(AN70&gt;5,IF(AN70&gt;AN69+1,"fim2st",IF(AN69&gt;AN70+1,"fim2st",IF(AN70=AN69,"meio2st",IF(AN70=6,IF(AN69=7,"fim2st","meio2st"),IF(AN70=7,IF(AN69=6,"fim2st","meio2st"),"meio2st"))))),IF(AN69&gt;5,IF(AN69&gt;AN70+1,"fim2st","meio2st"),"meio2st")),IF(AM70&lt;&gt;"",IF(AM70&gt;5,IF(AM70&gt;AM69+1,"fim1st",IF(AM69&gt;AM70+1,"fim1st",IF(AM70=AM69,"meio1st",IF(AM70=6,IF(AM69=7,"fim1st","meio1st"),IF(AM70=7,IF(AM69=6,"fim1st","meio1st"),"meio1st"))))),IF(AM69&gt;5,IF(AM69&gt;AM70+1,"fim1st","meio1st"),"meio1st")),IF(AM69&lt;&gt;"",IF(AM70&gt;5,IF(AM70&gt;AM69+1,"fim1st",IF(AM69&gt;AM70+1,"fim1st",IF(AM70=AM69,"meio1st",IF(AM70=6,IF(AM69=7,"fim1st","meio1st"),IF(AM70=7,IF(AM69=6,"fim1st","meio1st"),"meio1st"))))),IF(AM69&gt;5,IF(AM69&gt;AM70+1,"fim1st","meio1st"),"meio1st")),"NJG"))))))</f>
        <v>STB</v>
      </c>
      <c r="AS70" s="123">
        <f>IF(AL70="W",6,IF(AL70="O",0,  IF(AL69="R",IF(AQ70="meio1st",IF(AM69&gt;4,IF(AM69=6,7,AM69+2),6),AM70),AM70)))</f>
        <v>4</v>
      </c>
      <c r="AT70" s="124">
        <f>IF(AL70="W",6,IF(AL70="O",0,IF(AL70="R",IF(AQ70="meio1st",0,IF(AQ70="fim1st",0,AN70) ),IF(AL69="R",IF(AQ70="meio1st",6,IF(AQ70="fim1st",6,IF(AQ70="meio2st",IF(AN69&gt;4,IF(AN69=6,7,AN69+2),6),AN70))),AN70))))</f>
        <v>6</v>
      </c>
      <c r="AU70" s="125">
        <f>IF(AL70="W",0,IF(AL70="O",0,IF(AL70="R",IF(AQ70="STB",AO70,0),IF(AL69="R",IF(AQ67="meio1st",0,IF(AS70&gt;AS69,IF(AT70&gt;AT69,0,10),IF(AT70&gt;AT69,10,AO70))),AO70))))</f>
        <v>10</v>
      </c>
      <c r="AW70" s="118" t="s">
        <v>140</v>
      </c>
      <c r="AX70" s="50" t="str">
        <f>D69</f>
        <v>MÁRCIA MORATO</v>
      </c>
      <c r="AY70" s="119">
        <f>IF(AZ70="W",1,IF(AZ70="O",0,IF(AZ70="R",0,IF(AZ69="R",1,IF(BI70+BI69&gt;0,IF(BI70&gt;BI69,1,0),IF(BH70&gt;BH69,1,0))))))</f>
        <v>0</v>
      </c>
      <c r="AZ70" s="120"/>
      <c r="BA70" s="121">
        <v>3</v>
      </c>
      <c r="BB70" s="121">
        <v>3</v>
      </c>
      <c r="BC70" s="122"/>
      <c r="BE70" s="65" t="str">
        <f>IF(BC70&lt;&gt;"","STB",IF(BC69&lt;&gt;"","STB",IF(BB70&lt;&gt;"",IF(BB70&gt;5,IF(BB70&gt;BB69+1,"fim2st",IF(BB69&gt;BB70+1,"fim2st",IF(BB70=BB69,"meio2st",IF(BB70=6,IF(BB69=7,"fim2st","meio2st"),IF(BB70=7,IF(BB69=6,"fim2st","meio2st"),"meio2st"))))),IF(BB69&gt;5,IF(BB69&gt;BB70+1,"fim2st","meio2st"),"meio2st")),IF(BB69&lt;&gt;"",IF(BB70&gt;5,IF(BB70&gt;BB69+1,"fim2st",IF(BB69&gt;BB70+1,"fim2st",IF(BB70=BB69,"meio2st",IF(BB70=6,IF(BB69=7,"fim2st","meio2st"),IF(BB70=7,IF(BB69=6,"fim2st","meio2st"),"meio2st"))))),IF(BB69&gt;5,IF(BB69&gt;BB70+1,"fim2st","meio2st"),"meio2st")),IF(BA70&lt;&gt;"",IF(BA70&gt;5,IF(BA70&gt;BA69+1,"fim1st",IF(BA69&gt;BA70+1,"fim1st",IF(BA70=BA69,"meio1st",IF(BA70=6,IF(BA69=7,"fim1st","meio1st"),IF(BA70=7,IF(BA69=6,"fim1st","meio1st"),"meio1st"))))),IF(BA69&gt;5,IF(BA69&gt;BA70+1,"fim1st","meio1st"),"meio1st")),IF(BA69&lt;&gt;"",IF(BA70&gt;5,IF(BA70&gt;BA69+1,"fim1st",IF(BA69&gt;BA70+1,"fim1st",IF(BA70=BA69,"meio1st",IF(BA70=6,IF(BA69=7,"fim1st","meio1st"),IF(BA70=7,IF(BA69=6,"fim1st","meio1st"),"meio1st"))))),IF(BA69&gt;5,IF(BA69&gt;BA70+1,"fim1st","meio1st"),"meio1st")),"NJG"))))))</f>
        <v>fim2st</v>
      </c>
      <c r="BG70" s="123">
        <f>IF(AZ70="W",6,IF(AZ70="O",0,  IF(AZ69="R",IF(BE70="meio1st",IF(BA69&gt;4,IF(BA69=6,7,BA69+2),6),BA70),BA70)))</f>
        <v>3</v>
      </c>
      <c r="BH70" s="124">
        <f>IF(AZ70="W",6,IF(AZ70="O",0,IF(AZ70="R",IF(BE70="meio1st",0,IF(BE70="fim1st",0,BB70) ),IF(AZ69="R",IF(BE70="meio1st",6,IF(BE70="fim1st",6,IF(BE70="meio2st",IF(BB69&gt;4,IF(BB69=6,7,BB69+2),6),BB70))),BB70))))</f>
        <v>3</v>
      </c>
      <c r="BI70" s="125">
        <f>IF(AZ70="W",0,IF(AZ70="O",0,IF(AZ70="R",IF(BE70="STB",BC70,0),IF(AZ69="R",IF(BE67="meio1st",0,IF(BG70&gt;BG69,IF(BH70&gt;BH69,0,10),IF(BH70&gt;BH69,10,BC70))),BC70))))</f>
        <v>0</v>
      </c>
      <c r="BK70" s="118" t="s">
        <v>140</v>
      </c>
      <c r="BL70" s="50" t="str">
        <f>D72</f>
        <v>CARLOS PEREIRA</v>
      </c>
      <c r="BM70" s="119">
        <f>IF(BN70="W",1,IF(BN70="O",0,IF(BN70="R",0,IF(BN69="R",1,IF(BW70+BW69&gt;0,IF(BW70&gt;BW69,1,0),IF(BV70&gt;BV69,1,0))))))</f>
        <v>0</v>
      </c>
      <c r="BN70" s="120"/>
      <c r="BO70" s="121">
        <v>1</v>
      </c>
      <c r="BP70" s="121">
        <v>4</v>
      </c>
      <c r="BQ70" s="122"/>
      <c r="BS70" s="65" t="str">
        <f>IF(BQ70&lt;&gt;"","STB",IF(BQ69&lt;&gt;"","STB",IF(BP70&lt;&gt;"",IF(BP70&gt;5,IF(BP70&gt;BP69+1,"fim2st",IF(BP69&gt;BP70+1,"fim2st",IF(BP70=BP69,"meio2st",IF(BP70=6,IF(BP69=7,"fim2st","meio2st"),IF(BP70=7,IF(BP69=6,"fim2st","meio2st"),"meio2st"))))),IF(BP69&gt;5,IF(BP69&gt;BP70+1,"fim2st","meio2st"),"meio2st")),IF(BP69&lt;&gt;"",IF(BP70&gt;5,IF(BP70&gt;BP69+1,"fim2st",IF(BP69&gt;BP70+1,"fim2st",IF(BP70=BP69,"meio2st",IF(BP70=6,IF(BP69=7,"fim2st","meio2st"),IF(BP70=7,IF(BP69=6,"fim2st","meio2st"),"meio2st"))))),IF(BP69&gt;5,IF(BP69&gt;BP70+1,"fim2st","meio2st"),"meio2st")),IF(BO70&lt;&gt;"",IF(BO70&gt;5,IF(BO70&gt;BO69+1,"fim1st",IF(BO69&gt;BO70+1,"fim1st",IF(BO70=BO69,"meio1st",IF(BO70=6,IF(BO69=7,"fim1st","meio1st"),IF(BO70=7,IF(BO69=6,"fim1st","meio1st"),"meio1st"))))),IF(BO69&gt;5,IF(BO69&gt;BO70+1,"fim1st","meio1st"),"meio1st")),IF(BO69&lt;&gt;"",IF(BO70&gt;5,IF(BO70&gt;BO69+1,"fim1st",IF(BO69&gt;BO70+1,"fim1st",IF(BO70=BO69,"meio1st",IF(BO70=6,IF(BO69=7,"fim1st","meio1st"),IF(BO70=7,IF(BO69=6,"fim1st","meio1st"),"meio1st"))))),IF(BO69&gt;5,IF(BO69&gt;BO70+1,"fim1st","meio1st"),"meio1st")),"NJG"))))))</f>
        <v>fim2st</v>
      </c>
      <c r="BU70" s="123">
        <f>IF(BN70="W",6,IF(BN70="O",0,  IF(BN69="R",IF(BS70="meio1st",IF(BO69&gt;4,IF(BO69=6,7,BO69+2),6),BO70),BO70)))</f>
        <v>1</v>
      </c>
      <c r="BV70" s="124">
        <f>IF(BN70="W",6,IF(BN70="O",0,IF(BN70="R",IF(BS70="meio1st",0,IF(BS70="fim1st",0,BP70) ),IF(BN69="R",IF(BS70="meio1st",6,IF(BS70="fim1st",6,IF(BS70="meio2st",IF(BP69&gt;4,IF(BP69=6,7,BP69+2),6),BP70))),BP70))))</f>
        <v>4</v>
      </c>
      <c r="BW70" s="125">
        <f>IF(BN70="W",0,IF(BN70="O",0,IF(BN70="R",IF(BS70="STB",BQ70,0),IF(BN69="R",IF(BS67="meio1st",0,IF(BU70&gt;BU69,IF(BV70&gt;BV69,0,10),IF(BV70&gt;BV69,10,BQ70))),BQ70))))</f>
        <v>0</v>
      </c>
      <c r="BY70" s="118"/>
      <c r="BZ70" s="50" t="str">
        <f>D71</f>
        <v>RICARDO VILLELA</v>
      </c>
      <c r="CA70" s="119">
        <f>IF(CB70="W",1,IF(CB70="O",0,IF(CB70="R",0,IF(CB69="R",1,IF(CK70+CK69&gt;0,IF(CK70&gt;CK69,1,0),IF(CJ70&gt;CJ69,1,0))))))</f>
        <v>1</v>
      </c>
      <c r="CB70" s="151"/>
      <c r="CC70" s="129">
        <v>6</v>
      </c>
      <c r="CD70" s="129">
        <v>4</v>
      </c>
      <c r="CE70" s="130">
        <v>11</v>
      </c>
      <c r="CG70" s="65" t="str">
        <f>IF(CE70&lt;&gt;"","STB",IF(CE69&lt;&gt;"","STB",IF(CD70&lt;&gt;"",IF(CD70&gt;5,IF(CD70&gt;CD69+1,"fim2st",IF(CD69&gt;CD70+1,"fim2st",IF(CD70=CD69,"meio2st",IF(CD70=6,IF(CD69=7,"fim2st","meio2st"),IF(CD70=7,IF(CD69=6,"fim2st","meio2st"),"meio2st"))))),IF(CD69&gt;5,IF(CD69&gt;CD70+1,"fim2st","meio2st"),"meio2st")),IF(CD69&lt;&gt;"",IF(CD70&gt;5,IF(CD70&gt;CD69+1,"fim2st",IF(CD69&gt;CD70+1,"fim2st",IF(CD70=CD69,"meio2st",IF(CD70=6,IF(CD69=7,"fim2st","meio2st"),IF(CD70=7,IF(CD69=6,"fim2st","meio2st"),"meio2st"))))),IF(CD69&gt;5,IF(CD69&gt;CD70+1,"fim2st","meio2st"),"meio2st")),IF(CC70&lt;&gt;"",IF(CC70&gt;5,IF(CC70&gt;CC69+1,"fim1st",IF(CC69&gt;CC70+1,"fim1st",IF(CC70=CC69,"meio1st",IF(CC70=6,IF(CC69=7,"fim1st","meio1st"),IF(CC70=7,IF(CC69=6,"fim1st","meio1st"),"meio1st"))))),IF(CC69&gt;5,IF(CC69&gt;CC70+1,"fim1st","meio1st"),"meio1st")),IF(CC69&lt;&gt;"",IF(CC70&gt;5,IF(CC70&gt;CC69+1,"fim1st",IF(CC69&gt;CC70+1,"fim1st",IF(CC70=CC69,"meio1st",IF(CC70=6,IF(CC69=7,"fim1st","meio1st"),IF(CC70=7,IF(CC69=6,"fim1st","meio1st"),"meio1st"))))),IF(CC69&gt;5,IF(CC69&gt;CC70+1,"fim1st","meio1st"),"meio1st")),"NJG"))))))</f>
        <v>STB</v>
      </c>
      <c r="CI70" s="123">
        <f>IF(CB70="W",6,IF(CB70="O",0,  IF(CB69="R",IF(CG70="meio1st",IF(CC69&gt;4,IF(CC69=6,7,CC69+2),6),CC70),CC70)))</f>
        <v>6</v>
      </c>
      <c r="CJ70" s="124">
        <f>IF(CB70="W",6,IF(CB70="O",0,IF(CB70="R",IF(CG70="meio1st",0,IF(CG70="fim1st",0,CD70) ),IF(CB69="R",IF(CG70="meio1st",6,IF(CG70="fim1st",6,IF(CG70="meio2st",IF(CD69&gt;4,IF(CD69=6,7,CD69+2),6),CD70))),CD70))))</f>
        <v>4</v>
      </c>
      <c r="CK70" s="125">
        <f>IF(CB70="W",0,IF(CB70="O",0,IF(CB70="R",IF(CG70="STB",CE70,0),IF(CB69="R",IF(CG67="meio1st",0,IF(CI70&gt;CI69,IF(CJ70&gt;CJ69,0,10),IF(CJ70&gt;CJ69,10,CE70))),CE70))))</f>
        <v>11</v>
      </c>
      <c r="CM70" s="31" t="str">
        <f t="shared" si="220"/>
        <v>NELSON ELEUTÉRIO</v>
      </c>
      <c r="CN70" s="65">
        <f>IF(AE72&gt;AE71,1,0)</f>
        <v>1</v>
      </c>
      <c r="CO70" s="65">
        <f>IF(AF72&gt;AF71,1,0)</f>
        <v>1</v>
      </c>
      <c r="CP70" s="65">
        <f>IF(AG72&gt;AG71,1,0)</f>
        <v>0</v>
      </c>
      <c r="CQ70" s="65">
        <f>IF(AS70&gt;AS69,1,0)</f>
        <v>0</v>
      </c>
      <c r="CR70" s="65">
        <f>IF(AT70&gt;AT69,1,0)</f>
        <v>1</v>
      </c>
      <c r="CS70" s="65">
        <f>IF(AU70&gt;AU69,1,0)</f>
        <v>1</v>
      </c>
      <c r="CT70" s="65">
        <f>IF(BG68&gt;BG67,1,0)</f>
        <v>1</v>
      </c>
      <c r="CU70" s="65">
        <f>IF(BH68&gt;BH67,1,0)</f>
        <v>0</v>
      </c>
      <c r="CV70" s="65">
        <f>IF(BI68&gt;BI67,1,0)</f>
        <v>0</v>
      </c>
      <c r="CW70" s="65">
        <f>IF(BU72&gt;BU71,1,0)</f>
        <v>1</v>
      </c>
      <c r="CX70" s="65">
        <f>IF(BV72&gt;BV71,1,0)</f>
        <v>1</v>
      </c>
      <c r="CY70" s="65">
        <f>IF(BW72&gt;BW71,1,0)</f>
        <v>0</v>
      </c>
      <c r="CZ70" s="65">
        <f>IF(CI71&gt;CI72,1,0)</f>
        <v>1</v>
      </c>
      <c r="DA70" s="65">
        <f>IF(CJ71&gt;CJ72,1,0)</f>
        <v>1</v>
      </c>
      <c r="DB70" s="65">
        <f>IF(CK71&gt;CK72,1,0)</f>
        <v>0</v>
      </c>
      <c r="DC70" s="111"/>
      <c r="DD70" s="65">
        <f>IF(AE71&gt;AE72,1,0)</f>
        <v>0</v>
      </c>
      <c r="DE70" s="65">
        <f>IF(AF71&gt;AF72,1,0)</f>
        <v>0</v>
      </c>
      <c r="DF70" s="65">
        <f>IF(AG71&gt;AG72,1,0)</f>
        <v>0</v>
      </c>
      <c r="DG70" s="65">
        <f>IF(AS69&gt;AS70,1,0)</f>
        <v>1</v>
      </c>
      <c r="DH70" s="65">
        <f>IF(AT69&gt;AT70,1,0)</f>
        <v>0</v>
      </c>
      <c r="DI70" s="65">
        <f>IF(AU69&gt;AU70,1,0)</f>
        <v>0</v>
      </c>
      <c r="DJ70" s="65">
        <f>IF(BG67&gt;BG68,1,0)</f>
        <v>0</v>
      </c>
      <c r="DK70" s="65">
        <f>IF(BH67&gt;BH68,1,0)</f>
        <v>1</v>
      </c>
      <c r="DL70" s="65">
        <f>IF(BI67&gt;BI68,1,0)</f>
        <v>1</v>
      </c>
      <c r="DM70" s="65">
        <f>IF(BU71&gt;BU72,1,0)</f>
        <v>0</v>
      </c>
      <c r="DN70" s="65">
        <f>IF(BV71&gt;BV72,1,0)</f>
        <v>0</v>
      </c>
      <c r="DO70" s="65">
        <f>IF(BW71&gt;BW72,1,0)</f>
        <v>0</v>
      </c>
      <c r="DP70" s="65">
        <f>IF(CI72&gt;CI71,1,0)</f>
        <v>0</v>
      </c>
      <c r="DQ70" s="65">
        <f>IF(CJ72&gt;CJ71,1,0)</f>
        <v>0</v>
      </c>
      <c r="DR70" s="65">
        <f>IF(CK72&gt;CK71,1,0)</f>
        <v>0</v>
      </c>
      <c r="DS70" s="111"/>
      <c r="DT70" s="65">
        <f>AE72+AF72+AG72+AS70+AT70+AU70+BG68+BH68+BI68+BU72+BV72+BW72+CI71+CJ71+CK71</f>
        <v>73</v>
      </c>
      <c r="DU70" s="65">
        <f>AE71+AF71+AG71+AS69+AT69+AU69+BG67+BH67+BI67+BU71+BV71+BW71+CI72+CJ72+CK72</f>
        <v>49</v>
      </c>
      <c r="DV70" s="111"/>
      <c r="DW70" s="31">
        <f>IF(X72="O",1,0)</f>
        <v>0</v>
      </c>
      <c r="DX70" s="31">
        <f>IF(AL70="O",1,0)</f>
        <v>0</v>
      </c>
      <c r="DY70" s="31">
        <f>IF(AZ68="O",1,0)</f>
        <v>0</v>
      </c>
      <c r="DZ70" s="31">
        <f>IF(BN72="O",1,0)</f>
        <v>0</v>
      </c>
      <c r="EA70" s="31">
        <f>IF(CB71="O",1,0)</f>
        <v>0</v>
      </c>
      <c r="ED70" s="65">
        <f t="shared" si="221"/>
        <v>1</v>
      </c>
      <c r="EE70" s="65">
        <f t="shared" si="222"/>
        <v>1</v>
      </c>
      <c r="EF70" s="65">
        <f t="shared" si="223"/>
        <v>1</v>
      </c>
      <c r="EG70" s="65">
        <f t="shared" si="224"/>
        <v>1</v>
      </c>
      <c r="EH70" s="65">
        <f t="shared" si="225"/>
        <v>1</v>
      </c>
      <c r="EI70" s="65">
        <v>4</v>
      </c>
      <c r="EJ70" s="43">
        <f t="shared" si="226"/>
        <v>5</v>
      </c>
      <c r="EK70" s="43">
        <f>AY68+BM72+CA71+W72+AK70</f>
        <v>4</v>
      </c>
      <c r="EL70" s="43">
        <f t="shared" si="227"/>
        <v>9</v>
      </c>
      <c r="EM70" s="43">
        <f t="shared" si="228"/>
        <v>3</v>
      </c>
      <c r="EN70" s="43">
        <f t="shared" si="229"/>
        <v>6</v>
      </c>
      <c r="EO70" s="43">
        <f t="shared" si="230"/>
        <v>73</v>
      </c>
      <c r="EP70" s="43">
        <f t="shared" si="230"/>
        <v>49</v>
      </c>
      <c r="EQ70" s="43">
        <f t="shared" si="231"/>
        <v>24</v>
      </c>
      <c r="ER70" s="43">
        <f t="shared" si="232"/>
        <v>0</v>
      </c>
      <c r="ES70" s="111"/>
      <c r="ET70" s="71">
        <f>IF(EK70+100&gt;99,EK70+100,concatdxnar("0",EK70+100))</f>
        <v>104</v>
      </c>
      <c r="EU70" s="71">
        <f t="shared" si="233"/>
        <v>106</v>
      </c>
      <c r="EV70" s="71">
        <f t="shared" si="234"/>
        <v>124</v>
      </c>
      <c r="EW70" s="71">
        <f t="shared" si="235"/>
        <v>9</v>
      </c>
      <c r="EX70" s="65" t="str">
        <f t="shared" si="236"/>
        <v>10410612494</v>
      </c>
      <c r="EY70" s="65">
        <f t="shared" si="237"/>
        <v>10410612494</v>
      </c>
      <c r="EZ70" s="65">
        <f>LARGE(EY67:EY72,EI70)</f>
        <v>10310010295</v>
      </c>
      <c r="FA70" s="65" t="str">
        <f t="shared" si="238"/>
        <v>103100102</v>
      </c>
      <c r="FB70" s="65" t="str">
        <f>IF(FA70=FA69,"empate-c",IF(FA70=FA71,"empate-b","ok"))</f>
        <v>ok</v>
      </c>
      <c r="FC70" s="65">
        <f t="shared" si="239"/>
        <v>5</v>
      </c>
      <c r="FD70" s="65">
        <f t="shared" si="240"/>
        <v>9</v>
      </c>
      <c r="FE70" s="65" t="str">
        <f>RIGHT(C65,1)</f>
        <v>H</v>
      </c>
      <c r="FF70" s="65">
        <f>IF(FD70=9,9,VLOOKUP(CONCATENATE(FE70,FD70),'Conf-Direto'!$A$12:$B$587,2,0))</f>
        <v>9</v>
      </c>
      <c r="FG70" s="65">
        <f t="shared" si="241"/>
        <v>9</v>
      </c>
      <c r="FH70" s="31" t="str">
        <f t="shared" si="242"/>
        <v>10310010295</v>
      </c>
      <c r="FI70" s="65">
        <v>4</v>
      </c>
      <c r="FJ70" s="70">
        <f>IF(AY67=1,1,IF(AY68=1,4,0))</f>
        <v>1</v>
      </c>
      <c r="FK70" s="70">
        <f>IF(AK69=1,2,IF(AK70=1,4,0))</f>
        <v>4</v>
      </c>
      <c r="FL70" s="70">
        <f>IF(W71=1,3,IF(W72=1,4,0))</f>
        <v>4</v>
      </c>
      <c r="FM70" s="70"/>
      <c r="FN70" s="70">
        <f>FM71</f>
        <v>4</v>
      </c>
      <c r="FO70" s="70">
        <f>FM72</f>
        <v>4</v>
      </c>
      <c r="FP70" s="31">
        <f t="shared" si="243"/>
        <v>10310010295</v>
      </c>
      <c r="FQ70" s="31">
        <f>LARGE(FP67:FP72,4)</f>
        <v>10310010295</v>
      </c>
      <c r="FR70" s="65">
        <f>IF(SUM(EJ67:EJ72)=0,B70,VALUE(RIGHT(FQ70,1)))</f>
        <v>5</v>
      </c>
      <c r="FS70" s="31">
        <f t="shared" si="244"/>
        <v>47</v>
      </c>
      <c r="FT70" s="31" t="str">
        <f>VLOOKUP(FR70,B67:D72,3,0)</f>
        <v>RICARDO VILLELA</v>
      </c>
      <c r="FU70" s="31">
        <f t="shared" si="245"/>
        <v>46</v>
      </c>
      <c r="FV70" s="67" t="str">
        <f t="shared" si="246"/>
        <v>4746</v>
      </c>
      <c r="FW70" s="31">
        <f t="shared" si="247"/>
        <v>4746</v>
      </c>
      <c r="FX70" s="31">
        <f>SMALL(FW67:FW72,FI70)</f>
        <v>4643</v>
      </c>
      <c r="FY70" s="31">
        <f t="shared" si="248"/>
        <v>46</v>
      </c>
      <c r="FZ70" s="31" t="str">
        <f t="shared" si="249"/>
        <v>43</v>
      </c>
    </row>
    <row r="71" spans="1:185" x14ac:dyDescent="0.45">
      <c r="B71" s="43">
        <v>5</v>
      </c>
      <c r="C71" s="38">
        <v>47</v>
      </c>
      <c r="D71" s="39" t="str">
        <f>Classificação!D51</f>
        <v>RICARDO VILLELA</v>
      </c>
      <c r="F71" s="38">
        <f>F70+1</f>
        <v>47</v>
      </c>
      <c r="G71" s="89" t="str">
        <f t="shared" si="219"/>
        <v>CARLOS PEREIRA</v>
      </c>
      <c r="H71" s="131">
        <f>VLOOKUP(FR71,EI67:EJ72,2,0)</f>
        <v>5</v>
      </c>
      <c r="I71" s="112">
        <f>VLOOKUP(FR71,EI67:EK72,3,0)</f>
        <v>1</v>
      </c>
      <c r="J71" s="131">
        <f>VLOOKUP(FR71,EI67:EQ72,4,0)</f>
        <v>3</v>
      </c>
      <c r="K71" s="114">
        <f>VLOOKUP(FR71,EI67:EQ72,5,0)</f>
        <v>8</v>
      </c>
      <c r="L71" s="115">
        <f>VLOOKUP(FR71,EI67:EQ72,6,0)</f>
        <v>-5</v>
      </c>
      <c r="M71" s="131">
        <f>VLOOKUP(FR71,EI67:EQ72,7,0)</f>
        <v>45</v>
      </c>
      <c r="N71" s="114">
        <f>VLOOKUP(FR71,EI67:EQ72,8,0)</f>
        <v>68</v>
      </c>
      <c r="O71" s="147">
        <f>VLOOKUP(FR71,EI67:EQ72,9,0)</f>
        <v>-23</v>
      </c>
      <c r="P71" s="117">
        <f>VLOOKUP(FR71,EI67:ER72,10,0)</f>
        <v>0</v>
      </c>
      <c r="Q71" s="117" t="e">
        <f>VLOOKUP(FS71,EJ67:ES72,10,0)</f>
        <v>#N/A</v>
      </c>
      <c r="R71" s="97"/>
      <c r="S71" s="97"/>
      <c r="U71" s="98"/>
      <c r="V71" s="45" t="str">
        <f>D69</f>
        <v>MÁRCIA MORATO</v>
      </c>
      <c r="W71" s="134">
        <f>IF(X71="W",1,IF(X71="O",0,IF(X71="R",0,IF(X72="R",1,IF(AG71+AG72&gt;0,IF(AG71&gt;AG72,1,0),IF(AF71&gt;AF72,1,0))))))</f>
        <v>0</v>
      </c>
      <c r="X71" s="132"/>
      <c r="Y71" s="101">
        <v>3</v>
      </c>
      <c r="Z71" s="101">
        <v>3</v>
      </c>
      <c r="AA71" s="102"/>
      <c r="AC71" s="65" t="str">
        <f>IF(AA71&lt;&gt;"","STB",IF(AA72&lt;&gt;"","STB",IF(Z71&lt;&gt;"",IF(Z71&gt;5,IF(Z71&gt;Z72+1,"fim2st",IF(Z72&gt;Z71+1,"fim2st",IF(Z71=Z72,"meio2st",IF(Z71=6,IF(Z72=7,"fim2st","meio2st"),IF(Z71=7,IF(Z72=6,"fim2st","meio2st"),"meio2st"))))),IF(Z72&gt;5,IF(Z72&gt;Z71+1,"fim2st","meio2st"),"meio2st")),IF(Z72&lt;&gt;"",IF(Z71&gt;5,IF(Z71&gt;Z72+1,"fim2st",IF(Z72&gt;Z71+1,"fim2st",IF(Z71=Z72,"meio2st",IF(Z71=6,IF(Z72=7,"fim2st","meio2st"),IF(Z71=7,IF(Z72=6,"fim2st","meio2st"),"meio2st"))))),IF(Z72&gt;5,IF(Z72&gt;Z71+1,"fim2st","meio2st"),"meio2st")),IF(Y71&lt;&gt;"",IF(Y71&gt;5,IF(Y71&gt;Y72+1,"fim1st",IF(Y72&gt;Y71+1,"fim1st",IF(Y71=Y72,"meio1st",IF(Y71=6,IF(Y72=7,"fim1st","meio1st"),IF(Y71=7,IF(Y72=6,"fim1st","meio1st"),"meio1st"))))),IF(Y72&gt;5,IF(Y72&gt;Y71+1,"fim1st","meio1st"),"meio1st")),IF(Y72&lt;&gt;"",IF(Y71&gt;5,IF(Y71&gt;Y72+1,"fim1st",IF(Y72&gt;Y71+1,"fim1st",IF(Y71=Y72,"meio1st",IF(Y71=6,IF(Y72=7,"fim1st","meio1st"),IF(Y71=7,IF(Y72=6,"fim1st","meio1st"),"meio1st"))))),IF(Y72&gt;5,IF(Y72&gt;Y71+1,"fim1st","meio1st"),"meio1st")),"NJG"))))))</f>
        <v>fim2st</v>
      </c>
      <c r="AE71" s="103">
        <f>IF(X71="W",6,IF(X71="O",0,  IF(X72="R",IF(AC71="meio1st",IF(Y72&gt;4,IF(Y72=6,7,Y72+2),6),Y71),Y71)))</f>
        <v>3</v>
      </c>
      <c r="AF71" s="104">
        <f>IF(X71="W",6,IF(X71="O",0,IF(X71="R",IF(AC71="meio1st",0,IF(AC71="fim1st",0,Z71) ),IF(X72="R",IF(AC71="meio1st",6,IF(AC71="fim1st",6,IF(AC71="meio2st",IF(Z72&gt;4,IF(Z72=6,7,Z72+2),6),Z71))),Z71))))</f>
        <v>3</v>
      </c>
      <c r="AG71" s="105">
        <f>IF(X71="W",0,IF(X71="O",0,IF(X71="R",IF(AC71="STB",AA71,0),IF(X72="R",IF(AC67="meio1st",0,IF(AE71&gt;AE72,IF(AF71&gt;AF72,0,10),IF(AF71&gt;AF72,10,AA71))),AA71))))</f>
        <v>0</v>
      </c>
      <c r="AH71" s="106"/>
      <c r="AI71" s="98" t="s">
        <v>140</v>
      </c>
      <c r="AJ71" s="45" t="str">
        <f>D69</f>
        <v>MÁRCIA MORATO</v>
      </c>
      <c r="AK71" s="134">
        <f>IF(AL71="W",1,IF(AL71="O",0,IF(AL71="R",0,IF(AL72="R",1,IF(AU71+AU72&gt;0,IF(AU71&gt;AU72,1,0),IF(AT71&gt;AT72,1,0))))))</f>
        <v>0</v>
      </c>
      <c r="AL71" s="132"/>
      <c r="AM71" s="101">
        <v>5</v>
      </c>
      <c r="AN71" s="101">
        <v>2</v>
      </c>
      <c r="AO71" s="102"/>
      <c r="AQ71" s="65" t="str">
        <f>IF(AO71&lt;&gt;"","STB",IF(AO72&lt;&gt;"","STB",IF(AN71&lt;&gt;"",IF(AN71&gt;5,IF(AN71&gt;AN72+1,"fim2st",IF(AN72&gt;AN71+1,"fim2st",IF(AN71=AN72,"meio2st",IF(AN71=6,IF(AN72=7,"fim2st","meio2st"),IF(AN71=7,IF(AN72=6,"fim2st","meio2st"),"meio2st"))))),IF(AN72&gt;5,IF(AN72&gt;AN71+1,"fim2st","meio2st"),"meio2st")),IF(AN72&lt;&gt;"",IF(AN71&gt;5,IF(AN71&gt;AN72+1,"fim2st",IF(AN72&gt;AN71+1,"fim2st",IF(AN71=AN72,"meio2st",IF(AN71=6,IF(AN72=7,"fim2st","meio2st"),IF(AN71=7,IF(AN72=6,"fim2st","meio2st"),"meio2st"))))),IF(AN72&gt;5,IF(AN72&gt;AN71+1,"fim2st","meio2st"),"meio2st")),IF(AM71&lt;&gt;"",IF(AM71&gt;5,IF(AM71&gt;AM72+1,"fim1st",IF(AM72&gt;AM71+1,"fim1st",IF(AM71=AM72,"meio1st",IF(AM71=6,IF(AM72=7,"fim1st","meio1st"),IF(AM71=7,IF(AM72=6,"fim1st","meio1st"),"meio1st"))))),IF(AM72&gt;5,IF(AM72&gt;AM71+1,"fim1st","meio1st"),"meio1st")),IF(AM72&lt;&gt;"",IF(AM71&gt;5,IF(AM71&gt;AM72+1,"fim1st",IF(AM72&gt;AM71+1,"fim1st",IF(AM71=AM72,"meio1st",IF(AM71=6,IF(AM72=7,"fim1st","meio1st"),IF(AM71=7,IF(AM72=6,"fim1st","meio1st"),"meio1st"))))),IF(AM72&gt;5,IF(AM72&gt;AM71+1,"fim1st","meio1st"),"meio1st")),"NJG"))))))</f>
        <v>fim2st</v>
      </c>
      <c r="AS71" s="103">
        <f>IF(AL71="W",6,IF(AL71="O",0,  IF(AL72="R",IF(AQ71="meio1st",IF(AM72&gt;4,IF(AM72=6,7,AM72+2),6),AM71),AM71)))</f>
        <v>5</v>
      </c>
      <c r="AT71" s="104">
        <f>IF(AL71="W",6,IF(AL71="O",0,IF(AL71="R",IF(AQ71="meio1st",0,IF(AQ71="fim1st",0,AN71) ),IF(AL72="R",IF(AQ71="meio1st",6,IF(AQ71="fim1st",6,IF(AQ71="meio2st",IF(AN72&gt;4,IF(AN72=6,7,AN72+2),6),AN71))),AN71))))</f>
        <v>2</v>
      </c>
      <c r="AU71" s="105">
        <f>IF(AL71="W",0,IF(AL71="O",0,IF(AL71="R",IF(AQ71="STB",AO71,0),IF(AL72="R",IF(AQ67="meio1st",0,IF(AS71&gt;AS72,IF(AT71&gt;AT72,0,10),IF(AT71&gt;AT72,10,AO71))),AO71))))</f>
        <v>0</v>
      </c>
      <c r="AW71" s="98"/>
      <c r="AX71" s="45" t="str">
        <f>D71</f>
        <v>RICARDO VILLELA</v>
      </c>
      <c r="AY71" s="134">
        <f>IF(AZ71="W",1,IF(AZ71="O",0,IF(AZ71="R",0,IF(AZ72="R",1,IF(BI71+BI72&gt;0,IF(BI71&gt;BI72,1,0),IF(BH71&gt;BH72,1,0))))))</f>
        <v>1</v>
      </c>
      <c r="AZ71" s="132"/>
      <c r="BA71" s="101">
        <v>6</v>
      </c>
      <c r="BB71" s="101">
        <v>6</v>
      </c>
      <c r="BC71" s="102"/>
      <c r="BE71" s="65" t="str">
        <f>IF(BC71&lt;&gt;"","STB",IF(BC72&lt;&gt;"","STB",IF(BB71&lt;&gt;"",IF(BB71&gt;5,IF(BB71&gt;BB72+1,"fim2st",IF(BB72&gt;BB71+1,"fim2st",IF(BB71=BB72,"meio2st",IF(BB71=6,IF(BB72=7,"fim2st","meio2st"),IF(BB71=7,IF(BB72=6,"fim2st","meio2st"),"meio2st"))))),IF(BB72&gt;5,IF(BB72&gt;BB71+1,"fim2st","meio2st"),"meio2st")),IF(BB72&lt;&gt;"",IF(BB71&gt;5,IF(BB71&gt;BB72+1,"fim2st",IF(BB72&gt;BB71+1,"fim2st",IF(BB71=BB72,"meio2st",IF(BB71=6,IF(BB72=7,"fim2st","meio2st"),IF(BB71=7,IF(BB72=6,"fim2st","meio2st"),"meio2st"))))),IF(BB72&gt;5,IF(BB72&gt;BB71+1,"fim2st","meio2st"),"meio2st")),IF(BA71&lt;&gt;"",IF(BA71&gt;5,IF(BA71&gt;BA72+1,"fim1st",IF(BA72&gt;BA71+1,"fim1st",IF(BA71=BA72,"meio1st",IF(BA71=6,IF(BA72=7,"fim1st","meio1st"),IF(BA71=7,IF(BA72=6,"fim1st","meio1st"),"meio1st"))))),IF(BA72&gt;5,IF(BA72&gt;BA71+1,"fim1st","meio1st"),"meio1st")),IF(BA72&lt;&gt;"",IF(BA71&gt;5,IF(BA71&gt;BA72+1,"fim1st",IF(BA72&gt;BA71+1,"fim1st",IF(BA71=BA72,"meio1st",IF(BA71=6,IF(BA72=7,"fim1st","meio1st"),IF(BA71=7,IF(BA72=6,"fim1st","meio1st"),"meio1st"))))),IF(BA72&gt;5,IF(BA72&gt;BA71+1,"fim1st","meio1st"),"meio1st")),"NJG"))))))</f>
        <v>fim2st</v>
      </c>
      <c r="BG71" s="103">
        <f>IF(AZ71="W",6,IF(AZ71="O",0,  IF(AZ72="R",IF(BE71="meio1st",IF(BA72&gt;4,IF(BA72=6,7,BA72+2),6),BA71),BA71)))</f>
        <v>6</v>
      </c>
      <c r="BH71" s="104">
        <f>IF(AZ71="W",6,IF(AZ71="O",0,IF(AZ71="R",IF(BE71="meio1st",0,IF(BE71="fim1st",0,BB71) ),IF(AZ72="R",IF(BE71="meio1st",6,IF(BE71="fim1st",6,IF(BE71="meio2st",IF(BB72&gt;4,IF(BB72=6,7,BB72+2),6),BB71))),BB71))))</f>
        <v>6</v>
      </c>
      <c r="BI71" s="105">
        <f>IF(AZ71="W",0,IF(AZ71="O",0,IF(AZ71="R",IF(BE71="STB",BC71,0),IF(AZ72="R",IF(BE67="meio1st",0,IF(BG71&gt;BG72,IF(BH71&gt;BH72,0,10),IF(BH71&gt;BH72,10,BC71))),BC71))))</f>
        <v>0</v>
      </c>
      <c r="BK71" s="98" t="s">
        <v>140</v>
      </c>
      <c r="BL71" s="45" t="str">
        <f>D71</f>
        <v>RICARDO VILLELA</v>
      </c>
      <c r="BM71" s="134">
        <f>IF(BN71="W",1,IF(BN71="O",0,IF(BN71="R",0,IF(BN72="R",1,IF(BW71+BW72&gt;0,IF(BW71&gt;BW72,1,0),IF(BV71&gt;BV72,1,0))))))</f>
        <v>0</v>
      </c>
      <c r="BN71" s="132"/>
      <c r="BO71" s="101">
        <v>2</v>
      </c>
      <c r="BP71" s="101">
        <v>3</v>
      </c>
      <c r="BQ71" s="102"/>
      <c r="BS71" s="65" t="str">
        <f>IF(BQ71&lt;&gt;"","STB",IF(BQ72&lt;&gt;"","STB",IF(BP71&lt;&gt;"",IF(BP71&gt;5,IF(BP71&gt;BP72+1,"fim2st",IF(BP72&gt;BP71+1,"fim2st",IF(BP71=BP72,"meio2st",IF(BP71=6,IF(BP72=7,"fim2st","meio2st"),IF(BP71=7,IF(BP72=6,"fim2st","meio2st"),"meio2st"))))),IF(BP72&gt;5,IF(BP72&gt;BP71+1,"fim2st","meio2st"),"meio2st")),IF(BP72&lt;&gt;"",IF(BP71&gt;5,IF(BP71&gt;BP72+1,"fim2st",IF(BP72&gt;BP71+1,"fim2st",IF(BP71=BP72,"meio2st",IF(BP71=6,IF(BP72=7,"fim2st","meio2st"),IF(BP71=7,IF(BP72=6,"fim2st","meio2st"),"meio2st"))))),IF(BP72&gt;5,IF(BP72&gt;BP71+1,"fim2st","meio2st"),"meio2st")),IF(BO71&lt;&gt;"",IF(BO71&gt;5,IF(BO71&gt;BO72+1,"fim1st",IF(BO72&gt;BO71+1,"fim1st",IF(BO71=BO72,"meio1st",IF(BO71=6,IF(BO72=7,"fim1st","meio1st"),IF(BO71=7,IF(BO72=6,"fim1st","meio1st"),"meio1st"))))),IF(BO72&gt;5,IF(BO72&gt;BO71+1,"fim1st","meio1st"),"meio1st")),IF(BO72&lt;&gt;"",IF(BO71&gt;5,IF(BO71&gt;BO72+1,"fim1st",IF(BO72&gt;BO71+1,"fim1st",IF(BO71=BO72,"meio1st",IF(BO71=6,IF(BO72=7,"fim1st","meio1st"),IF(BO71=7,IF(BO72=6,"fim1st","meio1st"),"meio1st"))))),IF(BO72&gt;5,IF(BO72&gt;BO71+1,"fim1st","meio1st"),"meio1st")),"NJG"))))))</f>
        <v>fim2st</v>
      </c>
      <c r="BU71" s="103">
        <f>IF(BN71="W",6,IF(BN71="O",0,  IF(BN72="R",IF(BS71="meio1st",IF(BO72&gt;4,IF(BO72=6,7,BO72+2),6),BO71),BO71)))</f>
        <v>2</v>
      </c>
      <c r="BV71" s="104">
        <f>IF(BN71="W",6,IF(BN71="O",0,IF(BN71="R",IF(BS71="meio1st",0,IF(BS71="fim1st",0,BP71) ),IF(BN72="R",IF(BS71="meio1st",6,IF(BS71="fim1st",6,IF(BS71="meio2st",IF(BP72&gt;4,IF(BP72=6,7,BP72+2),6),BP71))),BP71))))</f>
        <v>3</v>
      </c>
      <c r="BW71" s="105">
        <f>IF(BN71="W",0,IF(BN71="O",0,IF(BN71="R",IF(BS71="STB",BQ71,0),IF(BN72="R",IF(BS67="meio1st",0,IF(BU71&gt;BU72,IF(BV71&gt;BV72,0,10),IF(BV71&gt;BV72,10,BQ71))),BQ71))))</f>
        <v>0</v>
      </c>
      <c r="BY71" s="98" t="s">
        <v>140</v>
      </c>
      <c r="BZ71" s="45" t="str">
        <f>D70</f>
        <v>NELSON ELEUTÉRIO</v>
      </c>
      <c r="CA71" s="134">
        <f>IF(CB71="W",1,IF(CB71="O",0,IF(CB71="R",0,IF(CB72="R",1,IF(CK71+CK72&gt;0,IF(CK71&gt;CK72,1,0),IF(CJ71&gt;CJ72,1,0))))))</f>
        <v>1</v>
      </c>
      <c r="CB71" s="133"/>
      <c r="CC71" s="109">
        <v>6</v>
      </c>
      <c r="CD71" s="109">
        <v>6</v>
      </c>
      <c r="CE71" s="110"/>
      <c r="CG71" s="65" t="str">
        <f>IF(CE71&lt;&gt;"","STB",IF(CE72&lt;&gt;"","STB",IF(CD71&lt;&gt;"",IF(CD71&gt;5,IF(CD71&gt;CD72+1,"fim2st",IF(CD72&gt;CD71+1,"fim2st",IF(CD71=CD72,"meio2st",IF(CD71=6,IF(CD72=7,"fim2st","meio2st"),IF(CD71=7,IF(CD72=6,"fim2st","meio2st"),"meio2st"))))),IF(CD72&gt;5,IF(CD72&gt;CD71+1,"fim2st","meio2st"),"meio2st")),IF(CD72&lt;&gt;"",IF(CD71&gt;5,IF(CD71&gt;CD72+1,"fim2st",IF(CD72&gt;CD71+1,"fim2st",IF(CD71=CD72,"meio2st",IF(CD71=6,IF(CD72=7,"fim2st","meio2st"),IF(CD71=7,IF(CD72=6,"fim2st","meio2st"),"meio2st"))))),IF(CD72&gt;5,IF(CD72&gt;CD71+1,"fim2st","meio2st"),"meio2st")),IF(CC71&lt;&gt;"",IF(CC71&gt;5,IF(CC71&gt;CC72+1,"fim1st",IF(CC72&gt;CC71+1,"fim1st",IF(CC71=CC72,"meio1st",IF(CC71=6,IF(CC72=7,"fim1st","meio1st"),IF(CC71=7,IF(CC72=6,"fim1st","meio1st"),"meio1st"))))),IF(CC72&gt;5,IF(CC72&gt;CC71+1,"fim1st","meio1st"),"meio1st")),IF(CC72&lt;&gt;"",IF(CC71&gt;5,IF(CC71&gt;CC72+1,"fim1st",IF(CC72&gt;CC71+1,"fim1st",IF(CC71=CC72,"meio1st",IF(CC71=6,IF(CC72=7,"fim1st","meio1st"),IF(CC71=7,IF(CC72=6,"fim1st","meio1st"),"meio1st"))))),IF(CC72&gt;5,IF(CC72&gt;CC71+1,"fim1st","meio1st"),"meio1st")),"NJG"))))))</f>
        <v>fim2st</v>
      </c>
      <c r="CI71" s="103">
        <f>IF(CB71="W",6,IF(CB71="O",0,  IF(CB72="R",IF(CG71="meio1st",IF(CC72&gt;4,IF(CC72=6,7,CC72+2),6),CC71),CC71)))</f>
        <v>6</v>
      </c>
      <c r="CJ71" s="104">
        <f>IF(CB71="W",6,IF(CB71="O",0,IF(CB71="R",IF(CG71="meio1st",0,IF(CG71="fim1st",0,CD71) ),IF(CB72="R",IF(CG71="meio1st",6,IF(CG71="fim1st",6,IF(CG71="meio2st",IF(CD72&gt;4,IF(CD72=6,7,CD72+2),6),CD71))),CD71))))</f>
        <v>6</v>
      </c>
      <c r="CK71" s="105">
        <f>IF(CB71="W",0,IF(CB71="O",0,IF(CB71="R",IF(CG71="STB",CE71,0),IF(CB72="R",IF(CG67="meio1st",0,IF(CI71&gt;CI72,IF(CJ71&gt;CJ72,0,10),IF(CJ71&gt;CJ72,10,CE71))),CE71))))</f>
        <v>0</v>
      </c>
      <c r="CM71" s="31" t="str">
        <f t="shared" si="220"/>
        <v>RICARDO VILLELA</v>
      </c>
      <c r="CN71" s="65">
        <f>IF(AE70&gt;AE69,1,0)</f>
        <v>0</v>
      </c>
      <c r="CO71" s="65">
        <f>IF(AF70&gt;AF69,1,0)</f>
        <v>0</v>
      </c>
      <c r="CP71" s="65">
        <f>IF(AG70&gt;AG69,1,0)</f>
        <v>0</v>
      </c>
      <c r="CQ71" s="65">
        <f>IF(AS68&gt;AS67,1,0)</f>
        <v>0</v>
      </c>
      <c r="CR71" s="65">
        <f>IF(AT68&gt;AT67,1,0)</f>
        <v>1</v>
      </c>
      <c r="CS71" s="65">
        <f>IF(AU68&gt;AU67,1,0)</f>
        <v>1</v>
      </c>
      <c r="CT71" s="65">
        <f>IF(BG71&gt;BG72,1,0)</f>
        <v>1</v>
      </c>
      <c r="CU71" s="65">
        <f>IF(BH71&gt;BH72,1,0)</f>
        <v>1</v>
      </c>
      <c r="CV71" s="65">
        <f>IF(BI71&gt;BI72,1,0)</f>
        <v>0</v>
      </c>
      <c r="CW71" s="65">
        <f>IF(BU71&gt;BU72,1,0)</f>
        <v>0</v>
      </c>
      <c r="CX71" s="65">
        <f>IF(BV71&gt;BV72,1,0)</f>
        <v>0</v>
      </c>
      <c r="CY71" s="65">
        <f>IF(BW71&gt;BW72,1,0)</f>
        <v>0</v>
      </c>
      <c r="CZ71" s="65">
        <f>IF(CI70&gt;CI69,1,0)</f>
        <v>1</v>
      </c>
      <c r="DA71" s="65">
        <f>IF(CJ70&gt;CJ69,1,0)</f>
        <v>0</v>
      </c>
      <c r="DB71" s="65">
        <f>IF(CK70&gt;CK69,1,0)</f>
        <v>1</v>
      </c>
      <c r="DC71" s="111"/>
      <c r="DD71" s="65">
        <f>IF(AE69&gt;AE70,1,0)</f>
        <v>1</v>
      </c>
      <c r="DE71" s="65">
        <f>IF(AF69&gt;AF70,1,0)</f>
        <v>1</v>
      </c>
      <c r="DF71" s="65">
        <f>IF(AG69&gt;AG70,1,0)</f>
        <v>0</v>
      </c>
      <c r="DG71" s="65">
        <f>IF(AS67&gt;AS68,1,0)</f>
        <v>1</v>
      </c>
      <c r="DH71" s="65">
        <f>IF(AT67&gt;AT68,1,0)</f>
        <v>0</v>
      </c>
      <c r="DI71" s="65">
        <f>IF(AU67&gt;AU68,1,0)</f>
        <v>0</v>
      </c>
      <c r="DJ71" s="65">
        <f>IF(BG72&gt;BG71,1,0)</f>
        <v>0</v>
      </c>
      <c r="DK71" s="65">
        <f>IF(BH72&gt;BH71,1,0)</f>
        <v>0</v>
      </c>
      <c r="DL71" s="65">
        <f>IF(BI72&gt;BI71,1,0)</f>
        <v>0</v>
      </c>
      <c r="DM71" s="65">
        <f>IF(BU72&gt;BU71,1,0)</f>
        <v>1</v>
      </c>
      <c r="DN71" s="65">
        <f>IF(BV72&gt;BV71,1,0)</f>
        <v>1</v>
      </c>
      <c r="DO71" s="65">
        <f>IF(BW72&gt;BW71,1,0)</f>
        <v>0</v>
      </c>
      <c r="DP71" s="65">
        <f>IF(CI69&gt;CI70,1,0)</f>
        <v>0</v>
      </c>
      <c r="DQ71" s="65">
        <f>IF(CJ69&gt;CJ70,1,0)</f>
        <v>1</v>
      </c>
      <c r="DR71" s="65">
        <f>IF(CK69&gt;CK70,1,0)</f>
        <v>0</v>
      </c>
      <c r="DS71" s="111"/>
      <c r="DT71" s="65">
        <f>AE70+AF70+AG70+AS68+AT68+AU68+BG71+BH71+BI71+BU71+BV71+BW71+CI70+CJ70+CK70</f>
        <v>67</v>
      </c>
      <c r="DU71" s="65">
        <f>AE69+AF69+AG69+AS67+AT67+AU67+BG72+BH72+BI72+BU72+BV72+BW72+CI69+CJ69+CK69</f>
        <v>65</v>
      </c>
      <c r="DV71" s="111"/>
      <c r="DW71" s="31">
        <f>IF(X70="O",1,0)</f>
        <v>0</v>
      </c>
      <c r="DX71" s="31">
        <f>IF(AL68="O",1,0)</f>
        <v>0</v>
      </c>
      <c r="DY71" s="31">
        <f>IF(AZ71="O",1,0)</f>
        <v>0</v>
      </c>
      <c r="DZ71" s="31">
        <f>IF(BN71="O",1,0)</f>
        <v>0</v>
      </c>
      <c r="EA71" s="31">
        <f>IF(CB70="O",1,0)</f>
        <v>0</v>
      </c>
      <c r="ED71" s="65">
        <f t="shared" si="221"/>
        <v>1</v>
      </c>
      <c r="EE71" s="65">
        <f t="shared" si="222"/>
        <v>1</v>
      </c>
      <c r="EF71" s="65">
        <f t="shared" si="223"/>
        <v>1</v>
      </c>
      <c r="EG71" s="65">
        <f t="shared" si="224"/>
        <v>1</v>
      </c>
      <c r="EH71" s="65">
        <f t="shared" si="225"/>
        <v>1</v>
      </c>
      <c r="EI71" s="65">
        <v>5</v>
      </c>
      <c r="EJ71" s="43">
        <f t="shared" si="226"/>
        <v>5</v>
      </c>
      <c r="EK71" s="43">
        <f>AY71+BM71+CA70+W70+AK68</f>
        <v>3</v>
      </c>
      <c r="EL71" s="43">
        <f t="shared" si="227"/>
        <v>6</v>
      </c>
      <c r="EM71" s="43">
        <f t="shared" si="228"/>
        <v>6</v>
      </c>
      <c r="EN71" s="43">
        <f t="shared" si="229"/>
        <v>0</v>
      </c>
      <c r="EO71" s="43">
        <f t="shared" si="230"/>
        <v>67</v>
      </c>
      <c r="EP71" s="43">
        <f t="shared" si="230"/>
        <v>65</v>
      </c>
      <c r="EQ71" s="43">
        <f t="shared" si="231"/>
        <v>2</v>
      </c>
      <c r="ER71" s="43">
        <f t="shared" si="232"/>
        <v>0</v>
      </c>
      <c r="ES71" s="111"/>
      <c r="ET71" s="71">
        <f>IF(EK71+100&gt;99,EK71+100,concatdxnar("0",EK71+100))</f>
        <v>103</v>
      </c>
      <c r="EU71" s="71">
        <f t="shared" si="233"/>
        <v>100</v>
      </c>
      <c r="EV71" s="71">
        <f t="shared" si="234"/>
        <v>102</v>
      </c>
      <c r="EW71" s="71">
        <f t="shared" si="235"/>
        <v>9</v>
      </c>
      <c r="EX71" s="65" t="str">
        <f t="shared" si="236"/>
        <v>10310010295</v>
      </c>
      <c r="EY71" s="65">
        <f t="shared" si="237"/>
        <v>10310010295</v>
      </c>
      <c r="EZ71" s="65">
        <f>LARGE(EY67:EY72,EI71)</f>
        <v>10109507796</v>
      </c>
      <c r="FA71" s="65" t="str">
        <f t="shared" si="238"/>
        <v>101095077</v>
      </c>
      <c r="FB71" s="65" t="str">
        <f>IF(FA71=FA70,"empate-c",IF(FA71=FA72,"empate-b","ok"))</f>
        <v>ok</v>
      </c>
      <c r="FC71" s="65">
        <f t="shared" si="239"/>
        <v>6</v>
      </c>
      <c r="FD71" s="65">
        <f t="shared" si="240"/>
        <v>9</v>
      </c>
      <c r="FE71" s="65" t="str">
        <f>RIGHT(C65,1)</f>
        <v>H</v>
      </c>
      <c r="FF71" s="65">
        <f>IF(FD71=9,9,VLOOKUP(CONCATENATE(FE71,FD71),'Conf-Direto'!$A$12:$B$587,2,0))</f>
        <v>9</v>
      </c>
      <c r="FG71" s="65">
        <f t="shared" si="241"/>
        <v>9</v>
      </c>
      <c r="FH71" s="31" t="str">
        <f t="shared" si="242"/>
        <v>10109507796</v>
      </c>
      <c r="FI71" s="65">
        <v>5</v>
      </c>
      <c r="FJ71" s="70">
        <f>IF(AK67=1,1,IF(AK68=1,5,0))</f>
        <v>5</v>
      </c>
      <c r="FK71" s="70">
        <f>IF(W69=1,2,IF(W70=1,5,0))</f>
        <v>2</v>
      </c>
      <c r="FL71" s="70">
        <f>IF(CA69=1,3,IF(CA70=1,5,0))</f>
        <v>5</v>
      </c>
      <c r="FM71" s="70">
        <f>IF(BM72=1,4,IF(BM71=1,5,0))</f>
        <v>4</v>
      </c>
      <c r="FN71" s="70"/>
      <c r="FO71" s="70">
        <f>FN72</f>
        <v>5</v>
      </c>
      <c r="FP71" s="31">
        <f t="shared" si="243"/>
        <v>10109507796</v>
      </c>
      <c r="FQ71" s="31">
        <f>LARGE(FP67:FP72,5)</f>
        <v>10109507796</v>
      </c>
      <c r="FR71" s="65">
        <f>IF(SUM(EJ67:EJ72)=0,B71,VALUE(RIGHT(FQ71,1)))</f>
        <v>6</v>
      </c>
      <c r="FS71" s="31">
        <f t="shared" si="244"/>
        <v>48</v>
      </c>
      <c r="FT71" s="31" t="str">
        <f>VLOOKUP(FR71,B67:D72,3,0)</f>
        <v>CARLOS PEREIRA</v>
      </c>
      <c r="FU71" s="31">
        <f t="shared" si="245"/>
        <v>47</v>
      </c>
      <c r="FV71" s="67" t="str">
        <f t="shared" si="246"/>
        <v>4847</v>
      </c>
      <c r="FW71" s="31">
        <f t="shared" si="247"/>
        <v>4847</v>
      </c>
      <c r="FX71" s="31">
        <f>SMALL(FW67:FW72,FI71)</f>
        <v>4746</v>
      </c>
      <c r="FY71" s="31">
        <f t="shared" si="248"/>
        <v>47</v>
      </c>
      <c r="FZ71" s="31" t="str">
        <f t="shared" si="249"/>
        <v>46</v>
      </c>
    </row>
    <row r="72" spans="1:185" x14ac:dyDescent="0.45">
      <c r="B72" s="43">
        <v>6</v>
      </c>
      <c r="C72" s="47">
        <v>48</v>
      </c>
      <c r="D72" s="48" t="str">
        <f>Classificação!D52</f>
        <v>CARLOS PEREIRA</v>
      </c>
      <c r="F72" s="47">
        <f>F71+1</f>
        <v>48</v>
      </c>
      <c r="G72" s="135" t="str">
        <f t="shared" si="219"/>
        <v>MÁRCIA MORATO</v>
      </c>
      <c r="H72" s="148">
        <f>VLOOKUP(FR72,EI67:EJ72,2,0)</f>
        <v>5</v>
      </c>
      <c r="I72" s="137">
        <f>VLOOKUP(FR72,EI67:EK72,3,0)</f>
        <v>0</v>
      </c>
      <c r="J72" s="141">
        <f>VLOOKUP(FR72,EI67:EQ72,4,0)</f>
        <v>1</v>
      </c>
      <c r="K72" s="139">
        <f>VLOOKUP(FR72,EI67:EQ72,5,0)</f>
        <v>10</v>
      </c>
      <c r="L72" s="140">
        <f>VLOOKUP(FR72,EI67:EQ72,6,0)</f>
        <v>-9</v>
      </c>
      <c r="M72" s="141">
        <f>VLOOKUP(FR72,EI67:EQ72,7,0)</f>
        <v>47</v>
      </c>
      <c r="N72" s="139">
        <f>VLOOKUP(FR72,EI67:EQ72,8,0)</f>
        <v>71</v>
      </c>
      <c r="O72" s="149">
        <f>VLOOKUP(FR72,EI67:EQ72,9,0)</f>
        <v>-24</v>
      </c>
      <c r="P72" s="142">
        <f>VLOOKUP(FR72,EI67:ER72,10,0)</f>
        <v>0</v>
      </c>
      <c r="Q72" s="142" t="e">
        <f>VLOOKUP(FS72,EJ67:ES72,10,0)</f>
        <v>#N/A</v>
      </c>
      <c r="R72" s="97"/>
      <c r="S72" s="97"/>
      <c r="U72" s="118" t="s">
        <v>140</v>
      </c>
      <c r="V72" s="50" t="str">
        <f>D70</f>
        <v>NELSON ELEUTÉRIO</v>
      </c>
      <c r="W72" s="119">
        <f>IF(X72="W",1,IF(X72="O",0,IF(X72="R",0,IF(X71="R",1,IF(AG72+AG71&gt;0,IF(AG72&gt;AG71,1,0),IF(AF72&gt;AF71,1,0))))))</f>
        <v>1</v>
      </c>
      <c r="X72" s="143"/>
      <c r="Y72" s="121">
        <v>6</v>
      </c>
      <c r="Z72" s="121">
        <v>6</v>
      </c>
      <c r="AA72" s="122"/>
      <c r="AC72" s="65" t="str">
        <f>IF(AA72&lt;&gt;"","STB",IF(AA71&lt;&gt;"","STB",IF(Z72&lt;&gt;"",IF(Z72&gt;5,IF(Z72&gt;Z71+1,"fim2st",IF(Z71&gt;Z72+1,"fim2st",IF(Z72=Z71,"meio2st",IF(Z72=6,IF(Z71=7,"fim2st","meio2st"),IF(Z72=7,IF(Z71=6,"fim2st","meio2st"),"meio2st"))))),IF(Z71&gt;5,IF(Z71&gt;Z72+1,"fim2st","meio2st"),"meio2st")),IF(Z71&lt;&gt;"",IF(Z72&gt;5,IF(Z72&gt;Z71+1,"fim2st",IF(Z71&gt;Z72+1,"fim2st",IF(Z72=Z71,"meio2st",IF(Z72=6,IF(Z71=7,"fim2st","meio2st"),IF(Z72=7,IF(Z71=6,"fim2st","meio2st"),"meio2st"))))),IF(Z71&gt;5,IF(Z71&gt;Z72+1,"fim2st","meio2st"),"meio2st")),IF(Y72&lt;&gt;"",IF(Y72&gt;5,IF(Y72&gt;Y71+1,"fim1st",IF(Y71&gt;Y72+1,"fim1st",IF(Y72=Y71,"meio1st",IF(Y72=6,IF(Y71=7,"fim1st","meio1st"),IF(Y72=7,IF(Y71=6,"fim1st","meio1st"),"meio1st"))))),IF(Y71&gt;5,IF(Y71&gt;Y72+1,"fim1st","meio1st"),"meio1st")),IF(Y71&lt;&gt;"",IF(Y72&gt;5,IF(Y72&gt;Y71+1,"fim1st",IF(Y71&gt;Y72+1,"fim1st",IF(Y72=Y71,"meio1st",IF(Y72=6,IF(Y71=7,"fim1st","meio1st"),IF(Y72=7,IF(Y71=6,"fim1st","meio1st"),"meio1st"))))),IF(Y71&gt;5,IF(Y71&gt;Y72+1,"fim1st","meio1st"),"meio1st")),"NJG"))))))</f>
        <v>fim2st</v>
      </c>
      <c r="AE72" s="123">
        <f>IF(X72="W",6,IF(X72="O",0,  IF(X71="R",IF(AC72="meio1st",IF(Y71&gt;4,IF(Y71=6,7,Y71+2),6),Y72),Y72)))</f>
        <v>6</v>
      </c>
      <c r="AF72" s="124">
        <f>IF(X72="W",6,IF(X72="O",0,IF(X72="R",IF(AC72="meio1st",0,IF(AC72="fim1st",0,Z72) ),IF(X71="R",IF(AC72="meio1st",6,IF(AC72="fim1st",6,IF(AC72="meio2st",IF(Z71&gt;4,IF(Z71=6,7,Z71+2),6),Z72))),Z72))))</f>
        <v>6</v>
      </c>
      <c r="AG72" s="125">
        <f>IF(X72="W",0,IF(X72="O",0,IF(X72="R",IF(AC72="STB",AA72,0),IF(X71="R",IF(AC67="meio1st",0,IF(AE72&gt;AE71,IF(AF72&gt;AF71,0,10),IF(AF72&gt;AF71,10,AA72))),AA72))))</f>
        <v>0</v>
      </c>
      <c r="AH72" s="106"/>
      <c r="AI72" s="118"/>
      <c r="AJ72" s="50" t="str">
        <f>D72</f>
        <v>CARLOS PEREIRA</v>
      </c>
      <c r="AK72" s="119">
        <f>IF(AL72="W",1,IF(AL72="O",0,IF(AL72="R",0,IF(AL71="R",1,IF(AU72+AU71&gt;0,IF(AU72&gt;AU71,1,0),IF(AT72&gt;AT71,1,0))))))</f>
        <v>1</v>
      </c>
      <c r="AL72" s="143"/>
      <c r="AM72" s="121">
        <v>7</v>
      </c>
      <c r="AN72" s="121">
        <v>6</v>
      </c>
      <c r="AO72" s="122"/>
      <c r="AQ72" s="65" t="str">
        <f>IF(AO72&lt;&gt;"","STB",IF(AO71&lt;&gt;"","STB",IF(AN72&lt;&gt;"",IF(AN72&gt;5,IF(AN72&gt;AN71+1,"fim2st",IF(AN71&gt;AN72+1,"fim2st",IF(AN72=AN71,"meio2st",IF(AN72=6,IF(AN71=7,"fim2st","meio2st"),IF(AN72=7,IF(AN71=6,"fim2st","meio2st"),"meio2st"))))),IF(AN71&gt;5,IF(AN71&gt;AN72+1,"fim2st","meio2st"),"meio2st")),IF(AN71&lt;&gt;"",IF(AN72&gt;5,IF(AN72&gt;AN71+1,"fim2st",IF(AN71&gt;AN72+1,"fim2st",IF(AN72=AN71,"meio2st",IF(AN72=6,IF(AN71=7,"fim2st","meio2st"),IF(AN72=7,IF(AN71=6,"fim2st","meio2st"),"meio2st"))))),IF(AN71&gt;5,IF(AN71&gt;AN72+1,"fim2st","meio2st"),"meio2st")),IF(AM72&lt;&gt;"",IF(AM72&gt;5,IF(AM72&gt;AM71+1,"fim1st",IF(AM71&gt;AM72+1,"fim1st",IF(AM72=AM71,"meio1st",IF(AM72=6,IF(AM71=7,"fim1st","meio1st"),IF(AM72=7,IF(AM71=6,"fim1st","meio1st"),"meio1st"))))),IF(AM71&gt;5,IF(AM71&gt;AM72+1,"fim1st","meio1st"),"meio1st")),IF(AM71&lt;&gt;"",IF(AM72&gt;5,IF(AM72&gt;AM71+1,"fim1st",IF(AM71&gt;AM72+1,"fim1st",IF(AM72=AM71,"meio1st",IF(AM72=6,IF(AM71=7,"fim1st","meio1st"),IF(AM72=7,IF(AM71=6,"fim1st","meio1st"),"meio1st"))))),IF(AM71&gt;5,IF(AM71&gt;AM72+1,"fim1st","meio1st"),"meio1st")),"NJG"))))))</f>
        <v>fim2st</v>
      </c>
      <c r="AS72" s="123">
        <f>IF(AL72="W",6,IF(AL72="O",0,  IF(AL71="R",IF(AQ72="meio1st",IF(AM71&gt;4,IF(AM71=6,7,AM71+2),6),AM72),AM72)))</f>
        <v>7</v>
      </c>
      <c r="AT72" s="124">
        <f>IF(AL72="W",6,IF(AL72="O",0,IF(AL72="R",IF(AQ72="meio1st",0,IF(AQ72="fim1st",0,AN72) ),IF(AL71="R",IF(AQ72="meio1st",6,IF(AQ72="fim1st",6,IF(AQ72="meio2st",IF(AN71&gt;4,IF(AN71=6,7,AN71+2),6),AN72))),AN72))))</f>
        <v>6</v>
      </c>
      <c r="AU72" s="125">
        <f>IF(AL72="W",0,IF(AL72="O",0,IF(AL72="R",IF(AQ72="STB",AO72,0),IF(AL71="R",IF(AQ67="meio1st",0,IF(AS72&gt;AS71,IF(AT72&gt;AT71,0,10),IF(AT72&gt;AT71,10,AO72))),AO72))))</f>
        <v>0</v>
      </c>
      <c r="AW72" s="118" t="s">
        <v>140</v>
      </c>
      <c r="AX72" s="50" t="str">
        <f>D72</f>
        <v>CARLOS PEREIRA</v>
      </c>
      <c r="AY72" s="119">
        <f>IF(AZ72="W",1,IF(AZ72="O",0,IF(AZ72="R",0,IF(AZ71="R",1,IF(BI72+BI71&gt;0,IF(BI72&gt;BI71,1,0),IF(BH72&gt;BH71,1,0))))))</f>
        <v>0</v>
      </c>
      <c r="AZ72" s="143"/>
      <c r="BA72" s="121">
        <v>1</v>
      </c>
      <c r="BB72" s="121">
        <v>2</v>
      </c>
      <c r="BC72" s="122"/>
      <c r="BE72" s="65" t="str">
        <f>IF(BC72&lt;&gt;"","STB",IF(BC71&lt;&gt;"","STB",IF(BB72&lt;&gt;"",IF(BB72&gt;5,IF(BB72&gt;BB71+1,"fim2st",IF(BB71&gt;BB72+1,"fim2st",IF(BB72=BB71,"meio2st",IF(BB72=6,IF(BB71=7,"fim2st","meio2st"),IF(BB72=7,IF(BB71=6,"fim2st","meio2st"),"meio2st"))))),IF(BB71&gt;5,IF(BB71&gt;BB72+1,"fim2st","meio2st"),"meio2st")),IF(BB71&lt;&gt;"",IF(BB72&gt;5,IF(BB72&gt;BB71+1,"fim2st",IF(BB71&gt;BB72+1,"fim2st",IF(BB72=BB71,"meio2st",IF(BB72=6,IF(BB71=7,"fim2st","meio2st"),IF(BB72=7,IF(BB71=6,"fim2st","meio2st"),"meio2st"))))),IF(BB71&gt;5,IF(BB71&gt;BB72+1,"fim2st","meio2st"),"meio2st")),IF(BA72&lt;&gt;"",IF(BA72&gt;5,IF(BA72&gt;BA71+1,"fim1st",IF(BA71&gt;BA72+1,"fim1st",IF(BA72=BA71,"meio1st",IF(BA72=6,IF(BA71=7,"fim1st","meio1st"),IF(BA72=7,IF(BA71=6,"fim1st","meio1st"),"meio1st"))))),IF(BA71&gt;5,IF(BA71&gt;BA72+1,"fim1st","meio1st"),"meio1st")),IF(BA71&lt;&gt;"",IF(BA72&gt;5,IF(BA72&gt;BA71+1,"fim1st",IF(BA71&gt;BA72+1,"fim1st",IF(BA72=BA71,"meio1st",IF(BA72=6,IF(BA71=7,"fim1st","meio1st"),IF(BA72=7,IF(BA71=6,"fim1st","meio1st"),"meio1st"))))),IF(BA71&gt;5,IF(BA71&gt;BA72+1,"fim1st","meio1st"),"meio1st")),"NJG"))))))</f>
        <v>fim2st</v>
      </c>
      <c r="BG72" s="123">
        <f>IF(AZ72="W",6,IF(AZ72="O",0,  IF(AZ71="R",IF(BE72="meio1st",IF(BA71&gt;4,IF(BA71=6,7,BA71+2),6),BA72),BA72)))</f>
        <v>1</v>
      </c>
      <c r="BH72" s="124">
        <f>IF(AZ72="W",6,IF(AZ72="O",0,IF(AZ72="R",IF(BE72="meio1st",0,IF(BE72="fim1st",0,BB72) ),IF(AZ71="R",IF(BE72="meio1st",6,IF(BE72="fim1st",6,IF(BE72="meio2st",IF(BB71&gt;4,IF(BB71=6,7,BB71+2),6),BB72))),BB72))))</f>
        <v>2</v>
      </c>
      <c r="BI72" s="125">
        <f>IF(AZ72="W",0,IF(AZ72="O",0,IF(AZ72="R",IF(BE72="STB",BC72,0),IF(AZ71="R",IF(BE67="meio1st",0,IF(BG72&gt;BG71,IF(BH72&gt;BH71,0,10),IF(BH72&gt;BH71,10,BC72))),BC72))))</f>
        <v>0</v>
      </c>
      <c r="BK72" s="118"/>
      <c r="BL72" s="50" t="str">
        <f>D70</f>
        <v>NELSON ELEUTÉRIO</v>
      </c>
      <c r="BM72" s="119">
        <f>IF(BN72="W",1,IF(BN72="O",0,IF(BN72="R",0,IF(BN71="R",1,IF(BW72+BW71&gt;0,IF(BW72&gt;BW71,1,0),IF(BV72&gt;BV71,1,0))))))</f>
        <v>1</v>
      </c>
      <c r="BN72" s="143"/>
      <c r="BO72" s="121">
        <v>6</v>
      </c>
      <c r="BP72" s="121">
        <v>6</v>
      </c>
      <c r="BQ72" s="122"/>
      <c r="BS72" s="65" t="str">
        <f>IF(BQ72&lt;&gt;"","STB",IF(BQ71&lt;&gt;"","STB",IF(BP72&lt;&gt;"",IF(BP72&gt;5,IF(BP72&gt;BP71+1,"fim2st",IF(BP71&gt;BP72+1,"fim2st",IF(BP72=BP71,"meio2st",IF(BP72=6,IF(BP71=7,"fim2st","meio2st"),IF(BP72=7,IF(BP71=6,"fim2st","meio2st"),"meio2st"))))),IF(BP71&gt;5,IF(BP71&gt;BP72+1,"fim2st","meio2st"),"meio2st")),IF(BP71&lt;&gt;"",IF(BP72&gt;5,IF(BP72&gt;BP71+1,"fim2st",IF(BP71&gt;BP72+1,"fim2st",IF(BP72=BP71,"meio2st",IF(BP72=6,IF(BP71=7,"fim2st","meio2st"),IF(BP72=7,IF(BP71=6,"fim2st","meio2st"),"meio2st"))))),IF(BP71&gt;5,IF(BP71&gt;BP72+1,"fim2st","meio2st"),"meio2st")),IF(BO72&lt;&gt;"",IF(BO72&gt;5,IF(BO72&gt;BO71+1,"fim1st",IF(BO71&gt;BO72+1,"fim1st",IF(BO72=BO71,"meio1st",IF(BO72=6,IF(BO71=7,"fim1st","meio1st"),IF(BO72=7,IF(BO71=6,"fim1st","meio1st"),"meio1st"))))),IF(BO71&gt;5,IF(BO71&gt;BO72+1,"fim1st","meio1st"),"meio1st")),IF(BO71&lt;&gt;"",IF(BO72&gt;5,IF(BO72&gt;BO71+1,"fim1st",IF(BO71&gt;BO72+1,"fim1st",IF(BO72=BO71,"meio1st",IF(BO72=6,IF(BO71=7,"fim1st","meio1st"),IF(BO72=7,IF(BO71=6,"fim1st","meio1st"),"meio1st"))))),IF(BO71&gt;5,IF(BO71&gt;BO72+1,"fim1st","meio1st"),"meio1st")),"NJG"))))))</f>
        <v>fim2st</v>
      </c>
      <c r="BU72" s="123">
        <f>IF(BN72="W",6,IF(BN72="O",0,  IF(BN71="R",IF(BS72="meio1st",IF(BO71&gt;4,IF(BO71=6,7,BO71+2),6),BO72),BO72)))</f>
        <v>6</v>
      </c>
      <c r="BV72" s="124">
        <f>IF(BN72="W",6,IF(BN72="O",0,IF(BN72="R",IF(BS72="meio1st",0,IF(BS72="fim1st",0,BP72) ),IF(BN71="R",IF(BS72="meio1st",6,IF(BS72="fim1st",6,IF(BS72="meio2st",IF(BP71&gt;4,IF(BP71=6,7,BP71+2),6),BP72))),BP72))))</f>
        <v>6</v>
      </c>
      <c r="BW72" s="125">
        <f>IF(BN72="W",0,IF(BN72="O",0,IF(BN72="R",IF(BS72="STB",BQ72,0),IF(BN71="R",IF(BS67="meio1st",0,IF(BU72&gt;BU71,IF(BV72&gt;BV71,0,10),IF(BV72&gt;BV71,10,BQ72))),BQ72))))</f>
        <v>0</v>
      </c>
      <c r="BY72" s="118"/>
      <c r="BZ72" s="50" t="str">
        <f>D72</f>
        <v>CARLOS PEREIRA</v>
      </c>
      <c r="CA72" s="119">
        <f>IF(CB72="W",1,IF(CB72="O",0,IF(CB72="R",0,IF(CB71="R",1,IF(CK72+CK71&gt;0,IF(CK72&gt;CK71,1,0),IF(CJ72&gt;CJ71,1,0))))))</f>
        <v>0</v>
      </c>
      <c r="CB72" s="144"/>
      <c r="CC72" s="129">
        <v>0</v>
      </c>
      <c r="CD72" s="129">
        <v>3</v>
      </c>
      <c r="CE72" s="130"/>
      <c r="CG72" s="65" t="str">
        <f>IF(CE72&lt;&gt;"","STB",IF(CE71&lt;&gt;"","STB",IF(CD72&lt;&gt;"",IF(CD72&gt;5,IF(CD72&gt;CD71+1,"fim2st",IF(CD71&gt;CD72+1,"fim2st",IF(CD72=CD71,"meio2st",IF(CD72=6,IF(CD71=7,"fim2st","meio2st"),IF(CD72=7,IF(CD71=6,"fim2st","meio2st"),"meio2st"))))),IF(CD71&gt;5,IF(CD71&gt;CD72+1,"fim2st","meio2st"),"meio2st")),IF(CD71&lt;&gt;"",IF(CD72&gt;5,IF(CD72&gt;CD71+1,"fim2st",IF(CD71&gt;CD72+1,"fim2st",IF(CD72=CD71,"meio2st",IF(CD72=6,IF(CD71=7,"fim2st","meio2st"),IF(CD72=7,IF(CD71=6,"fim2st","meio2st"),"meio2st"))))),IF(CD71&gt;5,IF(CD71&gt;CD72+1,"fim2st","meio2st"),"meio2st")),IF(CC72&lt;&gt;"",IF(CC72&gt;5,IF(CC72&gt;CC71+1,"fim1st",IF(CC71&gt;CC72+1,"fim1st",IF(CC72=CC71,"meio1st",IF(CC72=6,IF(CC71=7,"fim1st","meio1st"),IF(CC72=7,IF(CC71=6,"fim1st","meio1st"),"meio1st"))))),IF(CC71&gt;5,IF(CC71&gt;CC72+1,"fim1st","meio1st"),"meio1st")),IF(CC71&lt;&gt;"",IF(CC72&gt;5,IF(CC72&gt;CC71+1,"fim1st",IF(CC71&gt;CC72+1,"fim1st",IF(CC72=CC71,"meio1st",IF(CC72=6,IF(CC71=7,"fim1st","meio1st"),IF(CC72=7,IF(CC71=6,"fim1st","meio1st"),"meio1st"))))),IF(CC71&gt;5,IF(CC71&gt;CC72+1,"fim1st","meio1st"),"meio1st")),"NJG"))))))</f>
        <v>fim2st</v>
      </c>
      <c r="CI72" s="123">
        <f>IF(CB72="W",6,IF(CB72="O",0,  IF(CB71="R",IF(CG72="meio1st",IF(CC71&gt;4,IF(CC71=6,7,CC71+2),6),CC72),CC72)))</f>
        <v>0</v>
      </c>
      <c r="CJ72" s="124">
        <f>IF(CB72="W",6,IF(CB72="O",0,IF(CB72="R",IF(CG72="meio1st",0,IF(CG72="fim1st",0,CD72) ),IF(CB71="R",IF(CG72="meio1st",6,IF(CG72="fim1st",6,IF(CG72="meio2st",IF(CD71&gt;4,IF(CD71=6,7,CD71+2),6),CD72))),CD72))))</f>
        <v>3</v>
      </c>
      <c r="CK72" s="125">
        <f>IF(CB72="W",0,IF(CB72="O",0,IF(CB72="R",IF(CG72="STB",CE72,0),IF(CB71="R",IF(CG67="meio1st",0,IF(CI72&gt;CI71,IF(CJ72&gt;CJ71,0,10),IF(CJ72&gt;CJ71,10,CE72))),CE72))))</f>
        <v>0</v>
      </c>
      <c r="CM72" s="31" t="str">
        <f t="shared" si="220"/>
        <v>CARLOS PEREIRA</v>
      </c>
      <c r="CN72" s="65">
        <f>IF(AE68&gt;AE67,1,0)</f>
        <v>1</v>
      </c>
      <c r="CO72" s="65">
        <f>IF(AF68&gt;AF67,1,0)</f>
        <v>0</v>
      </c>
      <c r="CP72" s="65">
        <f>IF(AG68&gt;AG67,1,0)</f>
        <v>0</v>
      </c>
      <c r="CQ72" s="65">
        <f>IF(AS72&gt;AS71,1,0)</f>
        <v>1</v>
      </c>
      <c r="CR72" s="65">
        <f>IF(AT72&gt;AT71,1,0)</f>
        <v>1</v>
      </c>
      <c r="CS72" s="65">
        <f>IF(AU72&gt;AU71,1,0)</f>
        <v>0</v>
      </c>
      <c r="CT72" s="65">
        <f>IF(BG72&gt;BG71,1,0)</f>
        <v>0</v>
      </c>
      <c r="CU72" s="65">
        <f>IF(BH72&gt;BH71,1,0)</f>
        <v>0</v>
      </c>
      <c r="CV72" s="65">
        <f>IF(BI72&gt;BI71,1,0)</f>
        <v>0</v>
      </c>
      <c r="CW72" s="65">
        <f>IF(BU70&gt;BU69,1,0)</f>
        <v>0</v>
      </c>
      <c r="CX72" s="65">
        <f>IF(BV70&gt;BV69,1,0)</f>
        <v>0</v>
      </c>
      <c r="CY72" s="65">
        <f>IF(BW70&gt;BW69,1,0)</f>
        <v>0</v>
      </c>
      <c r="CZ72" s="65">
        <f>IF(CI72&gt;CI71,1,0)</f>
        <v>0</v>
      </c>
      <c r="DA72" s="65">
        <f>IF(CJ72&gt;CJ71,1,0)</f>
        <v>0</v>
      </c>
      <c r="DB72" s="65">
        <f>IF(CK72&gt;CK71,1,0)</f>
        <v>0</v>
      </c>
      <c r="DC72" s="111"/>
      <c r="DD72" s="65">
        <f>IF(AE67&gt;AE68,1,0)</f>
        <v>0</v>
      </c>
      <c r="DE72" s="65">
        <f>IF(AF67&gt;AF68,1,0)</f>
        <v>1</v>
      </c>
      <c r="DF72" s="65">
        <f>IF(AG67&gt;AG68,1,0)</f>
        <v>1</v>
      </c>
      <c r="DG72" s="65">
        <f>IF(AS71&gt;AS72,1,0)</f>
        <v>0</v>
      </c>
      <c r="DH72" s="65">
        <f>IF(AT71&gt;AT72,1,0)</f>
        <v>0</v>
      </c>
      <c r="DI72" s="65">
        <f>IF(AU71&gt;AU72,1,0)</f>
        <v>0</v>
      </c>
      <c r="DJ72" s="65">
        <f>IF(BG71&gt;BG72,1,0)</f>
        <v>1</v>
      </c>
      <c r="DK72" s="65">
        <f>IF(BH71&gt;BH72,1,0)</f>
        <v>1</v>
      </c>
      <c r="DL72" s="65">
        <f>IF(BI71&gt;BI72,1,0)</f>
        <v>0</v>
      </c>
      <c r="DM72" s="65">
        <f>IF(BU69&gt;BU70,1,0)</f>
        <v>1</v>
      </c>
      <c r="DN72" s="65">
        <f>IF(BV69&gt;BV70,1,0)</f>
        <v>1</v>
      </c>
      <c r="DO72" s="65">
        <f>IF(BW69&gt;BW70,1,0)</f>
        <v>0</v>
      </c>
      <c r="DP72" s="65">
        <f>IF(CI71&gt;CI72,1,0)</f>
        <v>1</v>
      </c>
      <c r="DQ72" s="65">
        <f>IF(CJ71&gt;CJ72,1,0)</f>
        <v>1</v>
      </c>
      <c r="DR72" s="65">
        <f>IF(CK71&gt;CK72,1,0)</f>
        <v>0</v>
      </c>
      <c r="DS72" s="111"/>
      <c r="DT72" s="65">
        <f>AE68+AF68+AG68+AS72+AT72+AU72+BG72+BH72+BI72+BU70+BV70+BW70+CI72+CJ72+CK72</f>
        <v>45</v>
      </c>
      <c r="DU72" s="65">
        <f>AE67+AF67+AG67+AS71+AT71+AU71+BG71+BH71+BI71+BU69+BV69+BW69+CI71+CJ71+CK71</f>
        <v>68</v>
      </c>
      <c r="DV72" s="111"/>
      <c r="DW72" s="31">
        <f>IF(X68="O",1,0)</f>
        <v>0</v>
      </c>
      <c r="DX72" s="31">
        <f>IF(AL72="O",1,0)</f>
        <v>0</v>
      </c>
      <c r="DY72" s="31">
        <f>IF(AZ72="O",1,0)</f>
        <v>0</v>
      </c>
      <c r="DZ72" s="31">
        <f>IF(BN70="O",1,0)</f>
        <v>0</v>
      </c>
      <c r="EA72" s="31">
        <f>IF(CB72="O",1,0)</f>
        <v>0</v>
      </c>
      <c r="ED72" s="65">
        <f t="shared" si="221"/>
        <v>1</v>
      </c>
      <c r="EE72" s="65">
        <f t="shared" si="222"/>
        <v>1</v>
      </c>
      <c r="EF72" s="65">
        <f t="shared" si="223"/>
        <v>1</v>
      </c>
      <c r="EG72" s="65">
        <f t="shared" si="224"/>
        <v>1</v>
      </c>
      <c r="EH72" s="65">
        <f t="shared" si="225"/>
        <v>1</v>
      </c>
      <c r="EI72" s="65">
        <v>6</v>
      </c>
      <c r="EJ72" s="43">
        <f t="shared" si="226"/>
        <v>5</v>
      </c>
      <c r="EK72" s="43">
        <f>AY72+BM70+CA72+W68+AK72</f>
        <v>1</v>
      </c>
      <c r="EL72" s="43">
        <f t="shared" si="227"/>
        <v>3</v>
      </c>
      <c r="EM72" s="43">
        <f t="shared" si="228"/>
        <v>8</v>
      </c>
      <c r="EN72" s="43">
        <f t="shared" si="229"/>
        <v>-5</v>
      </c>
      <c r="EO72" s="43">
        <f t="shared" si="230"/>
        <v>45</v>
      </c>
      <c r="EP72" s="43">
        <f t="shared" si="230"/>
        <v>68</v>
      </c>
      <c r="EQ72" s="43">
        <f t="shared" si="231"/>
        <v>-23</v>
      </c>
      <c r="ER72" s="43">
        <f t="shared" si="232"/>
        <v>0</v>
      </c>
      <c r="ES72" s="111"/>
      <c r="ET72" s="71">
        <f>IF(EK72+100&gt;99,EK72+100,concatdxnar("0",EK72+100))</f>
        <v>101</v>
      </c>
      <c r="EU72" s="71" t="str">
        <f t="shared" si="233"/>
        <v>095</v>
      </c>
      <c r="EV72" s="71" t="str">
        <f t="shared" si="234"/>
        <v>077</v>
      </c>
      <c r="EW72" s="71">
        <f t="shared" si="235"/>
        <v>9</v>
      </c>
      <c r="EX72" s="65" t="str">
        <f t="shared" si="236"/>
        <v>10109507796</v>
      </c>
      <c r="EY72" s="65">
        <f t="shared" si="237"/>
        <v>10109507796</v>
      </c>
      <c r="EZ72" s="65">
        <f>LARGE(EY67:EY72,EI72)</f>
        <v>10009107693</v>
      </c>
      <c r="FA72" s="65" t="str">
        <f t="shared" si="238"/>
        <v>100091076</v>
      </c>
      <c r="FB72" s="65" t="str">
        <f>IF(FA72=FA71,"empate-c","ok")</f>
        <v>ok</v>
      </c>
      <c r="FC72" s="65">
        <f t="shared" si="239"/>
        <v>3</v>
      </c>
      <c r="FD72" s="65">
        <f t="shared" si="240"/>
        <v>9</v>
      </c>
      <c r="FE72" s="65" t="str">
        <f>RIGHT(C65,1)</f>
        <v>H</v>
      </c>
      <c r="FF72" s="65">
        <f>IF(FD72=9,9,VLOOKUP(CONCATENATE(FE72,FD72),'Conf-Direto'!$A$12:$B$587,2,0))</f>
        <v>9</v>
      </c>
      <c r="FG72" s="65">
        <f t="shared" si="241"/>
        <v>9</v>
      </c>
      <c r="FH72" s="31" t="str">
        <f t="shared" si="242"/>
        <v>10009107693</v>
      </c>
      <c r="FI72" s="65">
        <v>6</v>
      </c>
      <c r="FJ72" s="70">
        <f>IF(W67=1,1,IF(W68=1,6,0))</f>
        <v>1</v>
      </c>
      <c r="FK72" s="70">
        <f>IF(BM69=1,2,IF(BM70=1,6,0))</f>
        <v>2</v>
      </c>
      <c r="FL72" s="70">
        <f>IF(AK71=1,3,IF(AK72=1,6,0))</f>
        <v>6</v>
      </c>
      <c r="FM72" s="70">
        <f>IF(CA71=1,4,IF(CA72=1,6,0))</f>
        <v>4</v>
      </c>
      <c r="FN72" s="70">
        <f>IF(AY71=1,5,IF(AY72=1,6,0))</f>
        <v>5</v>
      </c>
      <c r="FO72" s="70"/>
      <c r="FP72" s="31">
        <f t="shared" si="243"/>
        <v>10009107693</v>
      </c>
      <c r="FQ72" s="31">
        <f>LARGE(FP67:FP72,6)</f>
        <v>10009107693</v>
      </c>
      <c r="FR72" s="65">
        <f>IF(SUM(EJ67:EJ72)=0,B72,VALUE(RIGHT(FQ72,1)))</f>
        <v>3</v>
      </c>
      <c r="FS72" s="31">
        <f t="shared" si="244"/>
        <v>45</v>
      </c>
      <c r="FT72" s="31" t="str">
        <f>VLOOKUP(FR72,B67:D72,3,0)</f>
        <v>MÁRCIA MORATO</v>
      </c>
      <c r="FU72" s="31">
        <f t="shared" si="245"/>
        <v>48</v>
      </c>
      <c r="FV72" s="67" t="str">
        <f t="shared" si="246"/>
        <v>4548</v>
      </c>
      <c r="FW72" s="31">
        <f t="shared" si="247"/>
        <v>4548</v>
      </c>
      <c r="FX72" s="31">
        <f>SMALL(FW67:FW72,FI72)</f>
        <v>4847</v>
      </c>
      <c r="FY72" s="31">
        <f t="shared" si="248"/>
        <v>48</v>
      </c>
      <c r="FZ72" s="31" t="str">
        <f t="shared" si="249"/>
        <v>47</v>
      </c>
    </row>
    <row r="74" spans="1:185" s="23" customFormat="1" ht="22.5" customHeight="1" x14ac:dyDescent="0.45">
      <c r="A74" s="34"/>
      <c r="B74" s="34" t="s">
        <v>144</v>
      </c>
      <c r="C74" s="10" t="s">
        <v>232</v>
      </c>
      <c r="D74" s="10"/>
      <c r="E74" s="34"/>
      <c r="F74" s="10"/>
      <c r="G74" s="10" t="s">
        <v>233</v>
      </c>
      <c r="H74" s="3" t="s">
        <v>146</v>
      </c>
      <c r="I74" s="2" t="s">
        <v>147</v>
      </c>
      <c r="J74" s="1" t="s">
        <v>148</v>
      </c>
      <c r="K74" s="1"/>
      <c r="L74" s="1"/>
      <c r="M74" s="1" t="s">
        <v>150</v>
      </c>
      <c r="N74" s="1"/>
      <c r="O74" s="1"/>
      <c r="P74" s="10" t="s">
        <v>152</v>
      </c>
      <c r="Q74" s="10" t="s">
        <v>152</v>
      </c>
      <c r="R74" s="79"/>
      <c r="S74" s="79"/>
      <c r="U74" s="9" t="str">
        <f>U65</f>
        <v>1o TURNO - 1a RODADA</v>
      </c>
      <c r="V74" s="9"/>
      <c r="W74" s="69"/>
      <c r="X74" s="304" t="s">
        <v>154</v>
      </c>
      <c r="Y74" s="304"/>
      <c r="Z74" s="304"/>
      <c r="AA74" s="304"/>
      <c r="AC74" s="65" t="s">
        <v>155</v>
      </c>
      <c r="AD74" s="34"/>
      <c r="AE74" s="303" t="s">
        <v>156</v>
      </c>
      <c r="AF74" s="303"/>
      <c r="AG74" s="303"/>
      <c r="AI74" s="9" t="str">
        <f>AI65</f>
        <v>1o TURNO - 2a RODADA</v>
      </c>
      <c r="AJ74" s="9"/>
      <c r="AK74" s="69"/>
      <c r="AL74" s="304" t="s">
        <v>154</v>
      </c>
      <c r="AM74" s="304"/>
      <c r="AN74" s="304"/>
      <c r="AO74" s="304"/>
      <c r="AP74" s="34"/>
      <c r="AQ74" s="65" t="s">
        <v>155</v>
      </c>
      <c r="AR74" s="34"/>
      <c r="AS74" s="303" t="s">
        <v>156</v>
      </c>
      <c r="AT74" s="303"/>
      <c r="AU74" s="303"/>
      <c r="AW74" s="9" t="str">
        <f>AW65</f>
        <v>1o TURNO - 3a RODADA</v>
      </c>
      <c r="AX74" s="9"/>
      <c r="AY74" s="69"/>
      <c r="AZ74" s="304" t="s">
        <v>154</v>
      </c>
      <c r="BA74" s="304"/>
      <c r="BB74" s="304"/>
      <c r="BC74" s="304"/>
      <c r="BD74" s="34"/>
      <c r="BE74" s="65" t="s">
        <v>155</v>
      </c>
      <c r="BF74" s="34"/>
      <c r="BG74" s="303" t="s">
        <v>156</v>
      </c>
      <c r="BH74" s="303"/>
      <c r="BI74" s="303"/>
      <c r="BK74" s="9" t="str">
        <f>BK65</f>
        <v>1o TURNO - 4a RODADA</v>
      </c>
      <c r="BL74" s="9"/>
      <c r="BM74" s="69"/>
      <c r="BN74" s="304" t="s">
        <v>154</v>
      </c>
      <c r="BO74" s="304"/>
      <c r="BP74" s="304"/>
      <c r="BQ74" s="304"/>
      <c r="BR74" s="34"/>
      <c r="BS74" s="65" t="s">
        <v>155</v>
      </c>
      <c r="BT74" s="34"/>
      <c r="BU74" s="303" t="s">
        <v>156</v>
      </c>
      <c r="BV74" s="303"/>
      <c r="BW74" s="303"/>
      <c r="BY74" s="9" t="str">
        <f>BY65</f>
        <v>1o TURNO - 5a RODADA</v>
      </c>
      <c r="BZ74" s="9"/>
      <c r="CA74" s="69"/>
      <c r="CB74" s="305" t="s">
        <v>154</v>
      </c>
      <c r="CC74" s="305"/>
      <c r="CD74" s="305"/>
      <c r="CE74" s="305"/>
      <c r="CF74" s="34"/>
      <c r="CG74" s="65" t="s">
        <v>155</v>
      </c>
      <c r="CH74" s="34"/>
      <c r="CI74" s="303" t="s">
        <v>156</v>
      </c>
      <c r="CJ74" s="303"/>
      <c r="CK74" s="303"/>
      <c r="CM74" s="306" t="s">
        <v>157</v>
      </c>
      <c r="CN74" s="307" t="s">
        <v>158</v>
      </c>
      <c r="CO74" s="307"/>
      <c r="CP74" s="307"/>
      <c r="CQ74" s="307" t="s">
        <v>159</v>
      </c>
      <c r="CR74" s="307"/>
      <c r="CS74" s="307"/>
      <c r="CT74" s="307" t="s">
        <v>160</v>
      </c>
      <c r="CU74" s="307"/>
      <c r="CV74" s="307"/>
      <c r="CW74" s="307" t="s">
        <v>161</v>
      </c>
      <c r="CX74" s="307"/>
      <c r="CY74" s="307"/>
      <c r="CZ74" s="307" t="s">
        <v>162</v>
      </c>
      <c r="DA74" s="307"/>
      <c r="DB74" s="307"/>
      <c r="DC74" s="34"/>
      <c r="DD74" s="307" t="s">
        <v>163</v>
      </c>
      <c r="DE74" s="307"/>
      <c r="DF74" s="307"/>
      <c r="DG74" s="307" t="s">
        <v>164</v>
      </c>
      <c r="DH74" s="307"/>
      <c r="DI74" s="307"/>
      <c r="DJ74" s="307" t="s">
        <v>165</v>
      </c>
      <c r="DK74" s="307"/>
      <c r="DL74" s="307"/>
      <c r="DM74" s="307" t="s">
        <v>166</v>
      </c>
      <c r="DN74" s="307"/>
      <c r="DO74" s="307"/>
      <c r="DP74" s="307" t="s">
        <v>167</v>
      </c>
      <c r="DQ74" s="307"/>
      <c r="DR74" s="307"/>
      <c r="DS74" s="34"/>
      <c r="DT74" s="307" t="s">
        <v>150</v>
      </c>
      <c r="DU74" s="307"/>
      <c r="DV74" s="34"/>
      <c r="DW74" s="307" t="s">
        <v>168</v>
      </c>
      <c r="DX74" s="307"/>
      <c r="DY74" s="307"/>
      <c r="DZ74" s="307"/>
      <c r="EA74" s="307"/>
      <c r="EB74" s="65" t="s">
        <v>169</v>
      </c>
      <c r="EC74" s="65"/>
      <c r="ED74" s="307" t="s">
        <v>170</v>
      </c>
      <c r="EE74" s="307"/>
      <c r="EF74" s="307"/>
      <c r="EG74" s="307"/>
      <c r="EH74" s="307"/>
      <c r="EI74" s="308" t="s">
        <v>144</v>
      </c>
      <c r="EJ74" s="308" t="s">
        <v>146</v>
      </c>
      <c r="EK74" s="308" t="s">
        <v>147</v>
      </c>
      <c r="EL74" s="307" t="s">
        <v>148</v>
      </c>
      <c r="EM74" s="307"/>
      <c r="EN74" s="307"/>
      <c r="EO74" s="307" t="s">
        <v>150</v>
      </c>
      <c r="EP74" s="307"/>
      <c r="EQ74" s="307"/>
      <c r="ER74" s="307" t="s">
        <v>171</v>
      </c>
      <c r="ES74" s="34"/>
      <c r="ET74" s="309" t="s">
        <v>172</v>
      </c>
      <c r="EU74" s="309"/>
      <c r="EV74" s="309"/>
      <c r="EW74" s="309"/>
      <c r="EX74" s="309"/>
      <c r="EY74" s="309"/>
      <c r="EZ74" s="309"/>
      <c r="FA74" s="309"/>
      <c r="FB74" s="309"/>
      <c r="FC74" s="309"/>
      <c r="FD74" s="307" t="s">
        <v>173</v>
      </c>
      <c r="FE74" s="307"/>
      <c r="FF74" s="307"/>
      <c r="FG74" s="307"/>
      <c r="FH74" s="307"/>
      <c r="FI74" s="307"/>
      <c r="FJ74" s="307"/>
      <c r="FK74" s="307"/>
      <c r="FL74" s="307"/>
      <c r="FM74" s="307"/>
      <c r="FN74" s="307"/>
      <c r="FO74" s="307"/>
      <c r="FP74" s="307"/>
      <c r="FQ74" s="307"/>
      <c r="FR74" s="307"/>
      <c r="FS74" s="34"/>
      <c r="FT74" s="34"/>
      <c r="FU74" s="34"/>
      <c r="FV74" s="72"/>
      <c r="FW74" s="34"/>
      <c r="FX74" s="34"/>
      <c r="FY74" s="34"/>
      <c r="FZ74" s="34"/>
      <c r="GA74" s="34"/>
      <c r="GB74" s="34"/>
      <c r="GC74" s="34"/>
    </row>
    <row r="75" spans="1:185" s="23" customFormat="1" ht="24.75" customHeight="1" x14ac:dyDescent="0.45">
      <c r="A75" s="34"/>
      <c r="B75" s="34"/>
      <c r="C75" s="8" t="str">
        <f>C66</f>
        <v>TENISTAS</v>
      </c>
      <c r="D75" s="8" t="str">
        <f>C3</f>
        <v>TENISTAS</v>
      </c>
      <c r="E75" s="34"/>
      <c r="F75" s="73"/>
      <c r="G75" s="74" t="s">
        <v>174</v>
      </c>
      <c r="H75" s="3"/>
      <c r="I75" s="2"/>
      <c r="J75" s="75" t="s">
        <v>175</v>
      </c>
      <c r="K75" s="75" t="s">
        <v>176</v>
      </c>
      <c r="L75" s="76" t="s">
        <v>177</v>
      </c>
      <c r="M75" s="77" t="s">
        <v>175</v>
      </c>
      <c r="N75" s="77" t="s">
        <v>176</v>
      </c>
      <c r="O75" s="78" t="s">
        <v>177</v>
      </c>
      <c r="P75" s="10"/>
      <c r="Q75" s="10"/>
      <c r="R75" s="79"/>
      <c r="S75" s="79"/>
      <c r="U75" s="83"/>
      <c r="V75" s="84" t="str">
        <f>V66</f>
        <v>19 a 25 Fev</v>
      </c>
      <c r="W75" s="80"/>
      <c r="X75" s="81" t="s">
        <v>178</v>
      </c>
      <c r="Y75" s="82" t="s">
        <v>179</v>
      </c>
      <c r="Z75" s="82" t="s">
        <v>180</v>
      </c>
      <c r="AA75" s="77" t="s">
        <v>181</v>
      </c>
      <c r="AC75" s="65" t="s">
        <v>182</v>
      </c>
      <c r="AD75" s="34"/>
      <c r="AE75" s="82" t="s">
        <v>179</v>
      </c>
      <c r="AF75" s="82" t="s">
        <v>180</v>
      </c>
      <c r="AG75" s="77" t="s">
        <v>181</v>
      </c>
      <c r="AI75" s="83"/>
      <c r="AJ75" s="84" t="str">
        <f>AJ66</f>
        <v>26 Fev a 03 Mar</v>
      </c>
      <c r="AK75" s="80"/>
      <c r="AL75" s="81" t="s">
        <v>178</v>
      </c>
      <c r="AM75" s="82" t="s">
        <v>179</v>
      </c>
      <c r="AN75" s="82" t="s">
        <v>180</v>
      </c>
      <c r="AO75" s="77" t="s">
        <v>181</v>
      </c>
      <c r="AP75" s="34"/>
      <c r="AQ75" s="65" t="s">
        <v>182</v>
      </c>
      <c r="AR75" s="34"/>
      <c r="AS75" s="82" t="s">
        <v>179</v>
      </c>
      <c r="AT75" s="82" t="s">
        <v>180</v>
      </c>
      <c r="AU75" s="77" t="s">
        <v>181</v>
      </c>
      <c r="AW75" s="83"/>
      <c r="AX75" s="84" t="str">
        <f>AX66</f>
        <v>04 a 10 Mar</v>
      </c>
      <c r="AY75" s="80"/>
      <c r="AZ75" s="81" t="s">
        <v>178</v>
      </c>
      <c r="BA75" s="82" t="s">
        <v>179</v>
      </c>
      <c r="BB75" s="82" t="s">
        <v>180</v>
      </c>
      <c r="BC75" s="77" t="s">
        <v>181</v>
      </c>
      <c r="BD75" s="34"/>
      <c r="BE75" s="65" t="s">
        <v>182</v>
      </c>
      <c r="BF75" s="34"/>
      <c r="BG75" s="82" t="s">
        <v>179</v>
      </c>
      <c r="BH75" s="82" t="s">
        <v>180</v>
      </c>
      <c r="BI75" s="77" t="s">
        <v>181</v>
      </c>
      <c r="BK75" s="83"/>
      <c r="BL75" s="84" t="str">
        <f>BL66</f>
        <v>11 a 17 Mar</v>
      </c>
      <c r="BM75" s="80"/>
      <c r="BN75" s="81" t="s">
        <v>178</v>
      </c>
      <c r="BO75" s="82" t="s">
        <v>179</v>
      </c>
      <c r="BP75" s="82" t="s">
        <v>180</v>
      </c>
      <c r="BQ75" s="77" t="s">
        <v>181</v>
      </c>
      <c r="BR75" s="34"/>
      <c r="BS75" s="65" t="s">
        <v>182</v>
      </c>
      <c r="BT75" s="34"/>
      <c r="BU75" s="82" t="s">
        <v>179</v>
      </c>
      <c r="BV75" s="82" t="s">
        <v>180</v>
      </c>
      <c r="BW75" s="77" t="s">
        <v>181</v>
      </c>
      <c r="BY75" s="83"/>
      <c r="BZ75" s="84" t="str">
        <f>BZ66</f>
        <v>18 a 24 Mar</v>
      </c>
      <c r="CA75" s="80"/>
      <c r="CB75" s="150" t="s">
        <v>178</v>
      </c>
      <c r="CC75" s="87" t="s">
        <v>183</v>
      </c>
      <c r="CD75" s="87" t="s">
        <v>184</v>
      </c>
      <c r="CE75" s="88" t="s">
        <v>181</v>
      </c>
      <c r="CF75" s="34"/>
      <c r="CG75" s="65" t="s">
        <v>182</v>
      </c>
      <c r="CH75" s="34"/>
      <c r="CI75" s="82" t="s">
        <v>179</v>
      </c>
      <c r="CJ75" s="82" t="s">
        <v>180</v>
      </c>
      <c r="CK75" s="77" t="s">
        <v>181</v>
      </c>
      <c r="CM75" s="306"/>
      <c r="CN75" s="34" t="s">
        <v>185</v>
      </c>
      <c r="CO75" s="34" t="s">
        <v>186</v>
      </c>
      <c r="CP75" s="34" t="s">
        <v>187</v>
      </c>
      <c r="CQ75" s="34" t="s">
        <v>185</v>
      </c>
      <c r="CR75" s="34" t="s">
        <v>186</v>
      </c>
      <c r="CS75" s="34" t="s">
        <v>187</v>
      </c>
      <c r="CT75" s="34" t="s">
        <v>185</v>
      </c>
      <c r="CU75" s="34" t="s">
        <v>186</v>
      </c>
      <c r="CV75" s="34" t="s">
        <v>187</v>
      </c>
      <c r="CW75" s="34" t="s">
        <v>185</v>
      </c>
      <c r="CX75" s="34" t="s">
        <v>186</v>
      </c>
      <c r="CY75" s="34" t="s">
        <v>187</v>
      </c>
      <c r="CZ75" s="34" t="s">
        <v>185</v>
      </c>
      <c r="DA75" s="34" t="s">
        <v>186</v>
      </c>
      <c r="DB75" s="34" t="s">
        <v>187</v>
      </c>
      <c r="DC75" s="34"/>
      <c r="DD75" s="34" t="s">
        <v>185</v>
      </c>
      <c r="DE75" s="34" t="s">
        <v>186</v>
      </c>
      <c r="DF75" s="34" t="s">
        <v>187</v>
      </c>
      <c r="DG75" s="34" t="s">
        <v>185</v>
      </c>
      <c r="DH75" s="34" t="s">
        <v>186</v>
      </c>
      <c r="DI75" s="34" t="s">
        <v>187</v>
      </c>
      <c r="DJ75" s="34" t="s">
        <v>185</v>
      </c>
      <c r="DK75" s="34" t="s">
        <v>186</v>
      </c>
      <c r="DL75" s="34" t="s">
        <v>187</v>
      </c>
      <c r="DM75" s="34" t="s">
        <v>185</v>
      </c>
      <c r="DN75" s="34" t="s">
        <v>186</v>
      </c>
      <c r="DO75" s="34" t="s">
        <v>187</v>
      </c>
      <c r="DP75" s="34" t="s">
        <v>185</v>
      </c>
      <c r="DQ75" s="34" t="s">
        <v>186</v>
      </c>
      <c r="DR75" s="34" t="s">
        <v>187</v>
      </c>
      <c r="DS75" s="34"/>
      <c r="DT75" s="65" t="s">
        <v>175</v>
      </c>
      <c r="DU75" s="65" t="s">
        <v>176</v>
      </c>
      <c r="DV75" s="34"/>
      <c r="DW75" s="34" t="s">
        <v>188</v>
      </c>
      <c r="DX75" s="34" t="s">
        <v>189</v>
      </c>
      <c r="DY75" s="34" t="s">
        <v>188</v>
      </c>
      <c r="DZ75" s="34" t="s">
        <v>189</v>
      </c>
      <c r="EA75" s="34" t="s">
        <v>188</v>
      </c>
      <c r="EB75" s="65" t="s">
        <v>110</v>
      </c>
      <c r="EC75" s="65"/>
      <c r="ED75" s="65" t="s">
        <v>190</v>
      </c>
      <c r="EE75" s="65" t="s">
        <v>191</v>
      </c>
      <c r="EF75" s="65" t="s">
        <v>192</v>
      </c>
      <c r="EG75" s="65" t="s">
        <v>193</v>
      </c>
      <c r="EH75" s="65" t="s">
        <v>194</v>
      </c>
      <c r="EI75" s="308"/>
      <c r="EJ75" s="308"/>
      <c r="EK75" s="308"/>
      <c r="EL75" s="65" t="s">
        <v>175</v>
      </c>
      <c r="EM75" s="65" t="s">
        <v>176</v>
      </c>
      <c r="EN75" s="65" t="s">
        <v>177</v>
      </c>
      <c r="EO75" s="65" t="s">
        <v>175</v>
      </c>
      <c r="EP75" s="65" t="s">
        <v>176</v>
      </c>
      <c r="EQ75" s="65" t="s">
        <v>177</v>
      </c>
      <c r="ER75" s="307"/>
      <c r="ES75" s="34"/>
      <c r="ET75" s="34" t="str">
        <f>I74</f>
        <v>Vitorias</v>
      </c>
      <c r="EU75" s="34" t="s">
        <v>195</v>
      </c>
      <c r="EV75" s="34" t="s">
        <v>196</v>
      </c>
      <c r="EW75" s="34" t="s">
        <v>168</v>
      </c>
      <c r="EX75" s="34" t="s">
        <v>197</v>
      </c>
      <c r="EY75" s="34" t="s">
        <v>198</v>
      </c>
      <c r="EZ75" s="34" t="s">
        <v>199</v>
      </c>
      <c r="FA75" s="34" t="s">
        <v>200</v>
      </c>
      <c r="FB75" s="34" t="s">
        <v>201</v>
      </c>
      <c r="FC75" s="34" t="s">
        <v>202</v>
      </c>
      <c r="FD75" s="34" t="s">
        <v>203</v>
      </c>
      <c r="FE75" s="34" t="s">
        <v>204</v>
      </c>
      <c r="FF75" s="34" t="s">
        <v>175</v>
      </c>
      <c r="FG75" s="34" t="s">
        <v>205</v>
      </c>
      <c r="FH75" s="34" t="s">
        <v>206</v>
      </c>
      <c r="FI75" s="65" t="s">
        <v>144</v>
      </c>
      <c r="FJ75" s="65">
        <v>1</v>
      </c>
      <c r="FK75" s="65">
        <v>2</v>
      </c>
      <c r="FL75" s="65">
        <v>3</v>
      </c>
      <c r="FM75" s="65">
        <v>4</v>
      </c>
      <c r="FN75" s="65">
        <v>5</v>
      </c>
      <c r="FO75" s="65">
        <v>6</v>
      </c>
      <c r="FP75" s="34" t="s">
        <v>207</v>
      </c>
      <c r="FQ75" s="34" t="s">
        <v>208</v>
      </c>
      <c r="FR75" s="34" t="s">
        <v>209</v>
      </c>
      <c r="FS75" s="72" t="s">
        <v>210</v>
      </c>
      <c r="FT75" s="34" t="s">
        <v>211</v>
      </c>
      <c r="FU75" s="34" t="s">
        <v>212</v>
      </c>
      <c r="FV75" s="72" t="s">
        <v>213</v>
      </c>
      <c r="FW75" s="34"/>
      <c r="FX75" s="34" t="s">
        <v>215</v>
      </c>
      <c r="FY75" s="34"/>
      <c r="FZ75" s="34"/>
      <c r="GA75" s="34"/>
      <c r="GB75" s="34"/>
      <c r="GC75" s="34"/>
    </row>
    <row r="76" spans="1:185" x14ac:dyDescent="0.45">
      <c r="B76" s="43">
        <v>1</v>
      </c>
      <c r="C76" s="38">
        <v>49</v>
      </c>
      <c r="D76" s="39" t="str">
        <f>Classificação!D53</f>
        <v>ELISA PRATA</v>
      </c>
      <c r="F76" s="38">
        <f>F72+1</f>
        <v>49</v>
      </c>
      <c r="G76" s="89" t="str">
        <f t="shared" ref="G76:G81" si="250">VLOOKUP(FR76,$B$76:$D$81,3,0)</f>
        <v>LUCAS FERREIRA</v>
      </c>
      <c r="H76" s="145">
        <f>VLOOKUP(FR76,EI76:EJ81,2,0)</f>
        <v>5</v>
      </c>
      <c r="I76" s="91">
        <f>VLOOKUP(FR76,EI76:EK81,3,0)</f>
        <v>4</v>
      </c>
      <c r="J76" s="95">
        <f>VLOOKUP(FR76,EI76:EQ81,4,0)</f>
        <v>8</v>
      </c>
      <c r="K76" s="93">
        <f>VLOOKUP(FR76,EI76:EQ81,5,0)</f>
        <v>2</v>
      </c>
      <c r="L76" s="94">
        <f>VLOOKUP(FR76,EI76:EQ81,6,0)</f>
        <v>6</v>
      </c>
      <c r="M76" s="95">
        <f>VLOOKUP(FR76,EI76:EQ81,7,0)</f>
        <v>58</v>
      </c>
      <c r="N76" s="93">
        <f>VLOOKUP(FR76,EI76:EQ81,8,0)</f>
        <v>36</v>
      </c>
      <c r="O76" s="146">
        <f>VLOOKUP(FR76,EI76:EQ81,9,0)</f>
        <v>22</v>
      </c>
      <c r="P76" s="96">
        <f>VLOOKUP(FR76,EI76:ER81,10,0)</f>
        <v>0</v>
      </c>
      <c r="Q76" s="96" t="e">
        <f>VLOOKUP(FS76,EJ76:ES81,10,0)</f>
        <v>#N/A</v>
      </c>
      <c r="R76" s="97"/>
      <c r="S76" s="97"/>
      <c r="U76" s="98"/>
      <c r="V76" s="41" t="str">
        <f>D76</f>
        <v>ELISA PRATA</v>
      </c>
      <c r="W76" s="99">
        <f>IF(X76="W",1,IF(X76="O",0,IF(X76="R",0,IF(X77="R",1,IF(AG76+AG77&gt;0,IF(AG76&gt;AG77,1,0),IF(AF76&gt;AF77,1,0))))))</f>
        <v>0</v>
      </c>
      <c r="X76" s="100"/>
      <c r="Y76" s="101">
        <v>7</v>
      </c>
      <c r="Z76" s="101">
        <v>6</v>
      </c>
      <c r="AA76" s="102">
        <v>6</v>
      </c>
      <c r="AC76" s="65" t="str">
        <f>IF(AA76&lt;&gt;"","STB",IF(AA77&lt;&gt;"","STB",IF(Z76&lt;&gt;"",IF(Z76&gt;5,IF(Z76&gt;Z77+1,"fim2st",IF(Z77&gt;Z76+1,"fim2st",IF(Z76=Z77,"meio2st",IF(Z76=6,IF(Z77=7,"fim2st","meio2st"),IF(Z76=7,IF(Z77=6,"fim2st","meio2st"),"meio2st"))))),IF(Z77&gt;5,IF(Z77&gt;Z76+1,"fim2st","meio2st"),"meio2st")),IF(Z77&lt;&gt;"",IF(Z76&gt;5,IF(Z76&gt;Z77+1,"fim2st",IF(Z77&gt;Z76+1,"fim2st",IF(Z76=Z77,"meio2st",IF(Z76=6,IF(Z77=7,"fim2st","meio2st"),IF(Z76=7,IF(Z77=6,"fim2st","meio2st"),"meio2st"))))),IF(Z77&gt;5,IF(Z77&gt;Z76+1,"fim2st","meio2st"),"meio2st")),IF(Y76&lt;&gt;"",IF(Y76&gt;5,IF(Y76&gt;Y77+1,"fim1st",IF(Y77&gt;Y76+1,"fim1st",IF(Y76=Y77,"meio1st",IF(Y76=6,IF(Y77=7,"fim1st","meio1st"),IF(Y76=7,IF(Y77=6,"fim1st","meio1st"),"meio1st"))))),IF(Y77&gt;5,IF(Y77&gt;Y76+1,"fim1st","meio1st"),"meio1st")),IF(Y77&lt;&gt;"",IF(Y76&gt;5,IF(Y76&gt;Y77+1,"fim1st",IF(Y77&gt;Y76+1,"fim1st",IF(Y76=Y77,"meio1st",IF(Y76=6,IF(Y77=7,"fim1st","meio1st"),IF(Y76=7,IF(Y77=6,"fim1st","meio1st"),"meio1st"))))),IF(Y77&gt;5,IF(Y77&gt;Y76+1,"fim1st","meio1st"),"meio1st")),"NJG"))))))</f>
        <v>STB</v>
      </c>
      <c r="AE76" s="103">
        <f>IF(X76="W",6,IF(X76="O",0,  IF(X77="R",IF(AC76="meio1st",IF(Y77&gt;4,IF(Y77=6,7,Y77+2),6),Y76),Y76)))</f>
        <v>7</v>
      </c>
      <c r="AF76" s="104">
        <f>IF(X76="W",6,IF(X76="O",0,IF(X76="R",IF(AC76="meio1st",0,IF(AC76="fim1st",0,Z76) ),IF(X77="R",IF(AC76="meio1st",6,IF(AC76="fim1st",6,IF(AC76="meio2st",IF(Z77&gt;4,IF(Z77=6,7,Z77+2),6),Z76))),Z76))))</f>
        <v>6</v>
      </c>
      <c r="AG76" s="105">
        <f>IF(X76="W",0,IF(X76="O",0,IF(X76="R",IF(AC76="STB",AA76,0),IF(X77="R",IF(AC76="meio1st",0,IF(AE76&gt;AE77,IF(AF76&gt;AF77,0,10),IF(AF76&gt;AF77,10,AA76))),AA76))))</f>
        <v>6</v>
      </c>
      <c r="AH76" s="106"/>
      <c r="AI76" s="98" t="s">
        <v>140</v>
      </c>
      <c r="AJ76" s="41" t="str">
        <f>D76</f>
        <v>ELISA PRATA</v>
      </c>
      <c r="AK76" s="99">
        <f>IF(AL76="W",1,IF(AL76="O",0,IF(AL76="R",0,IF(AL77="R",1,IF(AU76+AU77&gt;0,IF(AU76&gt;AU77,1,0),IF(AT76&gt;AT77,1,0))))))</f>
        <v>1</v>
      </c>
      <c r="AL76" s="100"/>
      <c r="AM76" s="101">
        <v>7</v>
      </c>
      <c r="AN76" s="101">
        <v>6</v>
      </c>
      <c r="AO76" s="102">
        <v>10</v>
      </c>
      <c r="AQ76" s="65" t="str">
        <f>IF(AO76&lt;&gt;"","STB",IF(AO77&lt;&gt;"","STB",IF(AN76&lt;&gt;"",IF(AN76&gt;5,IF(AN76&gt;AN77+1,"fim2st",IF(AN77&gt;AN76+1,"fim2st",IF(AN76=AN77,"meio2st",IF(AN76=6,IF(AN77=7,"fim2st","meio2st"),IF(AN76=7,IF(AN77=6,"fim2st","meio2st"),"meio2st"))))),IF(AN77&gt;5,IF(AN77&gt;AN76+1,"fim2st","meio2st"),"meio2st")),IF(AN77&lt;&gt;"",IF(AN76&gt;5,IF(AN76&gt;AN77+1,"fim2st",IF(AN77&gt;AN76+1,"fim2st",IF(AN76=AN77,"meio2st",IF(AN76=6,IF(AN77=7,"fim2st","meio2st"),IF(AN76=7,IF(AN77=6,"fim2st","meio2st"),"meio2st"))))),IF(AN77&gt;5,IF(AN77&gt;AN76+1,"fim2st","meio2st"),"meio2st")),IF(AM76&lt;&gt;"",IF(AM76&gt;5,IF(AM76&gt;AM77+1,"fim1st",IF(AM77&gt;AM76+1,"fim1st",IF(AM76=AM77,"meio1st",IF(AM76=6,IF(AM77=7,"fim1st","meio1st"),IF(AM76=7,IF(AM77=6,"fim1st","meio1st"),"meio1st"))))),IF(AM77&gt;5,IF(AM77&gt;AM76+1,"fim1st","meio1st"),"meio1st")),IF(AM77&lt;&gt;"",IF(AM76&gt;5,IF(AM76&gt;AM77+1,"fim1st",IF(AM77&gt;AM76+1,"fim1st",IF(AM76=AM77,"meio1st",IF(AM76=6,IF(AM77=7,"fim1st","meio1st"),IF(AM76=7,IF(AM77=6,"fim1st","meio1st"),"meio1st"))))),IF(AM77&gt;5,IF(AM77&gt;AM76+1,"fim1st","meio1st"),"meio1st")),"NJG"))))))</f>
        <v>STB</v>
      </c>
      <c r="AS76" s="103">
        <f>IF(AL76="W",6,IF(AL76="O",0,  IF(AL77="R",IF(AQ76="meio1st",IF(AM77&gt;4,IF(AM77=6,7,AM77+2),6),AM76),AM76)))</f>
        <v>7</v>
      </c>
      <c r="AT76" s="104">
        <f>IF(AL76="W",6,IF(AL76="O",0,IF(AL76="R",IF(AQ76="meio1st",0,IF(AQ76="fim1st",0,AN76) ),IF(AL77="R",IF(AQ76="meio1st",6,IF(AQ76="fim1st",6,IF(AQ76="meio2st",IF(AN77&gt;4,IF(AN77=6,7,AN77+2),6),AN76))),AN76))))</f>
        <v>6</v>
      </c>
      <c r="AU76" s="105">
        <f>IF(AL76="W",0,IF(AL76="O",0,IF(AL76="R",IF(AQ76="STB",AO76,0),IF(AL77="R",IF(AQ76="meio1st",0,IF(AS76&gt;AS77,IF(AT76&gt;AT77,0,10),IF(AT76&gt;AT77,10,AO76))),AO76))))</f>
        <v>10</v>
      </c>
      <c r="AW76" s="98"/>
      <c r="AX76" s="41" t="str">
        <f>D76</f>
        <v>ELISA PRATA</v>
      </c>
      <c r="AY76" s="99">
        <f>IF(AZ76="W",1,IF(AZ76="O",0,IF(AZ76="R",0,IF(AZ77="R",1,IF(BI76+BI77&gt;0,IF(BI76&gt;BI77,1,0),IF(BH76&gt;BH77,1,0))))))</f>
        <v>0</v>
      </c>
      <c r="AZ76" s="100"/>
      <c r="BA76" s="101">
        <v>2</v>
      </c>
      <c r="BB76" s="101">
        <v>1</v>
      </c>
      <c r="BC76" s="102"/>
      <c r="BE76" s="65" t="str">
        <f>IF(BC76&lt;&gt;"","STB",IF(BC77&lt;&gt;"","STB",IF(BB76&lt;&gt;"",IF(BB76&gt;5,IF(BB76&gt;BB77+1,"fim2st",IF(BB77&gt;BB76+1,"fim2st",IF(BB76=BB77,"meio2st",IF(BB76=6,IF(BB77=7,"fim2st","meio2st"),IF(BB76=7,IF(BB77=6,"fim2st","meio2st"),"meio2st"))))),IF(BB77&gt;5,IF(BB77&gt;BB76+1,"fim2st","meio2st"),"meio2st")),IF(BB77&lt;&gt;"",IF(BB76&gt;5,IF(BB76&gt;BB77+1,"fim2st",IF(BB77&gt;BB76+1,"fim2st",IF(BB76=BB77,"meio2st",IF(BB76=6,IF(BB77=7,"fim2st","meio2st"),IF(BB76=7,IF(BB77=6,"fim2st","meio2st"),"meio2st"))))),IF(BB77&gt;5,IF(BB77&gt;BB76+1,"fim2st","meio2st"),"meio2st")),IF(BA76&lt;&gt;"",IF(BA76&gt;5,IF(BA76&gt;BA77+1,"fim1st",IF(BA77&gt;BA76+1,"fim1st",IF(BA76=BA77,"meio1st",IF(BA76=6,IF(BA77=7,"fim1st","meio1st"),IF(BA76=7,IF(BA77=6,"fim1st","meio1st"),"meio1st"))))),IF(BA77&gt;5,IF(BA77&gt;BA76+1,"fim1st","meio1st"),"meio1st")),IF(BA77&lt;&gt;"",IF(BA76&gt;5,IF(BA76&gt;BA77+1,"fim1st",IF(BA77&gt;BA76+1,"fim1st",IF(BA76=BA77,"meio1st",IF(BA76=6,IF(BA77=7,"fim1st","meio1st"),IF(BA76=7,IF(BA77=6,"fim1st","meio1st"),"meio1st"))))),IF(BA77&gt;5,IF(BA77&gt;BA76+1,"fim1st","meio1st"),"meio1st")),"NJG"))))))</f>
        <v>fim2st</v>
      </c>
      <c r="BG76" s="103">
        <f>IF(AZ76="W",6,IF(AZ76="O",0,  IF(AZ77="R",IF(BE76="meio1st",IF(BA77&gt;4,IF(BA77=6,7,BA77+2),6),BA76),BA76)))</f>
        <v>2</v>
      </c>
      <c r="BH76" s="104">
        <f>IF(AZ76="W",6,IF(AZ76="O",0,IF(AZ76="R",IF(BE76="meio1st",0,IF(BE76="fim1st",0,BB76) ),IF(AZ77="R",IF(BE76="meio1st",6,IF(BE76="fim1st",6,IF(BE76="meio2st",IF(BB77&gt;4,IF(BB77=6,7,BB77+2),6),BB76))),BB76))))</f>
        <v>1</v>
      </c>
      <c r="BI76" s="105">
        <f>IF(AZ76="W",0,IF(AZ76="O",0,IF(AZ76="R",IF(BE76="STB",BC76,0),IF(AZ77="R",IF(BE76="meio1st",0,IF(BG76&gt;BG77,IF(BH76&gt;BH77,0,10),IF(BH76&gt;BH77,10,BC76))),BC76))))</f>
        <v>0</v>
      </c>
      <c r="BK76" s="98" t="s">
        <v>140</v>
      </c>
      <c r="BL76" s="41" t="str">
        <f>D76</f>
        <v>ELISA PRATA</v>
      </c>
      <c r="BM76" s="99">
        <f>IF(BN76="W",1,IF(BN76="O",0,IF(BN76="R",0,IF(BN77="R",1,IF(BW76+BW77&gt;0,IF(BW76&gt;BW77,1,0),IF(BV76&gt;BV77,1,0))))))</f>
        <v>0</v>
      </c>
      <c r="BN76" s="100"/>
      <c r="BO76" s="101">
        <v>4</v>
      </c>
      <c r="BP76" s="101">
        <v>3</v>
      </c>
      <c r="BQ76" s="102"/>
      <c r="BS76" s="65" t="str">
        <f>IF(BQ76&lt;&gt;"","STB",IF(BQ77&lt;&gt;"","STB",IF(BP76&lt;&gt;"",IF(BP76&gt;5,IF(BP76&gt;BP77+1,"fim2st",IF(BP77&gt;BP76+1,"fim2st",IF(BP76=BP77,"meio2st",IF(BP76=6,IF(BP77=7,"fim2st","meio2st"),IF(BP76=7,IF(BP77=6,"fim2st","meio2st"),"meio2st"))))),IF(BP77&gt;5,IF(BP77&gt;BP76+1,"fim2st","meio2st"),"meio2st")),IF(BP77&lt;&gt;"",IF(BP76&gt;5,IF(BP76&gt;BP77+1,"fim2st",IF(BP77&gt;BP76+1,"fim2st",IF(BP76=BP77,"meio2st",IF(BP76=6,IF(BP77=7,"fim2st","meio2st"),IF(BP76=7,IF(BP77=6,"fim2st","meio2st"),"meio2st"))))),IF(BP77&gt;5,IF(BP77&gt;BP76+1,"fim2st","meio2st"),"meio2st")),IF(BO76&lt;&gt;"",IF(BO76&gt;5,IF(BO76&gt;BO77+1,"fim1st",IF(BO77&gt;BO76+1,"fim1st",IF(BO76=BO77,"meio1st",IF(BO76=6,IF(BO77=7,"fim1st","meio1st"),IF(BO76=7,IF(BO77=6,"fim1st","meio1st"),"meio1st"))))),IF(BO77&gt;5,IF(BO77&gt;BO76+1,"fim1st","meio1st"),"meio1st")),IF(BO77&lt;&gt;"",IF(BO76&gt;5,IF(BO76&gt;BO77+1,"fim1st",IF(BO77&gt;BO76+1,"fim1st",IF(BO76=BO77,"meio1st",IF(BO76=6,IF(BO77=7,"fim1st","meio1st"),IF(BO76=7,IF(BO77=6,"fim1st","meio1st"),"meio1st"))))),IF(BO77&gt;5,IF(BO77&gt;BO76+1,"fim1st","meio1st"),"meio1st")),"NJG"))))))</f>
        <v>fim2st</v>
      </c>
      <c r="BU76" s="103">
        <f>IF(BN76="W",6,IF(BN76="O",0,  IF(BN77="R",IF(BS76="meio1st",IF(BO77&gt;4,IF(BO77=6,7,BO77+2),6),BO76),BO76)))</f>
        <v>4</v>
      </c>
      <c r="BV76" s="104">
        <f>IF(BN76="W",6,IF(BN76="O",0,IF(BN76="R",IF(BS76="meio1st",0,IF(BS76="fim1st",0,BP76) ),IF(BN77="R",IF(BS76="meio1st",6,IF(BS76="fim1st",6,IF(BS76="meio2st",IF(BP77&gt;4,IF(BP77=6,7,BP77+2),6),BP76))),BP76))))</f>
        <v>3</v>
      </c>
      <c r="BW76" s="105">
        <f>IF(BN76="W",0,IF(BN76="O",0,IF(BN76="R",IF(BS76="STB",BQ76,0),IF(BN77="R",IF(BS76="meio1st",0,IF(BU76&gt;BU77,IF(BV76&gt;BV77,0,10),IF(BV76&gt;BV77,10,BQ76))),BQ76))))</f>
        <v>0</v>
      </c>
      <c r="BY76" s="98"/>
      <c r="BZ76" s="41" t="str">
        <f>D76</f>
        <v>ELISA PRATA</v>
      </c>
      <c r="CA76" s="99">
        <f>IF(CB76="W",1,IF(CB76="O",0,IF(CB76="R",0,IF(CB77="R",1,IF(CK76+CK77&gt;0,IF(CK76&gt;CK77,1,0),IF(CJ76&gt;CJ77,1,0))))))</f>
        <v>0</v>
      </c>
      <c r="CB76" s="108"/>
      <c r="CC76" s="109">
        <v>4</v>
      </c>
      <c r="CD76" s="109">
        <v>0</v>
      </c>
      <c r="CE76" s="110"/>
      <c r="CG76" s="65" t="str">
        <f>IF(CE76&lt;&gt;"","STB",IF(CE77&lt;&gt;"","STB",IF(CD76&lt;&gt;"",IF(CD76&gt;5,IF(CD76&gt;CD77+1,"fim2st",IF(CD77&gt;CD76+1,"fim2st",IF(CD76=CD77,"meio2st",IF(CD76=6,IF(CD77=7,"fim2st","meio2st"),IF(CD76=7,IF(CD77=6,"fim2st","meio2st"),"meio2st"))))),IF(CD77&gt;5,IF(CD77&gt;CD76+1,"fim2st","meio2st"),"meio2st")),IF(CD77&lt;&gt;"",IF(CD76&gt;5,IF(CD76&gt;CD77+1,"fim2st",IF(CD77&gt;CD76+1,"fim2st",IF(CD76=CD77,"meio2st",IF(CD76=6,IF(CD77=7,"fim2st","meio2st"),IF(CD76=7,IF(CD77=6,"fim2st","meio2st"),"meio2st"))))),IF(CD77&gt;5,IF(CD77&gt;CD76+1,"fim2st","meio2st"),"meio2st")),IF(CC76&lt;&gt;"",IF(CC76&gt;5,IF(CC76&gt;CC77+1,"fim1st",IF(CC77&gt;CC76+1,"fim1st",IF(CC76=CC77,"meio1st",IF(CC76=6,IF(CC77=7,"fim1st","meio1st"),IF(CC76=7,IF(CC77=6,"fim1st","meio1st"),"meio1st"))))),IF(CC77&gt;5,IF(CC77&gt;CC76+1,"fim1st","meio1st"),"meio1st")),IF(CC77&lt;&gt;"",IF(CC76&gt;5,IF(CC76&gt;CC77+1,"fim1st",IF(CC77&gt;CC76+1,"fim1st",IF(CC76=CC77,"meio1st",IF(CC76=6,IF(CC77=7,"fim1st","meio1st"),IF(CC76=7,IF(CC77=6,"fim1st","meio1st"),"meio1st"))))),IF(CC77&gt;5,IF(CC77&gt;CC76+1,"fim1st","meio1st"),"meio1st")),"NJG"))))))</f>
        <v>fim2st</v>
      </c>
      <c r="CI76" s="103">
        <f>IF(CB76="W",6,IF(CB76="O",0,  IF(CB77="R",IF(CG76="meio1st",IF(CC77&gt;4,IF(CC77=6,7,CC77+2),6),CC76),CC76)))</f>
        <v>4</v>
      </c>
      <c r="CJ76" s="104">
        <f>IF(CB76="W",6,IF(CB76="O",0,IF(CB76="R",IF(CG76="meio1st",0,IF(CG76="fim1st",0,CD76) ),IF(CB77="R",IF(CG76="meio1st",6,IF(CG76="fim1st",6,IF(CG76="meio2st",IF(CD77&gt;4,IF(CD77=6,7,CD77+2),6),CD76))),CD76))))</f>
        <v>0</v>
      </c>
      <c r="CK76" s="105">
        <f>IF(CB76="W",0,IF(CB76="O",0,IF(CB76="R",IF(CG76="STB",CE76,0),IF(CB77="R",IF(CG76="meio1st",0,IF(CI76&gt;CI77,IF(CJ76&gt;CJ77,0,10),IF(CJ76&gt;CJ77,10,CE76))),CE76))))</f>
        <v>0</v>
      </c>
      <c r="CM76" s="31" t="str">
        <f t="shared" ref="CM76:CM81" si="251">D76</f>
        <v>ELISA PRATA</v>
      </c>
      <c r="CN76" s="65">
        <f>IF(AE76&gt;AE77,1,0)</f>
        <v>1</v>
      </c>
      <c r="CO76" s="65">
        <f>IF(AF76&gt;AF77,1,0)</f>
        <v>0</v>
      </c>
      <c r="CP76" s="65">
        <f>IF(AG76&gt;AG77,1,0)</f>
        <v>0</v>
      </c>
      <c r="CQ76" s="65">
        <f>IF(AS76&gt;AS77,1,0)</f>
        <v>1</v>
      </c>
      <c r="CR76" s="65">
        <f>IF(AT76&gt;AT77,1,0)</f>
        <v>0</v>
      </c>
      <c r="CS76" s="65">
        <f>IF(AU76&gt;AU77,1,0)</f>
        <v>1</v>
      </c>
      <c r="CT76" s="65">
        <f>IF(BG76&gt;BG77,1,0)</f>
        <v>0</v>
      </c>
      <c r="CU76" s="65">
        <f>IF(BH76&gt;BH77,1,0)</f>
        <v>0</v>
      </c>
      <c r="CV76" s="65">
        <f>IF(BI76&gt;BI77,1,0)</f>
        <v>0</v>
      </c>
      <c r="CW76" s="65">
        <f>IF(BU76&gt;BU77,1,0)</f>
        <v>0</v>
      </c>
      <c r="CX76" s="65">
        <f>IF(BV76&gt;BV77,1,0)</f>
        <v>0</v>
      </c>
      <c r="CY76" s="65">
        <f>IF(BW76&gt;BW77,1,0)</f>
        <v>0</v>
      </c>
      <c r="CZ76" s="65">
        <f>IF(CI76&gt;CI77,1,0)</f>
        <v>0</v>
      </c>
      <c r="DA76" s="65">
        <f>IF(CJ76&gt;CJ77,1,0)</f>
        <v>0</v>
      </c>
      <c r="DB76" s="65">
        <f>IF(CK76&gt;CK77,1,0)</f>
        <v>0</v>
      </c>
      <c r="DC76" s="111"/>
      <c r="DD76" s="65">
        <f>IF(AE77&gt;AE76,1,0)</f>
        <v>0</v>
      </c>
      <c r="DE76" s="65">
        <f>IF(AF77&gt;AF76,1,0)</f>
        <v>1</v>
      </c>
      <c r="DF76" s="65">
        <f>IF(AG77&gt;AG76,1,0)</f>
        <v>1</v>
      </c>
      <c r="DG76" s="65">
        <f>IF(AS77&gt;AS76,1,0)</f>
        <v>0</v>
      </c>
      <c r="DH76" s="65">
        <f>IF(AT77&gt;AT76,1,0)</f>
        <v>1</v>
      </c>
      <c r="DI76" s="65">
        <f>IF(AU77&gt;AU76,1,0)</f>
        <v>0</v>
      </c>
      <c r="DJ76" s="65">
        <f>IF(BG77&gt;BG76,1,0)</f>
        <v>1</v>
      </c>
      <c r="DK76" s="65">
        <f>IF(BH77&gt;BH76,1,0)</f>
        <v>1</v>
      </c>
      <c r="DL76" s="65">
        <f>IF(BI77&gt;BI76,1,0)</f>
        <v>0</v>
      </c>
      <c r="DM76" s="65">
        <f>IF(BU77&gt;BU76,1,0)</f>
        <v>1</v>
      </c>
      <c r="DN76" s="65">
        <f>IF(BV77&gt;BV76,1,0)</f>
        <v>1</v>
      </c>
      <c r="DO76" s="65">
        <f>IF(BW77&gt;BW76,1,0)</f>
        <v>0</v>
      </c>
      <c r="DP76" s="65">
        <f>IF(CI77&gt;CI76,1,0)</f>
        <v>1</v>
      </c>
      <c r="DQ76" s="65">
        <f>IF(CJ77&gt;CJ76,1,0)</f>
        <v>1</v>
      </c>
      <c r="DR76" s="65">
        <f>IF(CK77&gt;CK76,1,0)</f>
        <v>0</v>
      </c>
      <c r="DS76" s="111"/>
      <c r="DT76" s="65">
        <f>AE76+AF76+AG76+AS76+AT76+AU76+BG76+BH76+BI76+BU76+BV76+BW76+CI76+CJ76+CK76</f>
        <v>56</v>
      </c>
      <c r="DU76" s="65">
        <f>AE77+AF77+AG77+AS77+AT77+AU77+BG77+BH77+BI77+BU77+BV77+BW77+CI77+CJ77+CK77</f>
        <v>78</v>
      </c>
      <c r="DV76" s="111"/>
      <c r="DW76" s="31">
        <f>IF(X76="O",1,0)</f>
        <v>0</v>
      </c>
      <c r="DX76" s="31">
        <f>IF(AL76="O",1,0)</f>
        <v>0</v>
      </c>
      <c r="DY76" s="31">
        <f>IF(AZ76="O",1,0)</f>
        <v>0</v>
      </c>
      <c r="DZ76" s="31">
        <f>IF(BN76="O",1,0)</f>
        <v>0</v>
      </c>
      <c r="EA76" s="31">
        <f>IF(CB76="O",1,0)</f>
        <v>0</v>
      </c>
      <c r="EB76" s="65" t="s">
        <v>113</v>
      </c>
      <c r="ED76" s="65">
        <f t="shared" ref="ED76:ED81" si="252">IF(CN76+CO76+CP76+DD76+DE76+DF76&gt;0,1,0)</f>
        <v>1</v>
      </c>
      <c r="EE76" s="65">
        <f t="shared" ref="EE76:EE81" si="253">IF(CQ76+CR76+CS76+DG76+DH76+DI76&gt;0,1,0)</f>
        <v>1</v>
      </c>
      <c r="EF76" s="65">
        <f t="shared" ref="EF76:EF81" si="254">IF(CT76+CU76+CV76+DJ76+DK76+DL76&gt;0,1,0)</f>
        <v>1</v>
      </c>
      <c r="EG76" s="65">
        <f t="shared" ref="EG76:EG81" si="255">IF(CW76+CX76+CY76+DM76+DN76+DO76&gt;0,1,0)</f>
        <v>1</v>
      </c>
      <c r="EH76" s="65">
        <f t="shared" ref="EH76:EH81" si="256">IF(CZ76+DA76+DB76+DP76+DQ76+DR76&gt;0,1,0)</f>
        <v>1</v>
      </c>
      <c r="EI76" s="65">
        <v>1</v>
      </c>
      <c r="EJ76" s="43">
        <f t="shared" ref="EJ76:EJ81" si="257">SUM(ED76:EH76)</f>
        <v>5</v>
      </c>
      <c r="EK76" s="43">
        <f>AY76+BM76+CA76+W76+AK76</f>
        <v>1</v>
      </c>
      <c r="EL76" s="43">
        <f t="shared" ref="EL76:EL81" si="258">SUM(CN76:DB76)</f>
        <v>3</v>
      </c>
      <c r="EM76" s="43">
        <f t="shared" ref="EM76:EM81" si="259">SUM(DD76:DR76)</f>
        <v>9</v>
      </c>
      <c r="EN76" s="43">
        <f t="shared" ref="EN76:EN81" si="260">EL76-EM76</f>
        <v>-6</v>
      </c>
      <c r="EO76" s="43">
        <f t="shared" ref="EO76:EP81" si="261">DT76</f>
        <v>56</v>
      </c>
      <c r="EP76" s="43">
        <f t="shared" si="261"/>
        <v>78</v>
      </c>
      <c r="EQ76" s="43">
        <f t="shared" ref="EQ76:EQ81" si="262">EO76-EP76</f>
        <v>-22</v>
      </c>
      <c r="ER76" s="43">
        <f t="shared" ref="ER76:ER81" si="263">SUM(DW76:EA76)</f>
        <v>0</v>
      </c>
      <c r="ES76" s="111"/>
      <c r="ET76" s="71">
        <f>IF(EK76+100&gt;99,EK76+100,concatdxnar("0",EK76+100))</f>
        <v>101</v>
      </c>
      <c r="EU76" s="71" t="str">
        <f t="shared" ref="EU76:EU81" si="264">IF(EN76+100&gt;99,EN76+100,CONCATENATE("0",EN76+100))</f>
        <v>094</v>
      </c>
      <c r="EV76" s="71" t="str">
        <f t="shared" ref="EV76:EV81" si="265">IF(EQ76+100&gt;99,EQ76+100,CONCATENATE("0",EQ76+100))</f>
        <v>078</v>
      </c>
      <c r="EW76" s="71">
        <f t="shared" ref="EW76:EW81" si="266">9-ER76</f>
        <v>9</v>
      </c>
      <c r="EX76" s="65" t="str">
        <f t="shared" ref="EX76:EX81" si="267">CONCATENATE(ET76,EU76,EV76,EW76,EI76)</f>
        <v>10109407891</v>
      </c>
      <c r="EY76" s="65">
        <f t="shared" ref="EY76:EY81" si="268">VALUE(EX76)</f>
        <v>10109407891</v>
      </c>
      <c r="EZ76" s="65">
        <f>LARGE(EY76:EY81,EI76)</f>
        <v>10410612292</v>
      </c>
      <c r="FA76" s="65" t="str">
        <f t="shared" ref="FA76:FA81" si="269">LEFT(EZ76,9)</f>
        <v>104106122</v>
      </c>
      <c r="FB76" s="65" t="str">
        <f>IF(FA76=FA77,"empate-b","ok")</f>
        <v>ok</v>
      </c>
      <c r="FC76" s="65">
        <f t="shared" ref="FC76:FC81" si="270">VALUE(RIGHT(EZ76,1))</f>
        <v>2</v>
      </c>
      <c r="FD76" s="65">
        <f t="shared" ref="FD76:FD81" si="271">IF(FB76="ok",9,IF(FB76="empate-c",CONCATENATE(FC76,FC75),IF(FB76="empate-b",CONCATENATE(FC76,FC77),1)))</f>
        <v>9</v>
      </c>
      <c r="FE76" s="65" t="str">
        <f>RIGHT(C74,1)</f>
        <v>I</v>
      </c>
      <c r="FF76" s="65">
        <f>IF(FD76=9,9,VLOOKUP(CONCATENATE(FE76,FD76),'Conf-Direto'!$A$12:$B$587,2,0))</f>
        <v>9</v>
      </c>
      <c r="FG76" s="65">
        <f t="shared" ref="FG76:FG81" si="272">IF(FF76=9,9,IF(FF76=FC76,8,7))</f>
        <v>9</v>
      </c>
      <c r="FH76" s="31" t="str">
        <f t="shared" ref="FH76:FH81" si="273">CONCATENATE(FA76,FG76,FC76)</f>
        <v>10410612292</v>
      </c>
      <c r="FI76" s="65">
        <v>1</v>
      </c>
      <c r="FJ76" s="70"/>
      <c r="FK76" s="70">
        <f>FJ77</f>
        <v>2</v>
      </c>
      <c r="FL76" s="70">
        <f>FJ78</f>
        <v>3</v>
      </c>
      <c r="FM76" s="70">
        <f>FJ79</f>
        <v>4</v>
      </c>
      <c r="FN76" s="70">
        <f>FJ80</f>
        <v>1</v>
      </c>
      <c r="FO76" s="70">
        <f>FJ81</f>
        <v>6</v>
      </c>
      <c r="FP76" s="31">
        <f t="shared" ref="FP76:FP81" si="274">VALUE(FH76)</f>
        <v>10410612292</v>
      </c>
      <c r="FQ76" s="31">
        <f>LARGE(FP76:FP81,1)</f>
        <v>10410612292</v>
      </c>
      <c r="FR76" s="65">
        <f>IF(SUM(EJ76:EJ81)=0,B76,VALUE(RIGHT(FQ76,1)))</f>
        <v>2</v>
      </c>
      <c r="FS76" s="31">
        <f t="shared" ref="FS76:FS81" si="275">FR76+48</f>
        <v>50</v>
      </c>
      <c r="FT76" s="31" t="str">
        <f>VLOOKUP(FR76,B76:D81,3,0)</f>
        <v>LUCAS FERREIRA</v>
      </c>
      <c r="FU76" s="31">
        <f t="shared" ref="FU76:FU81" si="276">F76</f>
        <v>49</v>
      </c>
      <c r="FV76" s="67" t="str">
        <f t="shared" ref="FV76:FV81" si="277">IF(FS76&lt;10,CONCATENATE("0",FS76,IF(FU76&lt;10,CONCATENATE("0",FU76),FU76)),CONCATENATE(FS76,IF(FU76&lt;10,CONCATENATE("0",FU76),FU76)))</f>
        <v>5049</v>
      </c>
      <c r="FW76" s="31">
        <f t="shared" ref="FW76:FW81" si="278">VALUE(FV76)</f>
        <v>5049</v>
      </c>
      <c r="FX76" s="31">
        <f>SMALL(FW76:FW81,FI76)</f>
        <v>4953</v>
      </c>
      <c r="FY76" s="31">
        <f t="shared" ref="FY76:FY81" si="279">IF(LEN(FX76)=3,VALUE(LEFT(FX76,1)),VALUE(LEFT(FX76,2)))</f>
        <v>49</v>
      </c>
      <c r="FZ76" s="31" t="str">
        <f t="shared" ref="FZ76:FZ81" si="280">RIGHT(FX76,2)</f>
        <v>53</v>
      </c>
    </row>
    <row r="77" spans="1:185" x14ac:dyDescent="0.45">
      <c r="B77" s="43">
        <v>2</v>
      </c>
      <c r="C77" s="38">
        <v>50</v>
      </c>
      <c r="D77" s="39" t="str">
        <f>Classificação!D54</f>
        <v>LUCAS FERREIRA</v>
      </c>
      <c r="F77" s="38">
        <f>F76+1</f>
        <v>50</v>
      </c>
      <c r="G77" s="89" t="str">
        <f t="shared" si="250"/>
        <v>REGINALDO MACHADO</v>
      </c>
      <c r="H77" s="131">
        <f>VLOOKUP(FR77,EI76:EJ81,2,0)</f>
        <v>5</v>
      </c>
      <c r="I77" s="112">
        <f>VLOOKUP(FR77,EI76:EK81,3,0)</f>
        <v>4</v>
      </c>
      <c r="J77" s="116">
        <f>VLOOKUP(FR77,EI76:EQ81,4,0)</f>
        <v>8</v>
      </c>
      <c r="K77" s="114">
        <f>VLOOKUP(FR77,EI76:EQ81,5,0)</f>
        <v>3</v>
      </c>
      <c r="L77" s="115">
        <f>VLOOKUP(FR77,EI76:EQ81,6,0)</f>
        <v>5</v>
      </c>
      <c r="M77" s="116">
        <f>VLOOKUP(FR77,EI76:EQ81,7,0)</f>
        <v>61</v>
      </c>
      <c r="N77" s="114">
        <f>VLOOKUP(FR77,EI76:EQ81,8,0)</f>
        <v>46</v>
      </c>
      <c r="O77" s="147">
        <f>VLOOKUP(FR77,EI76:EQ81,9,0)</f>
        <v>15</v>
      </c>
      <c r="P77" s="117">
        <f>VLOOKUP(FR77,EI76:ER81,10,0)</f>
        <v>1</v>
      </c>
      <c r="Q77" s="117" t="e">
        <f>VLOOKUP(FS77,EJ76:ES81,10,0)</f>
        <v>#N/A</v>
      </c>
      <c r="R77" s="97"/>
      <c r="S77" s="97"/>
      <c r="U77" s="118" t="s">
        <v>140</v>
      </c>
      <c r="V77" s="50" t="str">
        <f>D81</f>
        <v>REGINALDO MACHADO</v>
      </c>
      <c r="W77" s="119">
        <f>IF(X77="W",1,IF(X77="O",0,IF(X77="R",0,IF(X76="R",1,IF(AG77+AG76&gt;0,IF(AG77&gt;AG76,1,0),IF(AF77&gt;AF76,1,0))))))</f>
        <v>1</v>
      </c>
      <c r="X77" s="120"/>
      <c r="Y77" s="121">
        <v>6</v>
      </c>
      <c r="Z77" s="121">
        <v>7</v>
      </c>
      <c r="AA77" s="122">
        <v>10</v>
      </c>
      <c r="AC77" s="65" t="str">
        <f>IF(AA77&lt;&gt;"","STB",IF(AA76&lt;&gt;"","STB",IF(Z77&lt;&gt;"",IF(Z77&gt;5,IF(Z77&gt;Z76+1,"fim2st",IF(Z76&gt;Z77+1,"fim2st",IF(Z77=Z76,"meio2st",IF(Z77=6,IF(Z76=7,"fim2st","meio2st"),IF(Z77=7,IF(Z76=6,"fim2st","meio2st"),"meio2st"))))),IF(Z76&gt;5,IF(Z76&gt;Z77+1,"fim2st","meio2st"),"meio2st")),IF(Z76&lt;&gt;"",IF(Z77&gt;5,IF(Z77&gt;Z76+1,"fim2st",IF(Z76&gt;Z77+1,"fim2st",IF(Z77=Z76,"meio2st",IF(Z77=6,IF(Z76=7,"fim2st","meio2st"),IF(Z77=7,IF(Z76=6,"fim2st","meio2st"),"meio2st"))))),IF(Z76&gt;5,IF(Z76&gt;Z77+1,"fim2st","meio2st"),"meio2st")),IF(Y77&lt;&gt;"",IF(Y77&gt;5,IF(Y77&gt;Y76+1,"fim1st",IF(Y76&gt;Y77+1,"fim1st",IF(Y77=Y76,"meio1st",IF(Y77=6,IF(Y76=7,"fim1st","meio1st"),IF(Y77=7,IF(Y76=6,"fim1st","meio1st"),"meio1st"))))),IF(Y76&gt;5,IF(Y76&gt;Y77+1,"fim1st","meio1st"),"meio1st")),IF(Y76&lt;&gt;"",IF(Y77&gt;5,IF(Y77&gt;Y76+1,"fim1st",IF(Y76&gt;Y77+1,"fim1st",IF(Y77=Y76,"meio1st",IF(Y77=6,IF(Y76=7,"fim1st","meio1st"),IF(Y77=7,IF(Y76=6,"fim1st","meio1st"),"meio1st"))))),IF(Y76&gt;5,IF(Y76&gt;Y77+1,"fim1st","meio1st"),"meio1st")),"NJG"))))))</f>
        <v>STB</v>
      </c>
      <c r="AE77" s="123">
        <f>IF(X77="W",6,IF(X77="O",0,  IF(X76="R",IF(AC77="meio1st",IF(Y76&gt;4,IF(Y76=6,7,Y76+2),6),Y77),Y77)))</f>
        <v>6</v>
      </c>
      <c r="AF77" s="124">
        <f>IF(X77="W",6,IF(X77="O",0,IF(X77="R",IF(AC77="meio1st",0,IF(AC77="fim1st",0,Z77) ),IF(X76="R",IF(AC77="meio1st",6,IF(AC77="fim1st",6,IF(AC77="meio2st",IF(Z76&gt;4,IF(Z76=6,7,Z76+2),6),Z77))),Z77))))</f>
        <v>7</v>
      </c>
      <c r="AG77" s="125">
        <f>IF(X77="W",0,IF(X77="O",0,IF(X77="R",IF(AC77="STB",AA77,0),IF(X76="R",IF(AC76="meio1st",0,IF(AE77&gt;AE76,IF(AF77&gt;AF76,0,10),IF(AF77&gt;AF76,10,AA77))),AA77))))</f>
        <v>10</v>
      </c>
      <c r="AH77" s="106"/>
      <c r="AI77" s="118"/>
      <c r="AJ77" s="50" t="str">
        <f>D80</f>
        <v>VALNEI PIAZZA</v>
      </c>
      <c r="AK77" s="119">
        <f>IF(AL77="W",1,IF(AL77="O",0,IF(AL77="R",0,IF(AL76="R",1,IF(AU77+AU76&gt;0,IF(AU77&gt;AU76,1,0),IF(AT77&gt;AT76,1,0))))))</f>
        <v>0</v>
      </c>
      <c r="AL77" s="120"/>
      <c r="AM77" s="121">
        <v>6</v>
      </c>
      <c r="AN77" s="121">
        <v>7</v>
      </c>
      <c r="AO77" s="122">
        <v>6</v>
      </c>
      <c r="AQ77" s="65" t="str">
        <f>IF(AO77&lt;&gt;"","STB",IF(AO76&lt;&gt;"","STB",IF(AN77&lt;&gt;"",IF(AN77&gt;5,IF(AN77&gt;AN76+1,"fim2st",IF(AN76&gt;AN77+1,"fim2st",IF(AN77=AN76,"meio2st",IF(AN77=6,IF(AN76=7,"fim2st","meio2st"),IF(AN77=7,IF(AN76=6,"fim2st","meio2st"),"meio2st"))))),IF(AN76&gt;5,IF(AN76&gt;AN77+1,"fim2st","meio2st"),"meio2st")),IF(AN76&lt;&gt;"",IF(AN77&gt;5,IF(AN77&gt;AN76+1,"fim2st",IF(AN76&gt;AN77+1,"fim2st",IF(AN77=AN76,"meio2st",IF(AN77=6,IF(AN76=7,"fim2st","meio2st"),IF(AN77=7,IF(AN76=6,"fim2st","meio2st"),"meio2st"))))),IF(AN76&gt;5,IF(AN76&gt;AN77+1,"fim2st","meio2st"),"meio2st")),IF(AM77&lt;&gt;"",IF(AM77&gt;5,IF(AM77&gt;AM76+1,"fim1st",IF(AM76&gt;AM77+1,"fim1st",IF(AM77=AM76,"meio1st",IF(AM77=6,IF(AM76=7,"fim1st","meio1st"),IF(AM77=7,IF(AM76=6,"fim1st","meio1st"),"meio1st"))))),IF(AM76&gt;5,IF(AM76&gt;AM77+1,"fim1st","meio1st"),"meio1st")),IF(AM76&lt;&gt;"",IF(AM77&gt;5,IF(AM77&gt;AM76+1,"fim1st",IF(AM76&gt;AM77+1,"fim1st",IF(AM77=AM76,"meio1st",IF(AM77=6,IF(AM76=7,"fim1st","meio1st"),IF(AM77=7,IF(AM76=6,"fim1st","meio1st"),"meio1st"))))),IF(AM76&gt;5,IF(AM76&gt;AM77+1,"fim1st","meio1st"),"meio1st")),"NJG"))))))</f>
        <v>STB</v>
      </c>
      <c r="AS77" s="123">
        <f>IF(AL77="W",6,IF(AL77="O",0,  IF(AL76="R",IF(AQ77="meio1st",IF(AM76&gt;4,IF(AM76=6,7,AM76+2),6),AM77),AM77)))</f>
        <v>6</v>
      </c>
      <c r="AT77" s="124">
        <f>IF(AL77="W",6,IF(AL77="O",0,IF(AL77="R",IF(AQ77="meio1st",0,IF(AQ77="fim1st",0,AN77) ),IF(AL76="R",IF(AQ77="meio1st",6,IF(AQ77="fim1st",6,IF(AQ77="meio2st",IF(AN76&gt;4,IF(AN76=6,7,AN76+2),6),AN77))),AN77))))</f>
        <v>7</v>
      </c>
      <c r="AU77" s="125">
        <f>IF(AL77="W",0,IF(AL77="O",0,IF(AL77="R",IF(AQ77="STB",AO77,0),IF(AL76="R",IF(AQ76="meio1st",0,IF(AS77&gt;AS76,IF(AT77&gt;AT76,0,10),IF(AT77&gt;AT76,10,AO77))),AO77))))</f>
        <v>6</v>
      </c>
      <c r="AW77" s="118" t="s">
        <v>140</v>
      </c>
      <c r="AX77" s="50" t="str">
        <f>D79</f>
        <v>RENATO SOUZA</v>
      </c>
      <c r="AY77" s="119">
        <f>IF(AZ77="W",1,IF(AZ77="O",0,IF(AZ77="R",0,IF(AZ76="R",1,IF(BI77+BI76&gt;0,IF(BI77&gt;BI76,1,0),IF(BH77&gt;BH76,1,0))))))</f>
        <v>1</v>
      </c>
      <c r="AZ77" s="120"/>
      <c r="BA77" s="121">
        <v>6</v>
      </c>
      <c r="BB77" s="121">
        <v>6</v>
      </c>
      <c r="BC77" s="122"/>
      <c r="BE77" s="65" t="str">
        <f>IF(BC77&lt;&gt;"","STB",IF(BC76&lt;&gt;"","STB",IF(BB77&lt;&gt;"",IF(BB77&gt;5,IF(BB77&gt;BB76+1,"fim2st",IF(BB76&gt;BB77+1,"fim2st",IF(BB77=BB76,"meio2st",IF(BB77=6,IF(BB76=7,"fim2st","meio2st"),IF(BB77=7,IF(BB76=6,"fim2st","meio2st"),"meio2st"))))),IF(BB76&gt;5,IF(BB76&gt;BB77+1,"fim2st","meio2st"),"meio2st")),IF(BB76&lt;&gt;"",IF(BB77&gt;5,IF(BB77&gt;BB76+1,"fim2st",IF(BB76&gt;BB77+1,"fim2st",IF(BB77=BB76,"meio2st",IF(BB77=6,IF(BB76=7,"fim2st","meio2st"),IF(BB77=7,IF(BB76=6,"fim2st","meio2st"),"meio2st"))))),IF(BB76&gt;5,IF(BB76&gt;BB77+1,"fim2st","meio2st"),"meio2st")),IF(BA77&lt;&gt;"",IF(BA77&gt;5,IF(BA77&gt;BA76+1,"fim1st",IF(BA76&gt;BA77+1,"fim1st",IF(BA77=BA76,"meio1st",IF(BA77=6,IF(BA76=7,"fim1st","meio1st"),IF(BA77=7,IF(BA76=6,"fim1st","meio1st"),"meio1st"))))),IF(BA76&gt;5,IF(BA76&gt;BA77+1,"fim1st","meio1st"),"meio1st")),IF(BA76&lt;&gt;"",IF(BA77&gt;5,IF(BA77&gt;BA76+1,"fim1st",IF(BA76&gt;BA77+1,"fim1st",IF(BA77=BA76,"meio1st",IF(BA77=6,IF(BA76=7,"fim1st","meio1st"),IF(BA77=7,IF(BA76=6,"fim1st","meio1st"),"meio1st"))))),IF(BA76&gt;5,IF(BA76&gt;BA77+1,"fim1st","meio1st"),"meio1st")),"NJG"))))))</f>
        <v>fim2st</v>
      </c>
      <c r="BG77" s="123">
        <f>IF(AZ77="W",6,IF(AZ77="O",0,  IF(AZ76="R",IF(BE77="meio1st",IF(BA76&gt;4,IF(BA76=6,7,BA76+2),6),BA77),BA77)))</f>
        <v>6</v>
      </c>
      <c r="BH77" s="124">
        <f>IF(AZ77="W",6,IF(AZ77="O",0,IF(AZ77="R",IF(BE77="meio1st",0,IF(BE77="fim1st",0,BB77) ),IF(AZ76="R",IF(BE77="meio1st",6,IF(BE77="fim1st",6,IF(BE77="meio2st",IF(BB76&gt;4,IF(BB76=6,7,BB76+2),6),BB77))),BB77))))</f>
        <v>6</v>
      </c>
      <c r="BI77" s="125">
        <f>IF(AZ77="W",0,IF(AZ77="O",0,IF(AZ77="R",IF(BE77="STB",BC77,0),IF(AZ76="R",IF(BE76="meio1st",0,IF(BG77&gt;BG76,IF(BH77&gt;BH76,0,10),IF(BH77&gt;BH76,10,BC77))),BC77))))</f>
        <v>0</v>
      </c>
      <c r="BK77" s="118"/>
      <c r="BL77" s="50" t="str">
        <f>D78</f>
        <v>MARIO ALLE</v>
      </c>
      <c r="BM77" s="119">
        <f>IF(BN77="W",1,IF(BN77="O",0,IF(BN77="R",0,IF(BN76="R",1,IF(BW77+BW76&gt;0,IF(BW77&gt;BW76,1,0),IF(BV77&gt;BV76,1,0))))))</f>
        <v>1</v>
      </c>
      <c r="BN77" s="120"/>
      <c r="BO77" s="121">
        <v>6</v>
      </c>
      <c r="BP77" s="121">
        <v>6</v>
      </c>
      <c r="BQ77" s="122"/>
      <c r="BS77" s="65" t="str">
        <f>IF(BQ77&lt;&gt;"","STB",IF(BQ76&lt;&gt;"","STB",IF(BP77&lt;&gt;"",IF(BP77&gt;5,IF(BP77&gt;BP76+1,"fim2st",IF(BP76&gt;BP77+1,"fim2st",IF(BP77=BP76,"meio2st",IF(BP77=6,IF(BP76=7,"fim2st","meio2st"),IF(BP77=7,IF(BP76=6,"fim2st","meio2st"),"meio2st"))))),IF(BP76&gt;5,IF(BP76&gt;BP77+1,"fim2st","meio2st"),"meio2st")),IF(BP76&lt;&gt;"",IF(BP77&gt;5,IF(BP77&gt;BP76+1,"fim2st",IF(BP76&gt;BP77+1,"fim2st",IF(BP77=BP76,"meio2st",IF(BP77=6,IF(BP76=7,"fim2st","meio2st"),IF(BP77=7,IF(BP76=6,"fim2st","meio2st"),"meio2st"))))),IF(BP76&gt;5,IF(BP76&gt;BP77+1,"fim2st","meio2st"),"meio2st")),IF(BO77&lt;&gt;"",IF(BO77&gt;5,IF(BO77&gt;BO76+1,"fim1st",IF(BO76&gt;BO77+1,"fim1st",IF(BO77=BO76,"meio1st",IF(BO77=6,IF(BO76=7,"fim1st","meio1st"),IF(BO77=7,IF(BO76=6,"fim1st","meio1st"),"meio1st"))))),IF(BO76&gt;5,IF(BO76&gt;BO77+1,"fim1st","meio1st"),"meio1st")),IF(BO76&lt;&gt;"",IF(BO77&gt;5,IF(BO77&gt;BO76+1,"fim1st",IF(BO76&gt;BO77+1,"fim1st",IF(BO77=BO76,"meio1st",IF(BO77=6,IF(BO76=7,"fim1st","meio1st"),IF(BO77=7,IF(BO76=6,"fim1st","meio1st"),"meio1st"))))),IF(BO76&gt;5,IF(BO76&gt;BO77+1,"fim1st","meio1st"),"meio1st")),"NJG"))))))</f>
        <v>fim2st</v>
      </c>
      <c r="BU77" s="123">
        <f>IF(BN77="W",6,IF(BN77="O",0,  IF(BN76="R",IF(BS77="meio1st",IF(BO76&gt;4,IF(BO76=6,7,BO76+2),6),BO77),BO77)))</f>
        <v>6</v>
      </c>
      <c r="BV77" s="124">
        <f>IF(BN77="W",6,IF(BN77="O",0,IF(BN77="R",IF(BS77="meio1st",0,IF(BS77="fim1st",0,BP77) ),IF(BN76="R",IF(BS77="meio1st",6,IF(BS77="fim1st",6,IF(BS77="meio2st",IF(BP76&gt;4,IF(BP76=6,7,BP76+2),6),BP77))),BP77))))</f>
        <v>6</v>
      </c>
      <c r="BW77" s="125">
        <f>IF(BN77="W",0,IF(BN77="O",0,IF(BN77="R",IF(BS77="STB",BQ77,0),IF(BN76="R",IF(BS76="meio1st",0,IF(BU77&gt;BU76,IF(BV77&gt;BV76,0,10),IF(BV77&gt;BV76,10,BQ77))),BQ77))))</f>
        <v>0</v>
      </c>
      <c r="BY77" s="118" t="s">
        <v>140</v>
      </c>
      <c r="BZ77" s="50" t="str">
        <f>D77</f>
        <v>LUCAS FERREIRA</v>
      </c>
      <c r="CA77" s="119">
        <f>IF(CB77="W",1,IF(CB77="O",0,IF(CB77="R",0,IF(CB76="R",1,IF(CK77+CK76&gt;0,IF(CK77&gt;CK76,1,0),IF(CJ77&gt;CJ76,1,0))))))</f>
        <v>1</v>
      </c>
      <c r="CB77" s="151"/>
      <c r="CC77" s="129">
        <v>6</v>
      </c>
      <c r="CD77" s="129">
        <v>6</v>
      </c>
      <c r="CE77" s="130"/>
      <c r="CG77" s="65" t="str">
        <f>IF(CE77&lt;&gt;"","STB",IF(CE76&lt;&gt;"","STB",IF(CD77&lt;&gt;"",IF(CD77&gt;5,IF(CD77&gt;CD76+1,"fim2st",IF(CD76&gt;CD77+1,"fim2st",IF(CD77=CD76,"meio2st",IF(CD77=6,IF(CD76=7,"fim2st","meio2st"),IF(CD77=7,IF(CD76=6,"fim2st","meio2st"),"meio2st"))))),IF(CD76&gt;5,IF(CD76&gt;CD77+1,"fim2st","meio2st"),"meio2st")),IF(CD76&lt;&gt;"",IF(CD77&gt;5,IF(CD77&gt;CD76+1,"fim2st",IF(CD76&gt;CD77+1,"fim2st",IF(CD77=CD76,"meio2st",IF(CD77=6,IF(CD76=7,"fim2st","meio2st"),IF(CD77=7,IF(CD76=6,"fim2st","meio2st"),"meio2st"))))),IF(CD76&gt;5,IF(CD76&gt;CD77+1,"fim2st","meio2st"),"meio2st")),IF(CC77&lt;&gt;"",IF(CC77&gt;5,IF(CC77&gt;CC76+1,"fim1st",IF(CC76&gt;CC77+1,"fim1st",IF(CC77=CC76,"meio1st",IF(CC77=6,IF(CC76=7,"fim1st","meio1st"),IF(CC77=7,IF(CC76=6,"fim1st","meio1st"),"meio1st"))))),IF(CC76&gt;5,IF(CC76&gt;CC77+1,"fim1st","meio1st"),"meio1st")),IF(CC76&lt;&gt;"",IF(CC77&gt;5,IF(CC77&gt;CC76+1,"fim1st",IF(CC76&gt;CC77+1,"fim1st",IF(CC77=CC76,"meio1st",IF(CC77=6,IF(CC76=7,"fim1st","meio1st"),IF(CC77=7,IF(CC76=6,"fim1st","meio1st"),"meio1st"))))),IF(CC76&gt;5,IF(CC76&gt;CC77+1,"fim1st","meio1st"),"meio1st")),"NJG"))))))</f>
        <v>fim2st</v>
      </c>
      <c r="CI77" s="123">
        <f>IF(CB77="W",6,IF(CB77="O",0,  IF(CB76="R",IF(CG77="meio1st",IF(CC76&gt;4,IF(CC76=6,7,CC76+2),6),CC77),CC77)))</f>
        <v>6</v>
      </c>
      <c r="CJ77" s="124">
        <f>IF(CB77="W",6,IF(CB77="O",0,IF(CB77="R",IF(CG77="meio1st",0,IF(CG77="fim1st",0,CD77) ),IF(CB76="R",IF(CG77="meio1st",6,IF(CG77="fim1st",6,IF(CG77="meio2st",IF(CD76&gt;4,IF(CD76=6,7,CD76+2),6),CD77))),CD77))))</f>
        <v>6</v>
      </c>
      <c r="CK77" s="125">
        <f>IF(CB77="W",0,IF(CB77="O",0,IF(CB77="R",IF(CG77="STB",CE77,0),IF(CB76="R",IF(CG76="meio1st",0,IF(CI77&gt;CI76,IF(CJ77&gt;CJ76,0,10),IF(CJ77&gt;CJ76,10,CE77))),CE77))))</f>
        <v>0</v>
      </c>
      <c r="CM77" s="31" t="str">
        <f t="shared" si="251"/>
        <v>LUCAS FERREIRA</v>
      </c>
      <c r="CN77" s="65">
        <f>IF(AE78&gt;AE79,1,0)</f>
        <v>1</v>
      </c>
      <c r="CO77" s="65">
        <f>IF(AF78&gt;AF79,1,0)</f>
        <v>1</v>
      </c>
      <c r="CP77" s="65">
        <f>IF(AG78&gt;AG79,1,0)</f>
        <v>0</v>
      </c>
      <c r="CQ77" s="65">
        <f>IF(AS78&gt;AS79,1,0)</f>
        <v>1</v>
      </c>
      <c r="CR77" s="65">
        <f>IF(AT78&gt;AT79,1,0)</f>
        <v>1</v>
      </c>
      <c r="CS77" s="65">
        <f>IF(AU78&gt;AU79,1,0)</f>
        <v>0</v>
      </c>
      <c r="CT77" s="65">
        <f>IF(BG78&gt;BG79,1,0)</f>
        <v>1</v>
      </c>
      <c r="CU77" s="65">
        <f>IF(BH78&gt;BH79,1,0)</f>
        <v>1</v>
      </c>
      <c r="CV77" s="65">
        <f>IF(BI78&gt;BI79,1,0)</f>
        <v>0</v>
      </c>
      <c r="CW77" s="65">
        <f>IF(BU78&gt;BU79,1,0)</f>
        <v>0</v>
      </c>
      <c r="CX77" s="65">
        <f>IF(BV78&gt;BV79,1,0)</f>
        <v>0</v>
      </c>
      <c r="CY77" s="65">
        <f>IF(BW78&gt;BW79,1,0)</f>
        <v>0</v>
      </c>
      <c r="CZ77" s="65">
        <f>IF(CI77&gt;CI76,1,0)</f>
        <v>1</v>
      </c>
      <c r="DA77" s="65">
        <f>IF(CJ77&gt;CJ76,1,0)</f>
        <v>1</v>
      </c>
      <c r="DB77" s="65">
        <f>IF(CK77&gt;CK76,1,0)</f>
        <v>0</v>
      </c>
      <c r="DC77" s="111"/>
      <c r="DD77" s="65">
        <f>IF(AE79&gt;AE78,1,0)</f>
        <v>0</v>
      </c>
      <c r="DE77" s="65">
        <f>IF(AF79&gt;AF78,1,0)</f>
        <v>0</v>
      </c>
      <c r="DF77" s="65">
        <f>IF(AG79&gt;AG78,1,0)</f>
        <v>0</v>
      </c>
      <c r="DG77" s="65">
        <f>IF(AS79&gt;AS78,1,0)</f>
        <v>0</v>
      </c>
      <c r="DH77" s="65">
        <f>IF(AT79&gt;AT78,1,0)</f>
        <v>0</v>
      </c>
      <c r="DI77" s="65">
        <f>IF(AU79&gt;AU78,1,0)</f>
        <v>0</v>
      </c>
      <c r="DJ77" s="65">
        <f>IF(BG79&gt;BG78,1,0)</f>
        <v>0</v>
      </c>
      <c r="DK77" s="65">
        <f>IF(BH79&gt;BH78,1,0)</f>
        <v>0</v>
      </c>
      <c r="DL77" s="65">
        <f>IF(BI79&gt;BI78,1,0)</f>
        <v>0</v>
      </c>
      <c r="DM77" s="65">
        <f>IF(BU79&gt;BU78,1,0)</f>
        <v>1</v>
      </c>
      <c r="DN77" s="65">
        <f>IF(BV79&gt;BV78,1,0)</f>
        <v>1</v>
      </c>
      <c r="DO77" s="65">
        <f>IF(BW79&gt;BW78,1,0)</f>
        <v>0</v>
      </c>
      <c r="DP77" s="65">
        <f>IF(CI76&gt;CI77,1,0)</f>
        <v>0</v>
      </c>
      <c r="DQ77" s="65">
        <f>IF(CJ76&gt;CJ77,1,0)</f>
        <v>0</v>
      </c>
      <c r="DR77" s="65">
        <f>IF(CK76&gt;CK77,1,0)</f>
        <v>0</v>
      </c>
      <c r="DS77" s="111"/>
      <c r="DT77" s="65">
        <f>AE78+AF78+AG78+AS78+AT78+AU78+BG78+BH78+BI78+BU78+BV78+BW78+CI77+CJ77+CK77</f>
        <v>58</v>
      </c>
      <c r="DU77" s="65">
        <f>AE79+AF79+AG79+AS79+AT79+AU79+BG79+BH79+BI79+BU79+BV79+BW79+CI76+CJ76+CK76</f>
        <v>36</v>
      </c>
      <c r="DV77" s="111"/>
      <c r="DW77" s="31">
        <f>IF(X78="O",1,0)</f>
        <v>0</v>
      </c>
      <c r="DX77" s="31">
        <f>IF(AL78="O",1,0)</f>
        <v>0</v>
      </c>
      <c r="DY77" s="31">
        <f>IF(AZ78="O",1,0)</f>
        <v>0</v>
      </c>
      <c r="DZ77" s="31">
        <f>IF(BN78="O",1,0)</f>
        <v>0</v>
      </c>
      <c r="EA77" s="31">
        <f>IF(CB77="O",1,0)</f>
        <v>0</v>
      </c>
      <c r="ED77" s="65">
        <f t="shared" si="252"/>
        <v>1</v>
      </c>
      <c r="EE77" s="65">
        <f t="shared" si="253"/>
        <v>1</v>
      </c>
      <c r="EF77" s="65">
        <f t="shared" si="254"/>
        <v>1</v>
      </c>
      <c r="EG77" s="65">
        <f t="shared" si="255"/>
        <v>1</v>
      </c>
      <c r="EH77" s="65">
        <f t="shared" si="256"/>
        <v>1</v>
      </c>
      <c r="EI77" s="65">
        <v>2</v>
      </c>
      <c r="EJ77" s="43">
        <f t="shared" si="257"/>
        <v>5</v>
      </c>
      <c r="EK77" s="43">
        <f>AY78+BM78+CA77+W78+AK78</f>
        <v>4</v>
      </c>
      <c r="EL77" s="43">
        <f t="shared" si="258"/>
        <v>8</v>
      </c>
      <c r="EM77" s="43">
        <f t="shared" si="259"/>
        <v>2</v>
      </c>
      <c r="EN77" s="43">
        <f t="shared" si="260"/>
        <v>6</v>
      </c>
      <c r="EO77" s="43">
        <f t="shared" si="261"/>
        <v>58</v>
      </c>
      <c r="EP77" s="43">
        <f t="shared" si="261"/>
        <v>36</v>
      </c>
      <c r="EQ77" s="43">
        <f t="shared" si="262"/>
        <v>22</v>
      </c>
      <c r="ER77" s="43">
        <f t="shared" si="263"/>
        <v>0</v>
      </c>
      <c r="ES77" s="111"/>
      <c r="ET77" s="71">
        <f>IF(EK77+100&gt;99,EK77+100,concatdxnar("0",EK77+100))</f>
        <v>104</v>
      </c>
      <c r="EU77" s="71">
        <f t="shared" si="264"/>
        <v>106</v>
      </c>
      <c r="EV77" s="71">
        <f t="shared" si="265"/>
        <v>122</v>
      </c>
      <c r="EW77" s="71">
        <f t="shared" si="266"/>
        <v>9</v>
      </c>
      <c r="EX77" s="65" t="str">
        <f t="shared" si="267"/>
        <v>10410612292</v>
      </c>
      <c r="EY77" s="65">
        <f t="shared" si="268"/>
        <v>10410612292</v>
      </c>
      <c r="EZ77" s="65">
        <f>LARGE(EY76:EY81,EI77)</f>
        <v>10410511586</v>
      </c>
      <c r="FA77" s="65" t="str">
        <f t="shared" si="269"/>
        <v>104105115</v>
      </c>
      <c r="FB77" s="65" t="str">
        <f>IF(FA77=FA76,"empate-c",IF(FA77=FA78,"empate-b","ok"))</f>
        <v>ok</v>
      </c>
      <c r="FC77" s="65">
        <f t="shared" si="270"/>
        <v>6</v>
      </c>
      <c r="FD77" s="65">
        <f t="shared" si="271"/>
        <v>9</v>
      </c>
      <c r="FE77" s="65" t="str">
        <f>RIGHT(C74,1)</f>
        <v>I</v>
      </c>
      <c r="FF77" s="65">
        <f>IF(FD77=9,9,VLOOKUP(CONCATENATE(FE77,FD77),'Conf-Direto'!$A$12:$B$587,2,0))</f>
        <v>9</v>
      </c>
      <c r="FG77" s="65">
        <f t="shared" si="272"/>
        <v>9</v>
      </c>
      <c r="FH77" s="31" t="str">
        <f t="shared" si="273"/>
        <v>10410511596</v>
      </c>
      <c r="FI77" s="65">
        <v>2</v>
      </c>
      <c r="FJ77" s="70">
        <f>IF(CA76=1,1,IF(CA77=1,2,0))</f>
        <v>2</v>
      </c>
      <c r="FK77" s="70"/>
      <c r="FL77" s="70">
        <f>FK78</f>
        <v>2</v>
      </c>
      <c r="FM77" s="70">
        <f>FK79</f>
        <v>2</v>
      </c>
      <c r="FN77" s="70">
        <f>FK80</f>
        <v>2</v>
      </c>
      <c r="FO77" s="70">
        <f>FL81</f>
        <v>6</v>
      </c>
      <c r="FP77" s="31">
        <f t="shared" si="274"/>
        <v>10410511596</v>
      </c>
      <c r="FQ77" s="31">
        <f>LARGE(FP76:FP81,2)</f>
        <v>10410511596</v>
      </c>
      <c r="FR77" s="65">
        <f>IF(SUM(EJ76:EJ81)=0,B77,VALUE(RIGHT(FQ77,1)))</f>
        <v>6</v>
      </c>
      <c r="FS77" s="31">
        <f t="shared" si="275"/>
        <v>54</v>
      </c>
      <c r="FT77" s="31" t="str">
        <f>VLOOKUP(FR77,B76:D81,3,0)</f>
        <v>REGINALDO MACHADO</v>
      </c>
      <c r="FU77" s="31">
        <f t="shared" si="276"/>
        <v>50</v>
      </c>
      <c r="FV77" s="67" t="str">
        <f t="shared" si="277"/>
        <v>5450</v>
      </c>
      <c r="FW77" s="31">
        <f t="shared" si="278"/>
        <v>5450</v>
      </c>
      <c r="FX77" s="31">
        <f>SMALL(FW76:FW81,FI77)</f>
        <v>5049</v>
      </c>
      <c r="FY77" s="31">
        <f t="shared" si="279"/>
        <v>50</v>
      </c>
      <c r="FZ77" s="31" t="str">
        <f t="shared" si="280"/>
        <v>49</v>
      </c>
    </row>
    <row r="78" spans="1:185" x14ac:dyDescent="0.45">
      <c r="B78" s="43">
        <v>3</v>
      </c>
      <c r="C78" s="38">
        <v>51</v>
      </c>
      <c r="D78" s="39" t="str">
        <f>Classificação!D55</f>
        <v>MARIO ALLE</v>
      </c>
      <c r="F78" s="38">
        <f>F77+1</f>
        <v>51</v>
      </c>
      <c r="G78" s="89" t="str">
        <f t="shared" si="250"/>
        <v>RENATO SOUZA</v>
      </c>
      <c r="H78" s="131">
        <f>VLOOKUP(FR78,EI76:EJ81,2,0)</f>
        <v>5</v>
      </c>
      <c r="I78" s="112">
        <f>VLOOKUP(FR78,EI76:EK81,3,0)</f>
        <v>3</v>
      </c>
      <c r="J78" s="131">
        <f>VLOOKUP(FR78,EI76:EQ81,4,0)</f>
        <v>7</v>
      </c>
      <c r="K78" s="114">
        <f>VLOOKUP(FR78,EI76:EQ81,5,0)</f>
        <v>4</v>
      </c>
      <c r="L78" s="115">
        <f>VLOOKUP(FR78,EI76:EQ81,6,0)</f>
        <v>3</v>
      </c>
      <c r="M78" s="131">
        <f>VLOOKUP(FR78,EI76:EQ81,7,0)</f>
        <v>62</v>
      </c>
      <c r="N78" s="114">
        <f>VLOOKUP(FR78,EI76:EQ81,8,0)</f>
        <v>46</v>
      </c>
      <c r="O78" s="147">
        <f>VLOOKUP(FR78,EI76:EQ81,9,0)</f>
        <v>16</v>
      </c>
      <c r="P78" s="117">
        <f>VLOOKUP(FR78,EI76:ER81,10,0)</f>
        <v>0</v>
      </c>
      <c r="Q78" s="117" t="e">
        <f>VLOOKUP(FS78,EJ76:ES81,10,0)</f>
        <v>#N/A</v>
      </c>
      <c r="R78" s="97"/>
      <c r="S78" s="97"/>
      <c r="U78" s="98"/>
      <c r="V78" s="41" t="str">
        <f>D77</f>
        <v>LUCAS FERREIRA</v>
      </c>
      <c r="W78" s="99">
        <f>IF(X78="W",1,IF(X78="O",0,IF(X78="R",0,IF(X79="R",1,IF(AG78+AG79&gt;0,IF(AG78&gt;AG79,1,0),IF(AF78&gt;AF79,1,0))))))</f>
        <v>1</v>
      </c>
      <c r="X78" s="132"/>
      <c r="Y78" s="101">
        <v>6</v>
      </c>
      <c r="Z78" s="101">
        <v>6</v>
      </c>
      <c r="AA78" s="102"/>
      <c r="AC78" s="65" t="str">
        <f>IF(AA78&lt;&gt;"","STB",IF(AA79&lt;&gt;"","STB",IF(Z78&lt;&gt;"",IF(Z78&gt;5,IF(Z78&gt;Z79+1,"fim2st",IF(Z79&gt;Z78+1,"fim2st",IF(Z78=Z79,"meio2st",IF(Z78=6,IF(Z79=7,"fim2st","meio2st"),IF(Z78=7,IF(Z79=6,"fim2st","meio2st"),"meio2st"))))),IF(Z79&gt;5,IF(Z79&gt;Z78+1,"fim2st","meio2st"),"meio2st")),IF(Z79&lt;&gt;"",IF(Z78&gt;5,IF(Z78&gt;Z79+1,"fim2st",IF(Z79&gt;Z78+1,"fim2st",IF(Z78=Z79,"meio2st",IF(Z78=6,IF(Z79=7,"fim2st","meio2st"),IF(Z78=7,IF(Z79=6,"fim2st","meio2st"),"meio2st"))))),IF(Z79&gt;5,IF(Z79&gt;Z78+1,"fim2st","meio2st"),"meio2st")),IF(Y78&lt;&gt;"",IF(Y78&gt;5,IF(Y78&gt;Y79+1,"fim1st",IF(Y79&gt;Y78+1,"fim1st",IF(Y78=Y79,"meio1st",IF(Y78=6,IF(Y79=7,"fim1st","meio1st"),IF(Y78=7,IF(Y79=6,"fim1st","meio1st"),"meio1st"))))),IF(Y79&gt;5,IF(Y79&gt;Y78+1,"fim1st","meio1st"),"meio1st")),IF(Y79&lt;&gt;"",IF(Y78&gt;5,IF(Y78&gt;Y79+1,"fim1st",IF(Y79&gt;Y78+1,"fim1st",IF(Y78=Y79,"meio1st",IF(Y78=6,IF(Y79=7,"fim1st","meio1st"),IF(Y78=7,IF(Y79=6,"fim1st","meio1st"),"meio1st"))))),IF(Y79&gt;5,IF(Y79&gt;Y78+1,"fim1st","meio1st"),"meio1st")),"NJG"))))))</f>
        <v>fim2st</v>
      </c>
      <c r="AE78" s="103">
        <f>IF(X78="W",6,IF(X78="O",0,  IF(X79="R",IF(AC78="meio1st",IF(Y79&gt;4,IF(Y79=6,7,Y79+2),6),Y78),Y78)))</f>
        <v>6</v>
      </c>
      <c r="AF78" s="104">
        <f>IF(X78="W",6,IF(X78="O",0,IF(X78="R",IF(AC78="meio1st",0,IF(AC78="fim1st",0,Z78) ),IF(X79="R",IF(AC78="meio1st",6,IF(AC78="fim1st",6,IF(AC78="meio2st",IF(Z79&gt;4,IF(Z79=6,7,Z79+2),6),Z78))),Z78))))</f>
        <v>6</v>
      </c>
      <c r="AG78" s="105">
        <f>IF(X78="W",0,IF(X78="O",0,IF(X78="R",IF(AC78="STB",AA78,0),IF(X79="R",IF(AC76="meio1st",0,IF(AE78&gt;AE79,IF(AF78&gt;AF79,0,10),IF(AF78&gt;AF79,10,AA78))),AA78))))</f>
        <v>0</v>
      </c>
      <c r="AH78" s="106"/>
      <c r="AI78" s="98" t="s">
        <v>140</v>
      </c>
      <c r="AJ78" s="41" t="str">
        <f>D77</f>
        <v>LUCAS FERREIRA</v>
      </c>
      <c r="AK78" s="99">
        <f>IF(AL78="W",1,IF(AL78="O",0,IF(AL78="R",0,IF(AL79="R",1,IF(AU78+AU79&gt;0,IF(AU78&gt;AU79,1,0),IF(AT78&gt;AT79,1,0))))))</f>
        <v>1</v>
      </c>
      <c r="AL78" s="132"/>
      <c r="AM78" s="101">
        <v>7</v>
      </c>
      <c r="AN78" s="101">
        <v>6</v>
      </c>
      <c r="AO78" s="102"/>
      <c r="AQ78" s="65" t="str">
        <f>IF(AO78&lt;&gt;"","STB",IF(AO79&lt;&gt;"","STB",IF(AN78&lt;&gt;"",IF(AN78&gt;5,IF(AN78&gt;AN79+1,"fim2st",IF(AN79&gt;AN78+1,"fim2st",IF(AN78=AN79,"meio2st",IF(AN78=6,IF(AN79=7,"fim2st","meio2st"),IF(AN78=7,IF(AN79=6,"fim2st","meio2st"),"meio2st"))))),IF(AN79&gt;5,IF(AN79&gt;AN78+1,"fim2st","meio2st"),"meio2st")),IF(AN79&lt;&gt;"",IF(AN78&gt;5,IF(AN78&gt;AN79+1,"fim2st",IF(AN79&gt;AN78+1,"fim2st",IF(AN78=AN79,"meio2st",IF(AN78=6,IF(AN79=7,"fim2st","meio2st"),IF(AN78=7,IF(AN79=6,"fim2st","meio2st"),"meio2st"))))),IF(AN79&gt;5,IF(AN79&gt;AN78+1,"fim2st","meio2st"),"meio2st")),IF(AM78&lt;&gt;"",IF(AM78&gt;5,IF(AM78&gt;AM79+1,"fim1st",IF(AM79&gt;AM78+1,"fim1st",IF(AM78=AM79,"meio1st",IF(AM78=6,IF(AM79=7,"fim1st","meio1st"),IF(AM78=7,IF(AM79=6,"fim1st","meio1st"),"meio1st"))))),IF(AM79&gt;5,IF(AM79&gt;AM78+1,"fim1st","meio1st"),"meio1st")),IF(AM79&lt;&gt;"",IF(AM78&gt;5,IF(AM78&gt;AM79+1,"fim1st",IF(AM79&gt;AM78+1,"fim1st",IF(AM78=AM79,"meio1st",IF(AM78=6,IF(AM79=7,"fim1st","meio1st"),IF(AM78=7,IF(AM79=6,"fim1st","meio1st"),"meio1st"))))),IF(AM79&gt;5,IF(AM79&gt;AM78+1,"fim1st","meio1st"),"meio1st")),"NJG"))))))</f>
        <v>fim2st</v>
      </c>
      <c r="AS78" s="103">
        <f>IF(AL78="W",6,IF(AL78="O",0,  IF(AL79="R",IF(AQ78="meio1st",IF(AM79&gt;4,IF(AM79=6,7,AM79+2),6),AM78),AM78)))</f>
        <v>7</v>
      </c>
      <c r="AT78" s="104">
        <f>IF(AL78="W",6,IF(AL78="O",0,IF(AL78="R",IF(AQ78="meio1st",0,IF(AQ78="fim1st",0,AN78) ),IF(AL79="R",IF(AQ78="meio1st",6,IF(AQ78="fim1st",6,IF(AQ78="meio2st",IF(AN79&gt;4,IF(AN79=6,7,AN79+2),6),AN78))),AN78))))</f>
        <v>6</v>
      </c>
      <c r="AU78" s="105">
        <f>IF(AL78="W",0,IF(AL78="O",0,IF(AL78="R",IF(AQ78="STB",AO78,0),IF(AL79="R",IF(AQ76="meio1st",0,IF(AS78&gt;AS79,IF(AT78&gt;AT79,0,10),IF(AT78&gt;AT79,10,AO78))),AO78))))</f>
        <v>0</v>
      </c>
      <c r="AW78" s="98"/>
      <c r="AX78" s="41" t="str">
        <f>D77</f>
        <v>LUCAS FERREIRA</v>
      </c>
      <c r="AY78" s="99">
        <f>IF(AZ78="W",1,IF(AZ78="O",0,IF(AZ78="R",0,IF(AZ79="R",1,IF(BI78+BI79&gt;0,IF(BI78&gt;BI79,1,0),IF(BH78&gt;BH79,1,0))))))</f>
        <v>1</v>
      </c>
      <c r="AZ78" s="132"/>
      <c r="BA78" s="101">
        <v>6</v>
      </c>
      <c r="BB78" s="101">
        <v>6</v>
      </c>
      <c r="BC78" s="102"/>
      <c r="BE78" s="65" t="str">
        <f>IF(BC78&lt;&gt;"","STB",IF(BC79&lt;&gt;"","STB",IF(BB78&lt;&gt;"",IF(BB78&gt;5,IF(BB78&gt;BB79+1,"fim2st",IF(BB79&gt;BB78+1,"fim2st",IF(BB78=BB79,"meio2st",IF(BB78=6,IF(BB79=7,"fim2st","meio2st"),IF(BB78=7,IF(BB79=6,"fim2st","meio2st"),"meio2st"))))),IF(BB79&gt;5,IF(BB79&gt;BB78+1,"fim2st","meio2st"),"meio2st")),IF(BB79&lt;&gt;"",IF(BB78&gt;5,IF(BB78&gt;BB79+1,"fim2st",IF(BB79&gt;BB78+1,"fim2st",IF(BB78=BB79,"meio2st",IF(BB78=6,IF(BB79=7,"fim2st","meio2st"),IF(BB78=7,IF(BB79=6,"fim2st","meio2st"),"meio2st"))))),IF(BB79&gt;5,IF(BB79&gt;BB78+1,"fim2st","meio2st"),"meio2st")),IF(BA78&lt;&gt;"",IF(BA78&gt;5,IF(BA78&gt;BA79+1,"fim1st",IF(BA79&gt;BA78+1,"fim1st",IF(BA78=BA79,"meio1st",IF(BA78=6,IF(BA79=7,"fim1st","meio1st"),IF(BA78=7,IF(BA79=6,"fim1st","meio1st"),"meio1st"))))),IF(BA79&gt;5,IF(BA79&gt;BA78+1,"fim1st","meio1st"),"meio1st")),IF(BA79&lt;&gt;"",IF(BA78&gt;5,IF(BA78&gt;BA79+1,"fim1st",IF(BA79&gt;BA78+1,"fim1st",IF(BA78=BA79,"meio1st",IF(BA78=6,IF(BA79=7,"fim1st","meio1st"),IF(BA78=7,IF(BA79=6,"fim1st","meio1st"),"meio1st"))))),IF(BA79&gt;5,IF(BA79&gt;BA78+1,"fim1st","meio1st"),"meio1st")),"NJG"))))))</f>
        <v>fim2st</v>
      </c>
      <c r="BG78" s="103">
        <f>IF(AZ78="W",6,IF(AZ78="O",0,  IF(AZ79="R",IF(BE78="meio1st",IF(BA79&gt;4,IF(BA79=6,7,BA79+2),6),BA78),BA78)))</f>
        <v>6</v>
      </c>
      <c r="BH78" s="104">
        <f>IF(AZ78="W",6,IF(AZ78="O",0,IF(AZ78="R",IF(BE78="meio1st",0,IF(BE78="fim1st",0,BB78) ),IF(AZ79="R",IF(BE78="meio1st",6,IF(BE78="fim1st",6,IF(BE78="meio2st",IF(BB79&gt;4,IF(BB79=6,7,BB79+2),6),BB78))),BB78))))</f>
        <v>6</v>
      </c>
      <c r="BI78" s="105">
        <f>IF(AZ78="W",0,IF(AZ78="O",0,IF(AZ78="R",IF(BE78="STB",BC78,0),IF(AZ79="R",IF(BE76="meio1st",0,IF(BG78&gt;BG79,IF(BH78&gt;BH79,0,10),IF(BH78&gt;BH79,10,BC78))),BC78))))</f>
        <v>0</v>
      </c>
      <c r="BK78" s="98"/>
      <c r="BL78" s="41" t="str">
        <f>D77</f>
        <v>LUCAS FERREIRA</v>
      </c>
      <c r="BM78" s="99">
        <f>IF(BN78="W",1,IF(BN78="O",0,IF(BN78="R",0,IF(BN79="R",1,IF(BW78+BW79&gt;0,IF(BW78&gt;BW79,1,0),IF(BV78&gt;BV79,1,0))))))</f>
        <v>0</v>
      </c>
      <c r="BN78" s="132"/>
      <c r="BO78" s="101">
        <v>6</v>
      </c>
      <c r="BP78" s="101">
        <v>3</v>
      </c>
      <c r="BQ78" s="102"/>
      <c r="BS78" s="65" t="str">
        <f>IF(BQ78&lt;&gt;"","STB",IF(BQ79&lt;&gt;"","STB",IF(BP78&lt;&gt;"",IF(BP78&gt;5,IF(BP78&gt;BP79+1,"fim2st",IF(BP79&gt;BP78+1,"fim2st",IF(BP78=BP79,"meio2st",IF(BP78=6,IF(BP79=7,"fim2st","meio2st"),IF(BP78=7,IF(BP79=6,"fim2st","meio2st"),"meio2st"))))),IF(BP79&gt;5,IF(BP79&gt;BP78+1,"fim2st","meio2st"),"meio2st")),IF(BP79&lt;&gt;"",IF(BP78&gt;5,IF(BP78&gt;BP79+1,"fim2st",IF(BP79&gt;BP78+1,"fim2st",IF(BP78=BP79,"meio2st",IF(BP78=6,IF(BP79=7,"fim2st","meio2st"),IF(BP78=7,IF(BP79=6,"fim2st","meio2st"),"meio2st"))))),IF(BP79&gt;5,IF(BP79&gt;BP78+1,"fim2st","meio2st"),"meio2st")),IF(BO78&lt;&gt;"",IF(BO78&gt;5,IF(BO78&gt;BO79+1,"fim1st",IF(BO79&gt;BO78+1,"fim1st",IF(BO78=BO79,"meio1st",IF(BO78=6,IF(BO79=7,"fim1st","meio1st"),IF(BO78=7,IF(BO79=6,"fim1st","meio1st"),"meio1st"))))),IF(BO79&gt;5,IF(BO79&gt;BO78+1,"fim1st","meio1st"),"meio1st")),IF(BO79&lt;&gt;"",IF(BO78&gt;5,IF(BO78&gt;BO79+1,"fim1st",IF(BO79&gt;BO78+1,"fim1st",IF(BO78=BO79,"meio1st",IF(BO78=6,IF(BO79=7,"fim1st","meio1st"),IF(BO78=7,IF(BO79=6,"fim1st","meio1st"),"meio1st"))))),IF(BO79&gt;5,IF(BO79&gt;BO78+1,"fim1st","meio1st"),"meio1st")),"NJG"))))))</f>
        <v>fim2st</v>
      </c>
      <c r="BU78" s="103">
        <f>IF(BN78="W",6,IF(BN78="O",0,  IF(BN79="R",IF(BS78="meio1st",IF(BO79&gt;4,IF(BO79=6,7,BO79+2),6),BO78),BO78)))</f>
        <v>6</v>
      </c>
      <c r="BV78" s="104">
        <f>IF(BN78="W",6,IF(BN78="O",0,IF(BN78="R",IF(BS78="meio1st",0,IF(BS78="fim1st",0,BP78) ),IF(BN79="R",IF(BS78="meio1st",6,IF(BS78="fim1st",6,IF(BS78="meio2st",IF(BP79&gt;4,IF(BP79=6,7,BP79+2),6),BP78))),BP78))))</f>
        <v>3</v>
      </c>
      <c r="BW78" s="105">
        <f>IF(BN78="W",0,IF(BN78="O",0,IF(BN78="R",IF(BS78="STB",BQ78,0),IF(BN79="R",IF(BS76="meio1st",0,IF(BU78&gt;BU79,IF(BV78&gt;BV79,0,10),IF(BV78&gt;BV79,10,BQ78))),BQ78))))</f>
        <v>0</v>
      </c>
      <c r="BY78" s="98" t="s">
        <v>140</v>
      </c>
      <c r="BZ78" s="41" t="str">
        <f>D78</f>
        <v>MARIO ALLE</v>
      </c>
      <c r="CA78" s="99">
        <f>IF(CB78="W",1,IF(CB78="O",0,IF(CB78="R",0,IF(CB79="R",1,IF(CK78+CK79&gt;0,IF(CK78&gt;CK79,1,0),IF(CJ78&gt;CJ79,1,0))))))</f>
        <v>1</v>
      </c>
      <c r="CB78" s="133"/>
      <c r="CC78" s="109">
        <v>7</v>
      </c>
      <c r="CD78" s="109">
        <v>6</v>
      </c>
      <c r="CE78" s="110"/>
      <c r="CG78" s="65" t="str">
        <f>IF(CE78&lt;&gt;"","STB",IF(CE79&lt;&gt;"","STB",IF(CD78&lt;&gt;"",IF(CD78&gt;5,IF(CD78&gt;CD79+1,"fim2st",IF(CD79&gt;CD78+1,"fim2st",IF(CD78=CD79,"meio2st",IF(CD78=6,IF(CD79=7,"fim2st","meio2st"),IF(CD78=7,IF(CD79=6,"fim2st","meio2st"),"meio2st"))))),IF(CD79&gt;5,IF(CD79&gt;CD78+1,"fim2st","meio2st"),"meio2st")),IF(CD79&lt;&gt;"",IF(CD78&gt;5,IF(CD78&gt;CD79+1,"fim2st",IF(CD79&gt;CD78+1,"fim2st",IF(CD78=CD79,"meio2st",IF(CD78=6,IF(CD79=7,"fim2st","meio2st"),IF(CD78=7,IF(CD79=6,"fim2st","meio2st"),"meio2st"))))),IF(CD79&gt;5,IF(CD79&gt;CD78+1,"fim2st","meio2st"),"meio2st")),IF(CC78&lt;&gt;"",IF(CC78&gt;5,IF(CC78&gt;CC79+1,"fim1st",IF(CC79&gt;CC78+1,"fim1st",IF(CC78=CC79,"meio1st",IF(CC78=6,IF(CC79=7,"fim1st","meio1st"),IF(CC78=7,IF(CC79=6,"fim1st","meio1st"),"meio1st"))))),IF(CC79&gt;5,IF(CC79&gt;CC78+1,"fim1st","meio1st"),"meio1st")),IF(CC79&lt;&gt;"",IF(CC78&gt;5,IF(CC78&gt;CC79+1,"fim1st",IF(CC79&gt;CC78+1,"fim1st",IF(CC78=CC79,"meio1st",IF(CC78=6,IF(CC79=7,"fim1st","meio1st"),IF(CC78=7,IF(CC79=6,"fim1st","meio1st"),"meio1st"))))),IF(CC79&gt;5,IF(CC79&gt;CC78+1,"fim1st","meio1st"),"meio1st")),"NJG"))))))</f>
        <v>fim2st</v>
      </c>
      <c r="CI78" s="103">
        <f>IF(CB78="W",6,IF(CB78="O",0,  IF(CB79="R",IF(CG78="meio1st",IF(CC79&gt;4,IF(CC79=6,7,CC79+2),6),CC78),CC78)))</f>
        <v>7</v>
      </c>
      <c r="CJ78" s="104">
        <f>IF(CB78="W",6,IF(CB78="O",0,IF(CB78="R",IF(CG78="meio1st",0,IF(CG78="fim1st",0,CD78) ),IF(CB79="R",IF(CG78="meio1st",6,IF(CG78="fim1st",6,IF(CG78="meio2st",IF(CD79&gt;4,IF(CD79=6,7,CD79+2),6),CD78))),CD78))))</f>
        <v>6</v>
      </c>
      <c r="CK78" s="105">
        <f>IF(CB78="W",0,IF(CB78="O",0,IF(CB78="R",IF(CG78="STB",CE78,0),IF(CB79="R",IF(CG76="meio1st",0,IF(CI78&gt;CI79,IF(CJ78&gt;CJ79,0,10),IF(CJ78&gt;CJ79,10,CE78))),CE78))))</f>
        <v>0</v>
      </c>
      <c r="CM78" s="31" t="str">
        <f t="shared" si="251"/>
        <v>MARIO ALLE</v>
      </c>
      <c r="CN78" s="65">
        <f>IF(AE80&gt;AE81,1,0)</f>
        <v>1</v>
      </c>
      <c r="CO78" s="65">
        <f>IF(AF80&gt;AF81,1,0)</f>
        <v>0</v>
      </c>
      <c r="CP78" s="65">
        <f>IF(AG80&gt;AG81,1,0)</f>
        <v>1</v>
      </c>
      <c r="CQ78" s="65">
        <f>IF(AS80&gt;AS81,1,0)</f>
        <v>0</v>
      </c>
      <c r="CR78" s="65">
        <f>IF(AT80&gt;AT81,1,0)</f>
        <v>0</v>
      </c>
      <c r="CS78" s="65">
        <f>IF(AU80&gt;AU81,1,0)</f>
        <v>0</v>
      </c>
      <c r="CT78" s="65">
        <f>IF(BG79&gt;BG78,1,0)</f>
        <v>0</v>
      </c>
      <c r="CU78" s="65">
        <f>IF(BH79&gt;BH78,1,0)</f>
        <v>0</v>
      </c>
      <c r="CV78" s="65">
        <f>IF(BI79&gt;BI78,1,0)</f>
        <v>0</v>
      </c>
      <c r="CW78" s="65">
        <f>IF(BU77&gt;BU76,1,0)</f>
        <v>1</v>
      </c>
      <c r="CX78" s="65">
        <f>IF(BV77&gt;BV76,1,0)</f>
        <v>1</v>
      </c>
      <c r="CY78" s="65">
        <f>IF(BW77&gt;BW76,1,0)</f>
        <v>0</v>
      </c>
      <c r="CZ78" s="65">
        <f>IF(CI78&gt;CI79,1,0)</f>
        <v>1</v>
      </c>
      <c r="DA78" s="65">
        <f>IF(CJ78&gt;CJ79,1,0)</f>
        <v>1</v>
      </c>
      <c r="DB78" s="65">
        <f>IF(CK78&gt;CK79,1,0)</f>
        <v>0</v>
      </c>
      <c r="DC78" s="111"/>
      <c r="DD78" s="65">
        <f>IF(AE81&gt;AE80,1,0)</f>
        <v>0</v>
      </c>
      <c r="DE78" s="65">
        <f>IF(AF81&gt;AF80,1,0)</f>
        <v>1</v>
      </c>
      <c r="DF78" s="65">
        <f>IF(AG81&gt;AG80,1,0)</f>
        <v>0</v>
      </c>
      <c r="DG78" s="65">
        <f>IF(AS81&gt;AS80,1,0)</f>
        <v>1</v>
      </c>
      <c r="DH78" s="65">
        <f>IF(AT81&gt;AT80,1,0)</f>
        <v>1</v>
      </c>
      <c r="DI78" s="65">
        <f>IF(AU81&gt;AU80,1,0)</f>
        <v>0</v>
      </c>
      <c r="DJ78" s="65">
        <f>IF(BG78&gt;BG79,1,0)</f>
        <v>1</v>
      </c>
      <c r="DK78" s="65">
        <f>IF(BH78&gt;BH79,1,0)</f>
        <v>1</v>
      </c>
      <c r="DL78" s="65">
        <f>IF(BI78&gt;BI79,1,0)</f>
        <v>0</v>
      </c>
      <c r="DM78" s="65">
        <f>IF(BU76&gt;BU77,1,0)</f>
        <v>0</v>
      </c>
      <c r="DN78" s="65">
        <f>IF(BV76&gt;BV77,1,0)</f>
        <v>0</v>
      </c>
      <c r="DO78" s="65">
        <f>IF(BW76&gt;BW77,1,0)</f>
        <v>0</v>
      </c>
      <c r="DP78" s="65">
        <f>IF(CI79&gt;CI78,1,0)</f>
        <v>0</v>
      </c>
      <c r="DQ78" s="65">
        <f>IF(CJ79&gt;CJ78,1,0)</f>
        <v>0</v>
      </c>
      <c r="DR78" s="65">
        <f>IF(CK79&gt;CK78,1,0)</f>
        <v>0</v>
      </c>
      <c r="DS78" s="111"/>
      <c r="DT78" s="65">
        <f>AE80+AF80+AG80+AS80+AT80+AU80+BG79+BH79+BI79+BU77+BV77+BW77+CI78+CJ78+CK78</f>
        <v>52</v>
      </c>
      <c r="DU78" s="65">
        <f>AE81+AF81+AG81+AS81+AT81+AU81+BG78+BH78+BI78+BU76+BV76+BW76+CI79+CJ79+CK79</f>
        <v>58</v>
      </c>
      <c r="DV78" s="111"/>
      <c r="DW78" s="31">
        <f>IF(X80="O",1,0)</f>
        <v>0</v>
      </c>
      <c r="DX78" s="31">
        <f>IF(AL80="O",1,0)</f>
        <v>1</v>
      </c>
      <c r="DY78" s="31">
        <f>IF(AZ79="O",1,0)</f>
        <v>0</v>
      </c>
      <c r="DZ78" s="31">
        <f>IF(BN77="O",1,0)</f>
        <v>0</v>
      </c>
      <c r="EA78" s="31">
        <f>IF(CB78="O",1,0)</f>
        <v>0</v>
      </c>
      <c r="ED78" s="65">
        <f t="shared" si="252"/>
        <v>1</v>
      </c>
      <c r="EE78" s="65">
        <f t="shared" si="253"/>
        <v>1</v>
      </c>
      <c r="EF78" s="65">
        <f t="shared" si="254"/>
        <v>1</v>
      </c>
      <c r="EG78" s="65">
        <f t="shared" si="255"/>
        <v>1</v>
      </c>
      <c r="EH78" s="65">
        <f t="shared" si="256"/>
        <v>1</v>
      </c>
      <c r="EI78" s="65">
        <v>3</v>
      </c>
      <c r="EJ78" s="43">
        <f t="shared" si="257"/>
        <v>5</v>
      </c>
      <c r="EK78" s="43">
        <f>AY79+BM77+CA78+W80+AK80</f>
        <v>3</v>
      </c>
      <c r="EL78" s="43">
        <f t="shared" si="258"/>
        <v>6</v>
      </c>
      <c r="EM78" s="43">
        <f t="shared" si="259"/>
        <v>5</v>
      </c>
      <c r="EN78" s="43">
        <f t="shared" si="260"/>
        <v>1</v>
      </c>
      <c r="EO78" s="43">
        <f t="shared" si="261"/>
        <v>52</v>
      </c>
      <c r="EP78" s="43">
        <f t="shared" si="261"/>
        <v>58</v>
      </c>
      <c r="EQ78" s="43">
        <f t="shared" si="262"/>
        <v>-6</v>
      </c>
      <c r="ER78" s="43">
        <f t="shared" si="263"/>
        <v>1</v>
      </c>
      <c r="ES78" s="111"/>
      <c r="ET78" s="71">
        <f>IF(EK78+100&gt;99,EK78+100,concatdxnar("0",EK78+100))</f>
        <v>103</v>
      </c>
      <c r="EU78" s="71">
        <f t="shared" si="264"/>
        <v>101</v>
      </c>
      <c r="EV78" s="71" t="str">
        <f t="shared" si="265"/>
        <v>094</v>
      </c>
      <c r="EW78" s="71">
        <f t="shared" si="266"/>
        <v>8</v>
      </c>
      <c r="EX78" s="65" t="str">
        <f t="shared" si="267"/>
        <v>10310109483</v>
      </c>
      <c r="EY78" s="65">
        <f t="shared" si="268"/>
        <v>10310109483</v>
      </c>
      <c r="EZ78" s="65">
        <f>LARGE(EY76:EY81,EI78)</f>
        <v>10310311694</v>
      </c>
      <c r="FA78" s="65" t="str">
        <f t="shared" si="269"/>
        <v>103103116</v>
      </c>
      <c r="FB78" s="65" t="str">
        <f>IF(FA78=FA77,"empate-c",IF(FA78=FA79,"empate-b","ok"))</f>
        <v>ok</v>
      </c>
      <c r="FC78" s="65">
        <f t="shared" si="270"/>
        <v>4</v>
      </c>
      <c r="FD78" s="65">
        <f t="shared" si="271"/>
        <v>9</v>
      </c>
      <c r="FE78" s="65" t="str">
        <f>RIGHT(C74,1)</f>
        <v>I</v>
      </c>
      <c r="FF78" s="65">
        <f>IF(FD78=9,9,VLOOKUP(CONCATENATE(FE78,FD78),'Conf-Direto'!$A$12:$B$587,2,0))</f>
        <v>9</v>
      </c>
      <c r="FG78" s="65">
        <f t="shared" si="272"/>
        <v>9</v>
      </c>
      <c r="FH78" s="31" t="str">
        <f t="shared" si="273"/>
        <v>10310311694</v>
      </c>
      <c r="FI78" s="65">
        <v>3</v>
      </c>
      <c r="FJ78" s="70">
        <f>IF(BM76=1,1,IF(BM77=1,3,0))</f>
        <v>3</v>
      </c>
      <c r="FK78" s="70">
        <f>IF(AY78=1,2,IF(AY79=1,3,0))</f>
        <v>2</v>
      </c>
      <c r="FL78" s="70"/>
      <c r="FM78" s="70">
        <f>FL79</f>
        <v>3</v>
      </c>
      <c r="FN78" s="70">
        <f>FL80</f>
        <v>3</v>
      </c>
      <c r="FO78" s="70">
        <f>FL81</f>
        <v>6</v>
      </c>
      <c r="FP78" s="31">
        <f t="shared" si="274"/>
        <v>10310311694</v>
      </c>
      <c r="FQ78" s="31">
        <f>LARGE(FP76:FP81,3)</f>
        <v>10310311694</v>
      </c>
      <c r="FR78" s="65">
        <f>IF(SUM(EJ76:EJ81)=0,B78,VALUE(RIGHT(FQ78,1)))</f>
        <v>4</v>
      </c>
      <c r="FS78" s="31">
        <f t="shared" si="275"/>
        <v>52</v>
      </c>
      <c r="FT78" s="31" t="str">
        <f>VLOOKUP(FR78,B76:D81,3,0)</f>
        <v>RENATO SOUZA</v>
      </c>
      <c r="FU78" s="31">
        <f t="shared" si="276"/>
        <v>51</v>
      </c>
      <c r="FV78" s="67" t="str">
        <f t="shared" si="277"/>
        <v>5251</v>
      </c>
      <c r="FW78" s="31">
        <f t="shared" si="278"/>
        <v>5251</v>
      </c>
      <c r="FX78" s="31">
        <f>SMALL(FW76:FW81,FI78)</f>
        <v>5152</v>
      </c>
      <c r="FY78" s="31">
        <f t="shared" si="279"/>
        <v>51</v>
      </c>
      <c r="FZ78" s="31" t="str">
        <f t="shared" si="280"/>
        <v>52</v>
      </c>
    </row>
    <row r="79" spans="1:185" x14ac:dyDescent="0.45">
      <c r="B79" s="43">
        <v>4</v>
      </c>
      <c r="C79" s="38">
        <v>52</v>
      </c>
      <c r="D79" s="39" t="str">
        <f>Classificação!D56</f>
        <v>RENATO SOUZA</v>
      </c>
      <c r="F79" s="38">
        <f>F78+1</f>
        <v>52</v>
      </c>
      <c r="G79" s="89" t="str">
        <f t="shared" si="250"/>
        <v>MARIO ALLE</v>
      </c>
      <c r="H79" s="131">
        <f>VLOOKUP(FR79,EI76:EJ81,2,0)</f>
        <v>5</v>
      </c>
      <c r="I79" s="112">
        <f>VLOOKUP(FR79,EI76:EK81,3,0)</f>
        <v>3</v>
      </c>
      <c r="J79" s="116">
        <f>VLOOKUP(FR79,EI76:EQ81,4,0)</f>
        <v>6</v>
      </c>
      <c r="K79" s="114">
        <f>VLOOKUP(FR79,EI76:EQ81,5,0)</f>
        <v>5</v>
      </c>
      <c r="L79" s="115">
        <f>VLOOKUP(FR79,EI76:EQ81,6,0)</f>
        <v>1</v>
      </c>
      <c r="M79" s="116">
        <f>VLOOKUP(FR79,EI76:EQ81,7,0)</f>
        <v>52</v>
      </c>
      <c r="N79" s="114">
        <f>VLOOKUP(FR79,EI76:EQ81,8,0)</f>
        <v>58</v>
      </c>
      <c r="O79" s="147">
        <f>VLOOKUP(FR79,EI76:EQ81,9,0)</f>
        <v>-6</v>
      </c>
      <c r="P79" s="117">
        <f>VLOOKUP(FR79,EI76:ER81,10,0)</f>
        <v>1</v>
      </c>
      <c r="Q79" s="117" t="e">
        <f>VLOOKUP(FS79,EJ76:ES81,10,0)</f>
        <v>#N/A</v>
      </c>
      <c r="R79" s="97"/>
      <c r="S79" s="97"/>
      <c r="U79" s="118" t="s">
        <v>140</v>
      </c>
      <c r="V79" s="50" t="str">
        <f>D80</f>
        <v>VALNEI PIAZZA</v>
      </c>
      <c r="W79" s="119">
        <f>IF(X79="W",1,IF(X79="O",0,IF(X79="R",0,IF(X78="R",1,IF(AG79+AG78&gt;0,IF(AG79&gt;AG78,1,0),IF(AF79&gt;AF78,1,0))))))</f>
        <v>0</v>
      </c>
      <c r="X79" s="120"/>
      <c r="Y79" s="121">
        <v>4</v>
      </c>
      <c r="Z79" s="121">
        <v>3</v>
      </c>
      <c r="AA79" s="122"/>
      <c r="AC79" s="65" t="str">
        <f>IF(AA79&lt;&gt;"","STB",IF(AA78&lt;&gt;"","STB",IF(Z79&lt;&gt;"",IF(Z79&gt;5,IF(Z79&gt;Z78+1,"fim2st",IF(Z78&gt;Z79+1,"fim2st",IF(Z79=Z78,"meio2st",IF(Z79=6,IF(Z78=7,"fim2st","meio2st"),IF(Z79=7,IF(Z78=6,"fim2st","meio2st"),"meio2st"))))),IF(Z78&gt;5,IF(Z78&gt;Z79+1,"fim2st","meio2st"),"meio2st")),IF(Z78&lt;&gt;"",IF(Z79&gt;5,IF(Z79&gt;Z78+1,"fim2st",IF(Z78&gt;Z79+1,"fim2st",IF(Z79=Z78,"meio2st",IF(Z79=6,IF(Z78=7,"fim2st","meio2st"),IF(Z79=7,IF(Z78=6,"fim2st","meio2st"),"meio2st"))))),IF(Z78&gt;5,IF(Z78&gt;Z79+1,"fim2st","meio2st"),"meio2st")),IF(Y79&lt;&gt;"",IF(Y79&gt;5,IF(Y79&gt;Y78+1,"fim1st",IF(Y78&gt;Y79+1,"fim1st",IF(Y79=Y78,"meio1st",IF(Y79=6,IF(Y78=7,"fim1st","meio1st"),IF(Y79=7,IF(Y78=6,"fim1st","meio1st"),"meio1st"))))),IF(Y78&gt;5,IF(Y78&gt;Y79+1,"fim1st","meio1st"),"meio1st")),IF(Y78&lt;&gt;"",IF(Y79&gt;5,IF(Y79&gt;Y78+1,"fim1st",IF(Y78&gt;Y79+1,"fim1st",IF(Y79=Y78,"meio1st",IF(Y79=6,IF(Y78=7,"fim1st","meio1st"),IF(Y79=7,IF(Y78=6,"fim1st","meio1st"),"meio1st"))))),IF(Y78&gt;5,IF(Y78&gt;Y79+1,"fim1st","meio1st"),"meio1st")),"NJG"))))))</f>
        <v>fim2st</v>
      </c>
      <c r="AE79" s="123">
        <f>IF(X79="W",6,IF(X79="O",0,  IF(X78="R",IF(AC79="meio1st",IF(Y78&gt;4,IF(Y78=6,7,Y78+2),6),Y79),Y79)))</f>
        <v>4</v>
      </c>
      <c r="AF79" s="124">
        <f>IF(X79="W",6,IF(X79="O",0,IF(X79="R",IF(AC79="meio1st",0,IF(AC79="fim1st",0,Z79) ),IF(X78="R",IF(AC79="meio1st",6,IF(AC79="fim1st",6,IF(AC79="meio2st",IF(Z78&gt;4,IF(Z78=6,7,Z78+2),6),Z79))),Z79))))</f>
        <v>3</v>
      </c>
      <c r="AG79" s="125">
        <f>IF(X79="W",0,IF(X79="O",0,IF(X79="R",IF(AC79="STB",AA79,0),IF(X78="R",IF(AC76="meio1st",0,IF(AE79&gt;AE78,IF(AF79&gt;AF78,0,10),IF(AF79&gt;AF78,10,AA79))),AA79))))</f>
        <v>0</v>
      </c>
      <c r="AH79" s="106"/>
      <c r="AI79" s="118"/>
      <c r="AJ79" s="50" t="str">
        <f>D79</f>
        <v>RENATO SOUZA</v>
      </c>
      <c r="AK79" s="119">
        <f>IF(AL79="W",1,IF(AL79="O",0,IF(AL79="R",0,IF(AL78="R",1,IF(AU79+AU78&gt;0,IF(AU79&gt;AU78,1,0),IF(AT79&gt;AT78,1,0))))))</f>
        <v>0</v>
      </c>
      <c r="AL79" s="120"/>
      <c r="AM79" s="121">
        <v>6</v>
      </c>
      <c r="AN79" s="121">
        <v>2</v>
      </c>
      <c r="AO79" s="122"/>
      <c r="AQ79" s="65" t="str">
        <f>IF(AO79&lt;&gt;"","STB",IF(AO78&lt;&gt;"","STB",IF(AN79&lt;&gt;"",IF(AN79&gt;5,IF(AN79&gt;AN78+1,"fim2st",IF(AN78&gt;AN79+1,"fim2st",IF(AN79=AN78,"meio2st",IF(AN79=6,IF(AN78=7,"fim2st","meio2st"),IF(AN79=7,IF(AN78=6,"fim2st","meio2st"),"meio2st"))))),IF(AN78&gt;5,IF(AN78&gt;AN79+1,"fim2st","meio2st"),"meio2st")),IF(AN78&lt;&gt;"",IF(AN79&gt;5,IF(AN79&gt;AN78+1,"fim2st",IF(AN78&gt;AN79+1,"fim2st",IF(AN79=AN78,"meio2st",IF(AN79=6,IF(AN78=7,"fim2st","meio2st"),IF(AN79=7,IF(AN78=6,"fim2st","meio2st"),"meio2st"))))),IF(AN78&gt;5,IF(AN78&gt;AN79+1,"fim2st","meio2st"),"meio2st")),IF(AM79&lt;&gt;"",IF(AM79&gt;5,IF(AM79&gt;AM78+1,"fim1st",IF(AM78&gt;AM79+1,"fim1st",IF(AM79=AM78,"meio1st",IF(AM79=6,IF(AM78=7,"fim1st","meio1st"),IF(AM79=7,IF(AM78=6,"fim1st","meio1st"),"meio1st"))))),IF(AM78&gt;5,IF(AM78&gt;AM79+1,"fim1st","meio1st"),"meio1st")),IF(AM78&lt;&gt;"",IF(AM79&gt;5,IF(AM79&gt;AM78+1,"fim1st",IF(AM78&gt;AM79+1,"fim1st",IF(AM79=AM78,"meio1st",IF(AM79=6,IF(AM78=7,"fim1st","meio1st"),IF(AM79=7,IF(AM78=6,"fim1st","meio1st"),"meio1st"))))),IF(AM78&gt;5,IF(AM78&gt;AM79+1,"fim1st","meio1st"),"meio1st")),"NJG"))))))</f>
        <v>fim2st</v>
      </c>
      <c r="AS79" s="123">
        <f>IF(AL79="W",6,IF(AL79="O",0,  IF(AL78="R",IF(AQ79="meio1st",IF(AM78&gt;4,IF(AM78=6,7,AM78+2),6),AM79),AM79)))</f>
        <v>6</v>
      </c>
      <c r="AT79" s="124">
        <f>IF(AL79="W",6,IF(AL79="O",0,IF(AL79="R",IF(AQ79="meio1st",0,IF(AQ79="fim1st",0,AN79) ),IF(AL78="R",IF(AQ79="meio1st",6,IF(AQ79="fim1st",6,IF(AQ79="meio2st",IF(AN78&gt;4,IF(AN78=6,7,AN78+2),6),AN79))),AN79))))</f>
        <v>2</v>
      </c>
      <c r="AU79" s="125">
        <f>IF(AL79="W",0,IF(AL79="O",0,IF(AL79="R",IF(AQ79="STB",AO79,0),IF(AL78="R",IF(AQ76="meio1st",0,IF(AS79&gt;AS78,IF(AT79&gt;AT78,0,10),IF(AT79&gt;AT78,10,AO79))),AO79))))</f>
        <v>0</v>
      </c>
      <c r="AW79" s="118" t="s">
        <v>140</v>
      </c>
      <c r="AX79" s="50" t="str">
        <f>D78</f>
        <v>MARIO ALLE</v>
      </c>
      <c r="AY79" s="119">
        <f>IF(AZ79="W",1,IF(AZ79="O",0,IF(AZ79="R",0,IF(AZ78="R",1,IF(BI79+BI78&gt;0,IF(BI79&gt;BI78,1,0),IF(BH79&gt;BH78,1,0))))))</f>
        <v>0</v>
      </c>
      <c r="AZ79" s="120"/>
      <c r="BA79" s="121">
        <v>3</v>
      </c>
      <c r="BB79" s="121">
        <v>1</v>
      </c>
      <c r="BC79" s="122"/>
      <c r="BE79" s="65" t="str">
        <f>IF(BC79&lt;&gt;"","STB",IF(BC78&lt;&gt;"","STB",IF(BB79&lt;&gt;"",IF(BB79&gt;5,IF(BB79&gt;BB78+1,"fim2st",IF(BB78&gt;BB79+1,"fim2st",IF(BB79=BB78,"meio2st",IF(BB79=6,IF(BB78=7,"fim2st","meio2st"),IF(BB79=7,IF(BB78=6,"fim2st","meio2st"),"meio2st"))))),IF(BB78&gt;5,IF(BB78&gt;BB79+1,"fim2st","meio2st"),"meio2st")),IF(BB78&lt;&gt;"",IF(BB79&gt;5,IF(BB79&gt;BB78+1,"fim2st",IF(BB78&gt;BB79+1,"fim2st",IF(BB79=BB78,"meio2st",IF(BB79=6,IF(BB78=7,"fim2st","meio2st"),IF(BB79=7,IF(BB78=6,"fim2st","meio2st"),"meio2st"))))),IF(BB78&gt;5,IF(BB78&gt;BB79+1,"fim2st","meio2st"),"meio2st")),IF(BA79&lt;&gt;"",IF(BA79&gt;5,IF(BA79&gt;BA78+1,"fim1st",IF(BA78&gt;BA79+1,"fim1st",IF(BA79=BA78,"meio1st",IF(BA79=6,IF(BA78=7,"fim1st","meio1st"),IF(BA79=7,IF(BA78=6,"fim1st","meio1st"),"meio1st"))))),IF(BA78&gt;5,IF(BA78&gt;BA79+1,"fim1st","meio1st"),"meio1st")),IF(BA78&lt;&gt;"",IF(BA79&gt;5,IF(BA79&gt;BA78+1,"fim1st",IF(BA78&gt;BA79+1,"fim1st",IF(BA79=BA78,"meio1st",IF(BA79=6,IF(BA78=7,"fim1st","meio1st"),IF(BA79=7,IF(BA78=6,"fim1st","meio1st"),"meio1st"))))),IF(BA78&gt;5,IF(BA78&gt;BA79+1,"fim1st","meio1st"),"meio1st")),"NJG"))))))</f>
        <v>fim2st</v>
      </c>
      <c r="BG79" s="123">
        <f>IF(AZ79="W",6,IF(AZ79="O",0,  IF(AZ78="R",IF(BE79="meio1st",IF(BA78&gt;4,IF(BA78=6,7,BA78+2),6),BA79),BA79)))</f>
        <v>3</v>
      </c>
      <c r="BH79" s="124">
        <f>IF(AZ79="W",6,IF(AZ79="O",0,IF(AZ79="R",IF(BE79="meio1st",0,IF(BE79="fim1st",0,BB79) ),IF(AZ78="R",IF(BE79="meio1st",6,IF(BE79="fim1st",6,IF(BE79="meio2st",IF(BB78&gt;4,IF(BB78=6,7,BB78+2),6),BB79))),BB79))))</f>
        <v>1</v>
      </c>
      <c r="BI79" s="125">
        <f>IF(AZ79="W",0,IF(AZ79="O",0,IF(AZ79="R",IF(BE79="STB",BC79,0),IF(AZ78="R",IF(BE76="meio1st",0,IF(BG79&gt;BG78,IF(BH79&gt;BH78,0,10),IF(BH79&gt;BH78,10,BC79))),BC79))))</f>
        <v>0</v>
      </c>
      <c r="BK79" s="118" t="s">
        <v>140</v>
      </c>
      <c r="BL79" s="50" t="str">
        <f>D81</f>
        <v>REGINALDO MACHADO</v>
      </c>
      <c r="BM79" s="119">
        <f>IF(BN79="W",1,IF(BN79="O",0,IF(BN79="R",0,IF(BN78="R",1,IF(BW79+BW78&gt;0,IF(BW79&gt;BW78,1,0),IF(BV79&gt;BV78,1,0))))))</f>
        <v>1</v>
      </c>
      <c r="BN79" s="120"/>
      <c r="BO79" s="121">
        <v>7</v>
      </c>
      <c r="BP79" s="121">
        <v>6</v>
      </c>
      <c r="BQ79" s="122"/>
      <c r="BS79" s="65" t="str">
        <f>IF(BQ79&lt;&gt;"","STB",IF(BQ78&lt;&gt;"","STB",IF(BP79&lt;&gt;"",IF(BP79&gt;5,IF(BP79&gt;BP78+1,"fim2st",IF(BP78&gt;BP79+1,"fim2st",IF(BP79=BP78,"meio2st",IF(BP79=6,IF(BP78=7,"fim2st","meio2st"),IF(BP79=7,IF(BP78=6,"fim2st","meio2st"),"meio2st"))))),IF(BP78&gt;5,IF(BP78&gt;BP79+1,"fim2st","meio2st"),"meio2st")),IF(BP78&lt;&gt;"",IF(BP79&gt;5,IF(BP79&gt;BP78+1,"fim2st",IF(BP78&gt;BP79+1,"fim2st",IF(BP79=BP78,"meio2st",IF(BP79=6,IF(BP78=7,"fim2st","meio2st"),IF(BP79=7,IF(BP78=6,"fim2st","meio2st"),"meio2st"))))),IF(BP78&gt;5,IF(BP78&gt;BP79+1,"fim2st","meio2st"),"meio2st")),IF(BO79&lt;&gt;"",IF(BO79&gt;5,IF(BO79&gt;BO78+1,"fim1st",IF(BO78&gt;BO79+1,"fim1st",IF(BO79=BO78,"meio1st",IF(BO79=6,IF(BO78=7,"fim1st","meio1st"),IF(BO79=7,IF(BO78=6,"fim1st","meio1st"),"meio1st"))))),IF(BO78&gt;5,IF(BO78&gt;BO79+1,"fim1st","meio1st"),"meio1st")),IF(BO78&lt;&gt;"",IF(BO79&gt;5,IF(BO79&gt;BO78+1,"fim1st",IF(BO78&gt;BO79+1,"fim1st",IF(BO79=BO78,"meio1st",IF(BO79=6,IF(BO78=7,"fim1st","meio1st"),IF(BO79=7,IF(BO78=6,"fim1st","meio1st"),"meio1st"))))),IF(BO78&gt;5,IF(BO78&gt;BO79+1,"fim1st","meio1st"),"meio1st")),"NJG"))))))</f>
        <v>fim2st</v>
      </c>
      <c r="BU79" s="123">
        <f>IF(BN79="W",6,IF(BN79="O",0,  IF(BN78="R",IF(BS79="meio1st",IF(BO78&gt;4,IF(BO78=6,7,BO78+2),6),BO79),BO79)))</f>
        <v>7</v>
      </c>
      <c r="BV79" s="124">
        <f>IF(BN79="W",6,IF(BN79="O",0,IF(BN79="R",IF(BS79="meio1st",0,IF(BS79="fim1st",0,BP79) ),IF(BN78="R",IF(BS79="meio1st",6,IF(BS79="fim1st",6,IF(BS79="meio2st",IF(BP78&gt;4,IF(BP78=6,7,BP78+2),6),BP79))),BP79))))</f>
        <v>6</v>
      </c>
      <c r="BW79" s="125">
        <f>IF(BN79="W",0,IF(BN79="O",0,IF(BN79="R",IF(BS79="STB",BQ79,0),IF(BN78="R",IF(BS76="meio1st",0,IF(BU79&gt;BU78,IF(BV79&gt;BV78,0,10),IF(BV79&gt;BV78,10,BQ79))),BQ79))))</f>
        <v>0</v>
      </c>
      <c r="BY79" s="118"/>
      <c r="BZ79" s="50" t="str">
        <f>D80</f>
        <v>VALNEI PIAZZA</v>
      </c>
      <c r="CA79" s="119">
        <f>IF(CB79="W",1,IF(CB79="O",0,IF(CB79="R",0,IF(CB78="R",1,IF(CK79+CK78&gt;0,IF(CK79&gt;CK78,1,0),IF(CJ79&gt;CJ78,1,0))))))</f>
        <v>0</v>
      </c>
      <c r="CB79" s="151"/>
      <c r="CC79" s="129">
        <v>5</v>
      </c>
      <c r="CD79" s="129">
        <v>4</v>
      </c>
      <c r="CE79" s="130"/>
      <c r="CG79" s="65" t="str">
        <f>IF(CE79&lt;&gt;"","STB",IF(CE78&lt;&gt;"","STB",IF(CD79&lt;&gt;"",IF(CD79&gt;5,IF(CD79&gt;CD78+1,"fim2st",IF(CD78&gt;CD79+1,"fim2st",IF(CD79=CD78,"meio2st",IF(CD79=6,IF(CD78=7,"fim2st","meio2st"),IF(CD79=7,IF(CD78=6,"fim2st","meio2st"),"meio2st"))))),IF(CD78&gt;5,IF(CD78&gt;CD79+1,"fim2st","meio2st"),"meio2st")),IF(CD78&lt;&gt;"",IF(CD79&gt;5,IF(CD79&gt;CD78+1,"fim2st",IF(CD78&gt;CD79+1,"fim2st",IF(CD79=CD78,"meio2st",IF(CD79=6,IF(CD78=7,"fim2st","meio2st"),IF(CD79=7,IF(CD78=6,"fim2st","meio2st"),"meio2st"))))),IF(CD78&gt;5,IF(CD78&gt;CD79+1,"fim2st","meio2st"),"meio2st")),IF(CC79&lt;&gt;"",IF(CC79&gt;5,IF(CC79&gt;CC78+1,"fim1st",IF(CC78&gt;CC79+1,"fim1st",IF(CC79=CC78,"meio1st",IF(CC79=6,IF(CC78=7,"fim1st","meio1st"),IF(CC79=7,IF(CC78=6,"fim1st","meio1st"),"meio1st"))))),IF(CC78&gt;5,IF(CC78&gt;CC79+1,"fim1st","meio1st"),"meio1st")),IF(CC78&lt;&gt;"",IF(CC79&gt;5,IF(CC79&gt;CC78+1,"fim1st",IF(CC78&gt;CC79+1,"fim1st",IF(CC79=CC78,"meio1st",IF(CC79=6,IF(CC78=7,"fim1st","meio1st"),IF(CC79=7,IF(CC78=6,"fim1st","meio1st"),"meio1st"))))),IF(CC78&gt;5,IF(CC78&gt;CC79+1,"fim1st","meio1st"),"meio1st")),"NJG"))))))</f>
        <v>fim2st</v>
      </c>
      <c r="CI79" s="123">
        <f>IF(CB79="W",6,IF(CB79="O",0,  IF(CB78="R",IF(CG79="meio1st",IF(CC78&gt;4,IF(CC78=6,7,CC78+2),6),CC79),CC79)))</f>
        <v>5</v>
      </c>
      <c r="CJ79" s="124">
        <f>IF(CB79="W",6,IF(CB79="O",0,IF(CB79="R",IF(CG79="meio1st",0,IF(CG79="fim1st",0,CD79) ),IF(CB78="R",IF(CG79="meio1st",6,IF(CG79="fim1st",6,IF(CG79="meio2st",IF(CD78&gt;4,IF(CD78=6,7,CD78+2),6),CD79))),CD79))))</f>
        <v>4</v>
      </c>
      <c r="CK79" s="125">
        <f>IF(CB79="W",0,IF(CB79="O",0,IF(CB79="R",IF(CG79="STB",CE79,0),IF(CB78="R",IF(CG76="meio1st",0,IF(CI79&gt;CI78,IF(CJ79&gt;CJ78,0,10),IF(CJ79&gt;CJ78,10,CE79))),CE79))))</f>
        <v>0</v>
      </c>
      <c r="CM79" s="31" t="str">
        <f t="shared" si="251"/>
        <v>RENATO SOUZA</v>
      </c>
      <c r="CN79" s="65">
        <f>IF(AE81&gt;AE80,1,0)</f>
        <v>0</v>
      </c>
      <c r="CO79" s="65">
        <f>IF(AF81&gt;AF80,1,0)</f>
        <v>1</v>
      </c>
      <c r="CP79" s="65">
        <f>IF(AG81&gt;AG80,1,0)</f>
        <v>0</v>
      </c>
      <c r="CQ79" s="65">
        <f>IF(AS79&gt;AS78,1,0)</f>
        <v>0</v>
      </c>
      <c r="CR79" s="65">
        <f>IF(AT79&gt;AT78,1,0)</f>
        <v>0</v>
      </c>
      <c r="CS79" s="65">
        <f>IF(AU79&gt;AU78,1,0)</f>
        <v>0</v>
      </c>
      <c r="CT79" s="65">
        <f>IF(BG77&gt;BG76,1,0)</f>
        <v>1</v>
      </c>
      <c r="CU79" s="65">
        <f>IF(BH77&gt;BH76,1,0)</f>
        <v>1</v>
      </c>
      <c r="CV79" s="65">
        <f>IF(BI77&gt;BI76,1,0)</f>
        <v>0</v>
      </c>
      <c r="CW79" s="65">
        <f>IF(BU81&gt;BU80,1,0)</f>
        <v>1</v>
      </c>
      <c r="CX79" s="65">
        <f>IF(BV81&gt;BV80,1,0)</f>
        <v>1</v>
      </c>
      <c r="CY79" s="65">
        <f>IF(BW81&gt;BW80,1,0)</f>
        <v>0</v>
      </c>
      <c r="CZ79" s="65">
        <f>IF(CI80&gt;CI81,1,0)</f>
        <v>1</v>
      </c>
      <c r="DA79" s="65">
        <f>IF(CJ80&gt;CJ81,1,0)</f>
        <v>1</v>
      </c>
      <c r="DB79" s="65">
        <f>IF(CK80&gt;CK81,1,0)</f>
        <v>0</v>
      </c>
      <c r="DC79" s="111"/>
      <c r="DD79" s="65">
        <f>IF(AE80&gt;AE81,1,0)</f>
        <v>1</v>
      </c>
      <c r="DE79" s="65">
        <f>IF(AF80&gt;AF81,1,0)</f>
        <v>0</v>
      </c>
      <c r="DF79" s="65">
        <f>IF(AG80&gt;AG81,1,0)</f>
        <v>1</v>
      </c>
      <c r="DG79" s="65">
        <f>IF(AS78&gt;AS79,1,0)</f>
        <v>1</v>
      </c>
      <c r="DH79" s="65">
        <f>IF(AT78&gt;AT79,1,0)</f>
        <v>1</v>
      </c>
      <c r="DI79" s="65">
        <f>IF(AU78&gt;AU79,1,0)</f>
        <v>0</v>
      </c>
      <c r="DJ79" s="65">
        <f>IF(BG76&gt;BG77,1,0)</f>
        <v>0</v>
      </c>
      <c r="DK79" s="65">
        <f>IF(BH76&gt;BH77,1,0)</f>
        <v>0</v>
      </c>
      <c r="DL79" s="65">
        <f>IF(BI76&gt;BI77,1,0)</f>
        <v>0</v>
      </c>
      <c r="DM79" s="65">
        <f>IF(BU80&gt;BU81,1,0)</f>
        <v>0</v>
      </c>
      <c r="DN79" s="65">
        <f>IF(BV80&gt;BV81,1,0)</f>
        <v>0</v>
      </c>
      <c r="DO79" s="65">
        <f>IF(BW80&gt;BW81,1,0)</f>
        <v>0</v>
      </c>
      <c r="DP79" s="65">
        <f>IF(CI81&gt;CI80,1,0)</f>
        <v>0</v>
      </c>
      <c r="DQ79" s="65">
        <f>IF(CJ81&gt;CJ80,1,0)</f>
        <v>0</v>
      </c>
      <c r="DR79" s="65">
        <f>IF(CK81&gt;CK80,1,0)</f>
        <v>0</v>
      </c>
      <c r="DS79" s="111"/>
      <c r="DT79" s="65">
        <f>AE81+AF81+AG81+AS79+AT79+AU79+BG77+BH77+BI77+BU81+BV81+BW81+CI80+CJ80+CK80</f>
        <v>62</v>
      </c>
      <c r="DU79" s="65">
        <f>AE80+AF80+AG80+AS78+AT78+AU78+BG76+BH76+BI76+BU80+BV80+BW80+CI81+CJ81+CK81</f>
        <v>46</v>
      </c>
      <c r="DV79" s="111"/>
      <c r="DW79" s="31">
        <f>IF(X81="O",1,0)</f>
        <v>0</v>
      </c>
      <c r="DX79" s="31">
        <f>IF(AL79="O",1,0)</f>
        <v>0</v>
      </c>
      <c r="DY79" s="31">
        <f>IF(AZ77="O",1,0)</f>
        <v>0</v>
      </c>
      <c r="DZ79" s="31">
        <f>IF(BN81="O",1,0)</f>
        <v>0</v>
      </c>
      <c r="EA79" s="31">
        <f>IF(CB80="O",1,0)</f>
        <v>0</v>
      </c>
      <c r="ED79" s="65">
        <f t="shared" si="252"/>
        <v>1</v>
      </c>
      <c r="EE79" s="65">
        <f t="shared" si="253"/>
        <v>1</v>
      </c>
      <c r="EF79" s="65">
        <f t="shared" si="254"/>
        <v>1</v>
      </c>
      <c r="EG79" s="65">
        <f t="shared" si="255"/>
        <v>1</v>
      </c>
      <c r="EH79" s="65">
        <f t="shared" si="256"/>
        <v>1</v>
      </c>
      <c r="EI79" s="65">
        <v>4</v>
      </c>
      <c r="EJ79" s="43">
        <f t="shared" si="257"/>
        <v>5</v>
      </c>
      <c r="EK79" s="43">
        <f>AY77+BM81+CA80+W81+AK79</f>
        <v>3</v>
      </c>
      <c r="EL79" s="43">
        <f t="shared" si="258"/>
        <v>7</v>
      </c>
      <c r="EM79" s="43">
        <f t="shared" si="259"/>
        <v>4</v>
      </c>
      <c r="EN79" s="43">
        <f t="shared" si="260"/>
        <v>3</v>
      </c>
      <c r="EO79" s="43">
        <f t="shared" si="261"/>
        <v>62</v>
      </c>
      <c r="EP79" s="43">
        <f t="shared" si="261"/>
        <v>46</v>
      </c>
      <c r="EQ79" s="43">
        <f t="shared" si="262"/>
        <v>16</v>
      </c>
      <c r="ER79" s="43">
        <f t="shared" si="263"/>
        <v>0</v>
      </c>
      <c r="ES79" s="111"/>
      <c r="ET79" s="71">
        <f>IF(EK79+100&gt;99,EK79+100,concatdxnar("0",EK79+100))</f>
        <v>103</v>
      </c>
      <c r="EU79" s="71">
        <f t="shared" si="264"/>
        <v>103</v>
      </c>
      <c r="EV79" s="71">
        <f t="shared" si="265"/>
        <v>116</v>
      </c>
      <c r="EW79" s="71">
        <f t="shared" si="266"/>
        <v>9</v>
      </c>
      <c r="EX79" s="65" t="str">
        <f t="shared" si="267"/>
        <v>10310311694</v>
      </c>
      <c r="EY79" s="65">
        <f t="shared" si="268"/>
        <v>10310311694</v>
      </c>
      <c r="EZ79" s="65">
        <f>LARGE(EY76:EY81,EI79)</f>
        <v>10310109483</v>
      </c>
      <c r="FA79" s="65" t="str">
        <f t="shared" si="269"/>
        <v>103101094</v>
      </c>
      <c r="FB79" s="65" t="str">
        <f>IF(FA79=FA78,"empate-c",IF(FA79=FA80,"empate-b","ok"))</f>
        <v>ok</v>
      </c>
      <c r="FC79" s="65">
        <f t="shared" si="270"/>
        <v>3</v>
      </c>
      <c r="FD79" s="65">
        <f t="shared" si="271"/>
        <v>9</v>
      </c>
      <c r="FE79" s="65" t="str">
        <f>RIGHT(C74,1)</f>
        <v>I</v>
      </c>
      <c r="FF79" s="65">
        <f>IF(FD79=9,9,VLOOKUP(CONCATENATE(FE79,FD79),'Conf-Direto'!$A$12:$B$587,2,0))</f>
        <v>9</v>
      </c>
      <c r="FG79" s="65">
        <f t="shared" si="272"/>
        <v>9</v>
      </c>
      <c r="FH79" s="31" t="str">
        <f t="shared" si="273"/>
        <v>10310109493</v>
      </c>
      <c r="FI79" s="65">
        <v>4</v>
      </c>
      <c r="FJ79" s="70">
        <f>IF(AY76=1,1,IF(AY77=1,4,0))</f>
        <v>4</v>
      </c>
      <c r="FK79" s="70">
        <f>IF(AK78=1,2,IF(AK79=1,4,0))</f>
        <v>2</v>
      </c>
      <c r="FL79" s="70">
        <f>IF(W80=1,3,IF(W81=1,4,0))</f>
        <v>3</v>
      </c>
      <c r="FM79" s="70"/>
      <c r="FN79" s="70">
        <f>FM80</f>
        <v>4</v>
      </c>
      <c r="FO79" s="70">
        <f>FM81</f>
        <v>4</v>
      </c>
      <c r="FP79" s="31">
        <f t="shared" si="274"/>
        <v>10310109493</v>
      </c>
      <c r="FQ79" s="31">
        <f>LARGE(FP76:FP81,4)</f>
        <v>10310109493</v>
      </c>
      <c r="FR79" s="65">
        <f>IF(SUM(EJ76:EJ81)=0,B79,VALUE(RIGHT(FQ79,1)))</f>
        <v>3</v>
      </c>
      <c r="FS79" s="31">
        <f t="shared" si="275"/>
        <v>51</v>
      </c>
      <c r="FT79" s="31" t="str">
        <f>VLOOKUP(FR79,B76:D81,3,0)</f>
        <v>MARIO ALLE</v>
      </c>
      <c r="FU79" s="31">
        <f t="shared" si="276"/>
        <v>52</v>
      </c>
      <c r="FV79" s="67" t="str">
        <f t="shared" si="277"/>
        <v>5152</v>
      </c>
      <c r="FW79" s="31">
        <f t="shared" si="278"/>
        <v>5152</v>
      </c>
      <c r="FX79" s="31">
        <f>SMALL(FW76:FW81,FI79)</f>
        <v>5251</v>
      </c>
      <c r="FY79" s="31">
        <f t="shared" si="279"/>
        <v>52</v>
      </c>
      <c r="FZ79" s="31" t="str">
        <f t="shared" si="280"/>
        <v>51</v>
      </c>
    </row>
    <row r="80" spans="1:185" x14ac:dyDescent="0.45">
      <c r="B80" s="43">
        <v>5</v>
      </c>
      <c r="C80" s="38">
        <v>53</v>
      </c>
      <c r="D80" s="39" t="str">
        <f>Classificação!D57</f>
        <v>VALNEI PIAZZA</v>
      </c>
      <c r="F80" s="38">
        <f>F79+1</f>
        <v>53</v>
      </c>
      <c r="G80" s="89" t="str">
        <f t="shared" si="250"/>
        <v>ELISA PRATA</v>
      </c>
      <c r="H80" s="131">
        <f>VLOOKUP(FR80,EI76:EJ81,2,0)</f>
        <v>5</v>
      </c>
      <c r="I80" s="112">
        <f>VLOOKUP(FR80,EI76:EK81,3,0)</f>
        <v>1</v>
      </c>
      <c r="J80" s="131">
        <f>VLOOKUP(FR80,EI76:EQ81,4,0)</f>
        <v>3</v>
      </c>
      <c r="K80" s="114">
        <f>VLOOKUP(FR80,EI76:EQ81,5,0)</f>
        <v>9</v>
      </c>
      <c r="L80" s="115">
        <f>VLOOKUP(FR80,EI76:EQ81,6,0)</f>
        <v>-6</v>
      </c>
      <c r="M80" s="131">
        <f>VLOOKUP(FR80,EI76:EQ81,7,0)</f>
        <v>56</v>
      </c>
      <c r="N80" s="114">
        <f>VLOOKUP(FR80,EI76:EQ81,8,0)</f>
        <v>78</v>
      </c>
      <c r="O80" s="147">
        <f>VLOOKUP(FR80,EI76:EQ81,9,0)</f>
        <v>-22</v>
      </c>
      <c r="P80" s="117">
        <f>VLOOKUP(FR80,EI76:ER81,10,0)</f>
        <v>0</v>
      </c>
      <c r="Q80" s="117" t="e">
        <f>VLOOKUP(FS80,EJ76:ES81,10,0)</f>
        <v>#N/A</v>
      </c>
      <c r="R80" s="97"/>
      <c r="S80" s="97"/>
      <c r="U80" s="98"/>
      <c r="V80" s="45" t="str">
        <f>D78</f>
        <v>MARIO ALLE</v>
      </c>
      <c r="W80" s="134">
        <f>IF(X80="W",1,IF(X80="O",0,IF(X80="R",0,IF(X81="R",1,IF(AG80+AG81&gt;0,IF(AG80&gt;AG81,1,0),IF(AF80&gt;AF81,1,0))))))</f>
        <v>1</v>
      </c>
      <c r="X80" s="132"/>
      <c r="Y80" s="101">
        <v>7</v>
      </c>
      <c r="Z80" s="101">
        <v>6</v>
      </c>
      <c r="AA80" s="102">
        <v>10</v>
      </c>
      <c r="AC80" s="65" t="str">
        <f>IF(AA80&lt;&gt;"","STB",IF(AA81&lt;&gt;"","STB",IF(Z80&lt;&gt;"",IF(Z80&gt;5,IF(Z80&gt;Z81+1,"fim2st",IF(Z81&gt;Z80+1,"fim2st",IF(Z80=Z81,"meio2st",IF(Z80=6,IF(Z81=7,"fim2st","meio2st"),IF(Z80=7,IF(Z81=6,"fim2st","meio2st"),"meio2st"))))),IF(Z81&gt;5,IF(Z81&gt;Z80+1,"fim2st","meio2st"),"meio2st")),IF(Z81&lt;&gt;"",IF(Z80&gt;5,IF(Z80&gt;Z81+1,"fim2st",IF(Z81&gt;Z80+1,"fim2st",IF(Z80=Z81,"meio2st",IF(Z80=6,IF(Z81=7,"fim2st","meio2st"),IF(Z80=7,IF(Z81=6,"fim2st","meio2st"),"meio2st"))))),IF(Z81&gt;5,IF(Z81&gt;Z80+1,"fim2st","meio2st"),"meio2st")),IF(Y80&lt;&gt;"",IF(Y80&gt;5,IF(Y80&gt;Y81+1,"fim1st",IF(Y81&gt;Y80+1,"fim1st",IF(Y80=Y81,"meio1st",IF(Y80=6,IF(Y81=7,"fim1st","meio1st"),IF(Y80=7,IF(Y81=6,"fim1st","meio1st"),"meio1st"))))),IF(Y81&gt;5,IF(Y81&gt;Y80+1,"fim1st","meio1st"),"meio1st")),IF(Y81&lt;&gt;"",IF(Y80&gt;5,IF(Y80&gt;Y81+1,"fim1st",IF(Y81&gt;Y80+1,"fim1st",IF(Y80=Y81,"meio1st",IF(Y80=6,IF(Y81=7,"fim1st","meio1st"),IF(Y80=7,IF(Y81=6,"fim1st","meio1st"),"meio1st"))))),IF(Y81&gt;5,IF(Y81&gt;Y80+1,"fim1st","meio1st"),"meio1st")),"NJG"))))))</f>
        <v>STB</v>
      </c>
      <c r="AE80" s="103">
        <f>IF(X80="W",6,IF(X80="O",0,  IF(X81="R",IF(AC80="meio1st",IF(Y81&gt;4,IF(Y81=6,7,Y81+2),6),Y80),Y80)))</f>
        <v>7</v>
      </c>
      <c r="AF80" s="104">
        <f>IF(X80="W",6,IF(X80="O",0,IF(X80="R",IF(AC80="meio1st",0,IF(AC80="fim1st",0,Z80) ),IF(X81="R",IF(AC80="meio1st",6,IF(AC80="fim1st",6,IF(AC80="meio2st",IF(Z81&gt;4,IF(Z81=6,7,Z81+2),6),Z80))),Z80))))</f>
        <v>6</v>
      </c>
      <c r="AG80" s="105">
        <f>IF(X80="W",0,IF(X80="O",0,IF(X80="R",IF(AC80="STB",AA80,0),IF(X81="R",IF(AC76="meio1st",0,IF(AE80&gt;AE81,IF(AF80&gt;AF81,0,10),IF(AF80&gt;AF81,10,AA80))),AA80))))</f>
        <v>10</v>
      </c>
      <c r="AH80" s="106"/>
      <c r="AI80" s="98" t="s">
        <v>140</v>
      </c>
      <c r="AJ80" s="45" t="str">
        <f>D78</f>
        <v>MARIO ALLE</v>
      </c>
      <c r="AK80" s="134">
        <f>IF(AL80="W",1,IF(AL80="O",0,IF(AL80="R",0,IF(AL81="R",1,IF(AU80+AU81&gt;0,IF(AU80&gt;AU81,1,0),IF(AT80&gt;AT81,1,0))))))</f>
        <v>0</v>
      </c>
      <c r="AL80" s="132" t="s">
        <v>110</v>
      </c>
      <c r="AM80" s="101"/>
      <c r="AN80" s="101"/>
      <c r="AO80" s="102"/>
      <c r="AQ80" s="65" t="str">
        <f>IF(AO80&lt;&gt;"","STB",IF(AO81&lt;&gt;"","STB",IF(AN80&lt;&gt;"",IF(AN80&gt;5,IF(AN80&gt;AN81+1,"fim2st",IF(AN81&gt;AN80+1,"fim2st",IF(AN80=AN81,"meio2st",IF(AN80=6,IF(AN81=7,"fim2st","meio2st"),IF(AN80=7,IF(AN81=6,"fim2st","meio2st"),"meio2st"))))),IF(AN81&gt;5,IF(AN81&gt;AN80+1,"fim2st","meio2st"),"meio2st")),IF(AN81&lt;&gt;"",IF(AN80&gt;5,IF(AN80&gt;AN81+1,"fim2st",IF(AN81&gt;AN80+1,"fim2st",IF(AN80=AN81,"meio2st",IF(AN80=6,IF(AN81=7,"fim2st","meio2st"),IF(AN80=7,IF(AN81=6,"fim2st","meio2st"),"meio2st"))))),IF(AN81&gt;5,IF(AN81&gt;AN80+1,"fim2st","meio2st"),"meio2st")),IF(AM80&lt;&gt;"",IF(AM80&gt;5,IF(AM80&gt;AM81+1,"fim1st",IF(AM81&gt;AM80+1,"fim1st",IF(AM80=AM81,"meio1st",IF(AM80=6,IF(AM81=7,"fim1st","meio1st"),IF(AM80=7,IF(AM81=6,"fim1st","meio1st"),"meio1st"))))),IF(AM81&gt;5,IF(AM81&gt;AM80+1,"fim1st","meio1st"),"meio1st")),IF(AM81&lt;&gt;"",IF(AM80&gt;5,IF(AM80&gt;AM81+1,"fim1st",IF(AM81&gt;AM80+1,"fim1st",IF(AM80=AM81,"meio1st",IF(AM80=6,IF(AM81=7,"fim1st","meio1st"),IF(AM80=7,IF(AM81=6,"fim1st","meio1st"),"meio1st"))))),IF(AM81&gt;5,IF(AM81&gt;AM80+1,"fim1st","meio1st"),"meio1st")),"NJG"))))))</f>
        <v>NJG</v>
      </c>
      <c r="AS80" s="103">
        <f>IF(AL80="W",6,IF(AL80="O",0,  IF(AL81="R",IF(AQ80="meio1st",IF(AM81&gt;4,IF(AM81=6,7,AM81+2),6),AM80),AM80)))</f>
        <v>0</v>
      </c>
      <c r="AT80" s="104">
        <f>IF(AL80="W",6,IF(AL80="O",0,IF(AL80="R",IF(AQ80="meio1st",0,IF(AQ80="fim1st",0,AN80) ),IF(AL81="R",IF(AQ80="meio1st",6,IF(AQ80="fim1st",6,IF(AQ80="meio2st",IF(AN81&gt;4,IF(AN81=6,7,AN81+2),6),AN80))),AN80))))</f>
        <v>0</v>
      </c>
      <c r="AU80" s="105">
        <f>IF(AL80="W",0,IF(AL80="O",0,IF(AL80="R",IF(AQ80="STB",AO80,0),IF(AL81="R",IF(AQ76="meio1st",0,IF(AS80&gt;AS81,IF(AT80&gt;AT81,0,10),IF(AT80&gt;AT81,10,AO80))),AO80))))</f>
        <v>0</v>
      </c>
      <c r="AW80" s="98"/>
      <c r="AX80" s="45" t="str">
        <f>D80</f>
        <v>VALNEI PIAZZA</v>
      </c>
      <c r="AY80" s="134">
        <f>IF(AZ80="W",1,IF(AZ80="O",0,IF(AZ80="R",0,IF(AZ81="R",1,IF(BI80+BI81&gt;0,IF(BI80&gt;BI81,1,0),IF(BH80&gt;BH81,1,0))))))</f>
        <v>0</v>
      </c>
      <c r="AZ80" s="132"/>
      <c r="BA80" s="101">
        <v>6</v>
      </c>
      <c r="BB80" s="101">
        <v>0</v>
      </c>
      <c r="BC80" s="102"/>
      <c r="BE80" s="65" t="str">
        <f>IF(BC80&lt;&gt;"","STB",IF(BC81&lt;&gt;"","STB",IF(BB80&lt;&gt;"",IF(BB80&gt;5,IF(BB80&gt;BB81+1,"fim2st",IF(BB81&gt;BB80+1,"fim2st",IF(BB80=BB81,"meio2st",IF(BB80=6,IF(BB81=7,"fim2st","meio2st"),IF(BB80=7,IF(BB81=6,"fim2st","meio2st"),"meio2st"))))),IF(BB81&gt;5,IF(BB81&gt;BB80+1,"fim2st","meio2st"),"meio2st")),IF(BB81&lt;&gt;"",IF(BB80&gt;5,IF(BB80&gt;BB81+1,"fim2st",IF(BB81&gt;BB80+1,"fim2st",IF(BB80=BB81,"meio2st",IF(BB80=6,IF(BB81=7,"fim2st","meio2st"),IF(BB80=7,IF(BB81=6,"fim2st","meio2st"),"meio2st"))))),IF(BB81&gt;5,IF(BB81&gt;BB80+1,"fim2st","meio2st"),"meio2st")),IF(BA80&lt;&gt;"",IF(BA80&gt;5,IF(BA80&gt;BA81+1,"fim1st",IF(BA81&gt;BA80+1,"fim1st",IF(BA80=BA81,"meio1st",IF(BA80=6,IF(BA81=7,"fim1st","meio1st"),IF(BA80=7,IF(BA81=6,"fim1st","meio1st"),"meio1st"))))),IF(BA81&gt;5,IF(BA81&gt;BA80+1,"fim1st","meio1st"),"meio1st")),IF(BA81&lt;&gt;"",IF(BA80&gt;5,IF(BA80&gt;BA81+1,"fim1st",IF(BA81&gt;BA80+1,"fim1st",IF(BA80=BA81,"meio1st",IF(BA80=6,IF(BA81=7,"fim1st","meio1st"),IF(BA80=7,IF(BA81=6,"fim1st","meio1st"),"meio1st"))))),IF(BA81&gt;5,IF(BA81&gt;BA80+1,"fim1st","meio1st"),"meio1st")),"NJG"))))))</f>
        <v>fim2st</v>
      </c>
      <c r="BG80" s="103">
        <f>IF(AZ80="W",6,IF(AZ80="O",0,  IF(AZ81="R",IF(BE80="meio1st",IF(BA81&gt;4,IF(BA81=6,7,BA81+2),6),BA80),BA80)))</f>
        <v>6</v>
      </c>
      <c r="BH80" s="104">
        <f>IF(AZ80="W",6,IF(AZ80="O",0,IF(AZ80="R",IF(BE80="meio1st",0,IF(BE80="fim1st",0,BB80) ),IF(AZ81="R",IF(BE80="meio1st",6,IF(BE80="fim1st",6,IF(BE80="meio2st",IF(BB81&gt;4,IF(BB81=6,7,BB81+2),6),BB80))),BB80))))</f>
        <v>0</v>
      </c>
      <c r="BI80" s="105">
        <f>IF(AZ80="W",0,IF(AZ80="O",0,IF(AZ80="R",IF(BE80="STB",BC80,0),IF(AZ81="R",IF(BE76="meio1st",0,IF(BG80&gt;BG81,IF(BH80&gt;BH81,0,10),IF(BH80&gt;BH81,10,BC80))),BC80))))</f>
        <v>0</v>
      </c>
      <c r="BK80" s="98" t="s">
        <v>140</v>
      </c>
      <c r="BL80" s="45" t="str">
        <f>D80</f>
        <v>VALNEI PIAZZA</v>
      </c>
      <c r="BM80" s="134">
        <f>IF(BN80="W",1,IF(BN80="O",0,IF(BN80="R",0,IF(BN81="R",1,IF(BW80+BW81&gt;0,IF(BW80&gt;BW81,1,0),IF(BV80&gt;BV81,1,0))))))</f>
        <v>0</v>
      </c>
      <c r="BN80" s="132"/>
      <c r="BO80" s="101">
        <v>4</v>
      </c>
      <c r="BP80" s="101">
        <v>3</v>
      </c>
      <c r="BQ80" s="102"/>
      <c r="BS80" s="65" t="str">
        <f>IF(BQ80&lt;&gt;"","STB",IF(BQ81&lt;&gt;"","STB",IF(BP80&lt;&gt;"",IF(BP80&gt;5,IF(BP80&gt;BP81+1,"fim2st",IF(BP81&gt;BP80+1,"fim2st",IF(BP80=BP81,"meio2st",IF(BP80=6,IF(BP81=7,"fim2st","meio2st"),IF(BP80=7,IF(BP81=6,"fim2st","meio2st"),"meio2st"))))),IF(BP81&gt;5,IF(BP81&gt;BP80+1,"fim2st","meio2st"),"meio2st")),IF(BP81&lt;&gt;"",IF(BP80&gt;5,IF(BP80&gt;BP81+1,"fim2st",IF(BP81&gt;BP80+1,"fim2st",IF(BP80=BP81,"meio2st",IF(BP80=6,IF(BP81=7,"fim2st","meio2st"),IF(BP80=7,IF(BP81=6,"fim2st","meio2st"),"meio2st"))))),IF(BP81&gt;5,IF(BP81&gt;BP80+1,"fim2st","meio2st"),"meio2st")),IF(BO80&lt;&gt;"",IF(BO80&gt;5,IF(BO80&gt;BO81+1,"fim1st",IF(BO81&gt;BO80+1,"fim1st",IF(BO80=BO81,"meio1st",IF(BO80=6,IF(BO81=7,"fim1st","meio1st"),IF(BO80=7,IF(BO81=6,"fim1st","meio1st"),"meio1st"))))),IF(BO81&gt;5,IF(BO81&gt;BO80+1,"fim1st","meio1st"),"meio1st")),IF(BO81&lt;&gt;"",IF(BO80&gt;5,IF(BO80&gt;BO81+1,"fim1st",IF(BO81&gt;BO80+1,"fim1st",IF(BO80=BO81,"meio1st",IF(BO80=6,IF(BO81=7,"fim1st","meio1st"),IF(BO80=7,IF(BO81=6,"fim1st","meio1st"),"meio1st"))))),IF(BO81&gt;5,IF(BO81&gt;BO80+1,"fim1st","meio1st"),"meio1st")),"NJG"))))))</f>
        <v>fim2st</v>
      </c>
      <c r="BU80" s="103">
        <f>IF(BN80="W",6,IF(BN80="O",0,  IF(BN81="R",IF(BS80="meio1st",IF(BO81&gt;4,IF(BO81=6,7,BO81+2),6),BO80),BO80)))</f>
        <v>4</v>
      </c>
      <c r="BV80" s="104">
        <f>IF(BN80="W",6,IF(BN80="O",0,IF(BN80="R",IF(BS80="meio1st",0,IF(BS80="fim1st",0,BP80) ),IF(BN81="R",IF(BS80="meio1st",6,IF(BS80="fim1st",6,IF(BS80="meio2st",IF(BP81&gt;4,IF(BP81=6,7,BP81+2),6),BP80))),BP80))))</f>
        <v>3</v>
      </c>
      <c r="BW80" s="105">
        <f>IF(BN80="W",0,IF(BN80="O",0,IF(BN80="R",IF(BS80="STB",BQ80,0),IF(BN81="R",IF(BS76="meio1st",0,IF(BU80&gt;BU81,IF(BV80&gt;BV81,0,10),IF(BV80&gt;BV81,10,BQ80))),BQ80))))</f>
        <v>0</v>
      </c>
      <c r="BY80" s="98" t="s">
        <v>140</v>
      </c>
      <c r="BZ80" s="45" t="str">
        <f>D79</f>
        <v>RENATO SOUZA</v>
      </c>
      <c r="CA80" s="134">
        <f>IF(CB80="W",1,IF(CB80="O",0,IF(CB80="R",0,IF(CB81="R",1,IF(CK80+CK81&gt;0,IF(CK80&gt;CK81,1,0),IF(CJ80&gt;CJ81,1,0))))))</f>
        <v>1</v>
      </c>
      <c r="CB80" s="133" t="s">
        <v>169</v>
      </c>
      <c r="CC80" s="109"/>
      <c r="CD80" s="109"/>
      <c r="CE80" s="110"/>
      <c r="CG80" s="65" t="str">
        <f>IF(CE80&lt;&gt;"","STB",IF(CE81&lt;&gt;"","STB",IF(CD80&lt;&gt;"",IF(CD80&gt;5,IF(CD80&gt;CD81+1,"fim2st",IF(CD81&gt;CD80+1,"fim2st",IF(CD80=CD81,"meio2st",IF(CD80=6,IF(CD81=7,"fim2st","meio2st"),IF(CD80=7,IF(CD81=6,"fim2st","meio2st"),"meio2st"))))),IF(CD81&gt;5,IF(CD81&gt;CD80+1,"fim2st","meio2st"),"meio2st")),IF(CD81&lt;&gt;"",IF(CD80&gt;5,IF(CD80&gt;CD81+1,"fim2st",IF(CD81&gt;CD80+1,"fim2st",IF(CD80=CD81,"meio2st",IF(CD80=6,IF(CD81=7,"fim2st","meio2st"),IF(CD80=7,IF(CD81=6,"fim2st","meio2st"),"meio2st"))))),IF(CD81&gt;5,IF(CD81&gt;CD80+1,"fim2st","meio2st"),"meio2st")),IF(CC80&lt;&gt;"",IF(CC80&gt;5,IF(CC80&gt;CC81+1,"fim1st",IF(CC81&gt;CC80+1,"fim1st",IF(CC80=CC81,"meio1st",IF(CC80=6,IF(CC81=7,"fim1st","meio1st"),IF(CC80=7,IF(CC81=6,"fim1st","meio1st"),"meio1st"))))),IF(CC81&gt;5,IF(CC81&gt;CC80+1,"fim1st","meio1st"),"meio1st")),IF(CC81&lt;&gt;"",IF(CC80&gt;5,IF(CC80&gt;CC81+1,"fim1st",IF(CC81&gt;CC80+1,"fim1st",IF(CC80=CC81,"meio1st",IF(CC80=6,IF(CC81=7,"fim1st","meio1st"),IF(CC80=7,IF(CC81=6,"fim1st","meio1st"),"meio1st"))))),IF(CC81&gt;5,IF(CC81&gt;CC80+1,"fim1st","meio1st"),"meio1st")),"NJG"))))))</f>
        <v>NJG</v>
      </c>
      <c r="CI80" s="103">
        <f>IF(CB80="W",6,IF(CB80="O",0,  IF(CB81="R",IF(CG80="meio1st",IF(CC81&gt;4,IF(CC81=6,7,CC81+2),6),CC80),CC80)))</f>
        <v>6</v>
      </c>
      <c r="CJ80" s="104">
        <f>IF(CB80="W",6,IF(CB80="O",0,IF(CB80="R",IF(CG80="meio1st",0,IF(CG80="fim1st",0,CD80) ),IF(CB81="R",IF(CG80="meio1st",6,IF(CG80="fim1st",6,IF(CG80="meio2st",IF(CD81&gt;4,IF(CD81=6,7,CD81+2),6),CD80))),CD80))))</f>
        <v>6</v>
      </c>
      <c r="CK80" s="105">
        <f>IF(CB80="W",0,IF(CB80="O",0,IF(CB80="R",IF(CG80="STB",CE80,0),IF(CB81="R",IF(CG76="meio1st",0,IF(CI80&gt;CI81,IF(CJ80&gt;CJ81,0,10),IF(CJ80&gt;CJ81,10,CE80))),CE80))))</f>
        <v>0</v>
      </c>
      <c r="CM80" s="31" t="str">
        <f t="shared" si="251"/>
        <v>VALNEI PIAZZA</v>
      </c>
      <c r="CN80" s="65">
        <f>IF(AE79&gt;AE78,1,0)</f>
        <v>0</v>
      </c>
      <c r="CO80" s="65">
        <f>IF(AF79&gt;AF78,1,0)</f>
        <v>0</v>
      </c>
      <c r="CP80" s="65">
        <f>IF(AG79&gt;AG78,1,0)</f>
        <v>0</v>
      </c>
      <c r="CQ80" s="65">
        <f>IF(AS77&gt;AS76,1,0)</f>
        <v>0</v>
      </c>
      <c r="CR80" s="65">
        <f>IF(AT77&gt;AT76,1,0)</f>
        <v>1</v>
      </c>
      <c r="CS80" s="65">
        <f>IF(AU77&gt;AU76,1,0)</f>
        <v>0</v>
      </c>
      <c r="CT80" s="65">
        <f>IF(BG80&gt;BG81,1,0)</f>
        <v>0</v>
      </c>
      <c r="CU80" s="65">
        <f>IF(BH80&gt;BH81,1,0)</f>
        <v>0</v>
      </c>
      <c r="CV80" s="65">
        <f>IF(BI80&gt;BI81,1,0)</f>
        <v>0</v>
      </c>
      <c r="CW80" s="65">
        <f>IF(BU80&gt;BU81,1,0)</f>
        <v>0</v>
      </c>
      <c r="CX80" s="65">
        <f>IF(BV80&gt;BV81,1,0)</f>
        <v>0</v>
      </c>
      <c r="CY80" s="65">
        <f>IF(BW80&gt;BW81,1,0)</f>
        <v>0</v>
      </c>
      <c r="CZ80" s="65">
        <f>IF(CI79&gt;CI78,1,0)</f>
        <v>0</v>
      </c>
      <c r="DA80" s="65">
        <f>IF(CJ79&gt;CJ78,1,0)</f>
        <v>0</v>
      </c>
      <c r="DB80" s="65">
        <f>IF(CK79&gt;CK78,1,0)</f>
        <v>0</v>
      </c>
      <c r="DC80" s="111"/>
      <c r="DD80" s="65">
        <f>IF(AE78&gt;AE79,1,0)</f>
        <v>1</v>
      </c>
      <c r="DE80" s="65">
        <f>IF(AF78&gt;AF79,1,0)</f>
        <v>1</v>
      </c>
      <c r="DF80" s="65">
        <f>IF(AG78&gt;AG79,1,0)</f>
        <v>0</v>
      </c>
      <c r="DG80" s="65">
        <f>IF(AS76&gt;AS77,1,0)</f>
        <v>1</v>
      </c>
      <c r="DH80" s="65">
        <f>IF(AT76&gt;AT77,1,0)</f>
        <v>0</v>
      </c>
      <c r="DI80" s="65">
        <f>IF(AU76&gt;AU77,1,0)</f>
        <v>1</v>
      </c>
      <c r="DJ80" s="65">
        <f>IF(BG81&gt;BG80,1,0)</f>
        <v>1</v>
      </c>
      <c r="DK80" s="65">
        <f>IF(BH81&gt;BH80,1,0)</f>
        <v>1</v>
      </c>
      <c r="DL80" s="65">
        <f>IF(BI81&gt;BI80,1,0)</f>
        <v>0</v>
      </c>
      <c r="DM80" s="65">
        <f>IF(BU81&gt;BU80,1,0)</f>
        <v>1</v>
      </c>
      <c r="DN80" s="65">
        <f>IF(BV81&gt;BV80,1,0)</f>
        <v>1</v>
      </c>
      <c r="DO80" s="65">
        <f>IF(BW81&gt;BW80,1,0)</f>
        <v>0</v>
      </c>
      <c r="DP80" s="65">
        <f>IF(CI78&gt;CI79,1,0)</f>
        <v>1</v>
      </c>
      <c r="DQ80" s="65">
        <f>IF(CJ78&gt;CJ79,1,0)</f>
        <v>1</v>
      </c>
      <c r="DR80" s="65">
        <f>IF(CK78&gt;CK79,1,0)</f>
        <v>0</v>
      </c>
      <c r="DS80" s="111"/>
      <c r="DT80" s="65">
        <f>AE79+AF79+AG79+AS77+AT77+AU77+BG80+BH80+BI80+BU80+BV80+BW80+CI79+CJ79+CK79</f>
        <v>48</v>
      </c>
      <c r="DU80" s="65">
        <f>AE78+AF78+AG78+AS76+AT76+AU76+BG81+BH81+BI81+BU81+BV81+BW81+CI78+CJ78+CK78</f>
        <v>73</v>
      </c>
      <c r="DV80" s="111"/>
      <c r="DW80" s="31">
        <f>IF(X79="O",1,0)</f>
        <v>0</v>
      </c>
      <c r="DX80" s="31">
        <f>IF(AL77="O",1,0)</f>
        <v>0</v>
      </c>
      <c r="DY80" s="31">
        <f>IF(AZ80="O",1,0)</f>
        <v>0</v>
      </c>
      <c r="DZ80" s="31">
        <f>IF(BN80="O",1,0)</f>
        <v>0</v>
      </c>
      <c r="EA80" s="31">
        <f>IF(CB79="O",1,0)</f>
        <v>0</v>
      </c>
      <c r="ED80" s="65">
        <f t="shared" si="252"/>
        <v>1</v>
      </c>
      <c r="EE80" s="65">
        <f t="shared" si="253"/>
        <v>1</v>
      </c>
      <c r="EF80" s="65">
        <f t="shared" si="254"/>
        <v>1</v>
      </c>
      <c r="EG80" s="65">
        <f t="shared" si="255"/>
        <v>1</v>
      </c>
      <c r="EH80" s="65">
        <f t="shared" si="256"/>
        <v>1</v>
      </c>
      <c r="EI80" s="65">
        <v>5</v>
      </c>
      <c r="EJ80" s="43">
        <f t="shared" si="257"/>
        <v>5</v>
      </c>
      <c r="EK80" s="43">
        <f>AY80+BM80+CA79+W79+AK77</f>
        <v>0</v>
      </c>
      <c r="EL80" s="43">
        <f t="shared" si="258"/>
        <v>1</v>
      </c>
      <c r="EM80" s="43">
        <f t="shared" si="259"/>
        <v>10</v>
      </c>
      <c r="EN80" s="43">
        <f t="shared" si="260"/>
        <v>-9</v>
      </c>
      <c r="EO80" s="43">
        <f t="shared" si="261"/>
        <v>48</v>
      </c>
      <c r="EP80" s="43">
        <f t="shared" si="261"/>
        <v>73</v>
      </c>
      <c r="EQ80" s="43">
        <f t="shared" si="262"/>
        <v>-25</v>
      </c>
      <c r="ER80" s="43">
        <f t="shared" si="263"/>
        <v>0</v>
      </c>
      <c r="ES80" s="111"/>
      <c r="ET80" s="71">
        <f>IF(EK80+100&gt;99,EK80+100,concatdxnar("0",EK80+100))</f>
        <v>100</v>
      </c>
      <c r="EU80" s="71" t="str">
        <f t="shared" si="264"/>
        <v>091</v>
      </c>
      <c r="EV80" s="71" t="str">
        <f t="shared" si="265"/>
        <v>075</v>
      </c>
      <c r="EW80" s="71">
        <f t="shared" si="266"/>
        <v>9</v>
      </c>
      <c r="EX80" s="65" t="str">
        <f t="shared" si="267"/>
        <v>10009107595</v>
      </c>
      <c r="EY80" s="65">
        <f t="shared" si="268"/>
        <v>10009107595</v>
      </c>
      <c r="EZ80" s="65">
        <f>LARGE(EY76:EY81,EI80)</f>
        <v>10109407891</v>
      </c>
      <c r="FA80" s="65" t="str">
        <f t="shared" si="269"/>
        <v>101094078</v>
      </c>
      <c r="FB80" s="65" t="str">
        <f>IF(FA80=FA79,"empate-c",IF(FA80=FA81,"empate-b","ok"))</f>
        <v>ok</v>
      </c>
      <c r="FC80" s="65">
        <f t="shared" si="270"/>
        <v>1</v>
      </c>
      <c r="FD80" s="65">
        <f t="shared" si="271"/>
        <v>9</v>
      </c>
      <c r="FE80" s="65" t="str">
        <f>RIGHT(C74,1)</f>
        <v>I</v>
      </c>
      <c r="FF80" s="65">
        <f>IF(FD80=9,9,VLOOKUP(CONCATENATE(FE80,FD80),'Conf-Direto'!$A$12:$B$587,2,0))</f>
        <v>9</v>
      </c>
      <c r="FG80" s="65">
        <f t="shared" si="272"/>
        <v>9</v>
      </c>
      <c r="FH80" s="31" t="str">
        <f t="shared" si="273"/>
        <v>10109407891</v>
      </c>
      <c r="FI80" s="65">
        <v>5</v>
      </c>
      <c r="FJ80" s="70">
        <f>IF(AK76=1,1,IF(AK77=1,5,0))</f>
        <v>1</v>
      </c>
      <c r="FK80" s="70">
        <f>IF(W78=1,2,IF(W79=1,5,0))</f>
        <v>2</v>
      </c>
      <c r="FL80" s="70">
        <f>IF(CA78=1,3,IF(CA79=1,5,0))</f>
        <v>3</v>
      </c>
      <c r="FM80" s="70">
        <f>IF(BM81=1,4,IF(BM80=1,5,0))</f>
        <v>4</v>
      </c>
      <c r="FN80" s="70"/>
      <c r="FO80" s="70">
        <f>FN81</f>
        <v>6</v>
      </c>
      <c r="FP80" s="31">
        <f t="shared" si="274"/>
        <v>10109407891</v>
      </c>
      <c r="FQ80" s="31">
        <f>LARGE(FP76:FP81,5)</f>
        <v>10109407891</v>
      </c>
      <c r="FR80" s="65">
        <f>IF(SUM(EJ76:EJ81)=0,B80,VALUE(RIGHT(FQ80,1)))</f>
        <v>1</v>
      </c>
      <c r="FS80" s="31">
        <f t="shared" si="275"/>
        <v>49</v>
      </c>
      <c r="FT80" s="31" t="str">
        <f>VLOOKUP(FR80,B76:D81,3,0)</f>
        <v>ELISA PRATA</v>
      </c>
      <c r="FU80" s="31">
        <f t="shared" si="276"/>
        <v>53</v>
      </c>
      <c r="FV80" s="67" t="str">
        <f t="shared" si="277"/>
        <v>4953</v>
      </c>
      <c r="FW80" s="31">
        <f t="shared" si="278"/>
        <v>4953</v>
      </c>
      <c r="FX80" s="31">
        <f>SMALL(FW76:FW81,FI80)</f>
        <v>5354</v>
      </c>
      <c r="FY80" s="31">
        <f t="shared" si="279"/>
        <v>53</v>
      </c>
      <c r="FZ80" s="31" t="str">
        <f t="shared" si="280"/>
        <v>54</v>
      </c>
    </row>
    <row r="81" spans="1:185" x14ac:dyDescent="0.45">
      <c r="B81" s="43">
        <v>6</v>
      </c>
      <c r="C81" s="47">
        <v>54</v>
      </c>
      <c r="D81" s="48" t="str">
        <f>Classificação!D58</f>
        <v>REGINALDO MACHADO</v>
      </c>
      <c r="F81" s="47">
        <f>F80+1</f>
        <v>54</v>
      </c>
      <c r="G81" s="135" t="str">
        <f t="shared" si="250"/>
        <v>VALNEI PIAZZA</v>
      </c>
      <c r="H81" s="148">
        <f>VLOOKUP(FR81,EI76:EJ81,2,0)</f>
        <v>5</v>
      </c>
      <c r="I81" s="137">
        <f>VLOOKUP(FR81,EI76:EK81,3,0)</f>
        <v>0</v>
      </c>
      <c r="J81" s="141">
        <f>VLOOKUP(FR81,EI76:EQ81,4,0)</f>
        <v>1</v>
      </c>
      <c r="K81" s="139">
        <f>VLOOKUP(FR81,EI76:EQ81,5,0)</f>
        <v>10</v>
      </c>
      <c r="L81" s="140">
        <f>VLOOKUP(FR81,EI76:EQ81,6,0)</f>
        <v>-9</v>
      </c>
      <c r="M81" s="141">
        <f>VLOOKUP(FR81,EI76:EQ81,7,0)</f>
        <v>48</v>
      </c>
      <c r="N81" s="139">
        <f>VLOOKUP(FR81,EI76:EQ81,8,0)</f>
        <v>73</v>
      </c>
      <c r="O81" s="149">
        <f>VLOOKUP(FR81,EI76:EQ81,9,0)</f>
        <v>-25</v>
      </c>
      <c r="P81" s="142">
        <f>VLOOKUP(FR81,EI76:ER81,10,0)</f>
        <v>0</v>
      </c>
      <c r="Q81" s="142" t="e">
        <f>VLOOKUP(FS81,EJ76:ES81,10,0)</f>
        <v>#N/A</v>
      </c>
      <c r="R81" s="97"/>
      <c r="S81" s="97"/>
      <c r="U81" s="118" t="s">
        <v>140</v>
      </c>
      <c r="V81" s="50" t="str">
        <f>D79</f>
        <v>RENATO SOUZA</v>
      </c>
      <c r="W81" s="119">
        <f>IF(X81="W",1,IF(X81="O",0,IF(X81="R",0,IF(X80="R",1,IF(AG81+AG80&gt;0,IF(AG81&gt;AG80,1,0),IF(AF81&gt;AF80,1,0))))))</f>
        <v>0</v>
      </c>
      <c r="X81" s="143"/>
      <c r="Y81" s="121">
        <v>6</v>
      </c>
      <c r="Z81" s="121">
        <v>7</v>
      </c>
      <c r="AA81" s="122">
        <v>5</v>
      </c>
      <c r="AC81" s="65" t="str">
        <f>IF(AA81&lt;&gt;"","STB",IF(AA80&lt;&gt;"","STB",IF(Z81&lt;&gt;"",IF(Z81&gt;5,IF(Z81&gt;Z80+1,"fim2st",IF(Z80&gt;Z81+1,"fim2st",IF(Z81=Z80,"meio2st",IF(Z81=6,IF(Z80=7,"fim2st","meio2st"),IF(Z81=7,IF(Z80=6,"fim2st","meio2st"),"meio2st"))))),IF(Z80&gt;5,IF(Z80&gt;Z81+1,"fim2st","meio2st"),"meio2st")),IF(Z80&lt;&gt;"",IF(Z81&gt;5,IF(Z81&gt;Z80+1,"fim2st",IF(Z80&gt;Z81+1,"fim2st",IF(Z81=Z80,"meio2st",IF(Z81=6,IF(Z80=7,"fim2st","meio2st"),IF(Z81=7,IF(Z80=6,"fim2st","meio2st"),"meio2st"))))),IF(Z80&gt;5,IF(Z80&gt;Z81+1,"fim2st","meio2st"),"meio2st")),IF(Y81&lt;&gt;"",IF(Y81&gt;5,IF(Y81&gt;Y80+1,"fim1st",IF(Y80&gt;Y81+1,"fim1st",IF(Y81=Y80,"meio1st",IF(Y81=6,IF(Y80=7,"fim1st","meio1st"),IF(Y81=7,IF(Y80=6,"fim1st","meio1st"),"meio1st"))))),IF(Y80&gt;5,IF(Y80&gt;Y81+1,"fim1st","meio1st"),"meio1st")),IF(Y80&lt;&gt;"",IF(Y81&gt;5,IF(Y81&gt;Y80+1,"fim1st",IF(Y80&gt;Y81+1,"fim1st",IF(Y81=Y80,"meio1st",IF(Y81=6,IF(Y80=7,"fim1st","meio1st"),IF(Y81=7,IF(Y80=6,"fim1st","meio1st"),"meio1st"))))),IF(Y80&gt;5,IF(Y80&gt;Y81+1,"fim1st","meio1st"),"meio1st")),"NJG"))))))</f>
        <v>STB</v>
      </c>
      <c r="AE81" s="123">
        <f>IF(X81="W",6,IF(X81="O",0,  IF(X80="R",IF(AC81="meio1st",IF(Y80&gt;4,IF(Y80=6,7,Y80+2),6),Y81),Y81)))</f>
        <v>6</v>
      </c>
      <c r="AF81" s="124">
        <f>IF(X81="W",6,IF(X81="O",0,IF(X81="R",IF(AC81="meio1st",0,IF(AC81="fim1st",0,Z81) ),IF(X80="R",IF(AC81="meio1st",6,IF(AC81="fim1st",6,IF(AC81="meio2st",IF(Z80&gt;4,IF(Z80=6,7,Z80+2),6),Z81))),Z81))))</f>
        <v>7</v>
      </c>
      <c r="AG81" s="125">
        <f>IF(X81="W",0,IF(X81="O",0,IF(X81="R",IF(AC81="STB",AA81,0),IF(X80="R",IF(AC76="meio1st",0,IF(AE81&gt;AE80,IF(AF81&gt;AF80,0,10),IF(AF81&gt;AF80,10,AA81))),AA81))))</f>
        <v>5</v>
      </c>
      <c r="AH81" s="106"/>
      <c r="AI81" s="118"/>
      <c r="AJ81" s="50" t="str">
        <f>D81</f>
        <v>REGINALDO MACHADO</v>
      </c>
      <c r="AK81" s="119">
        <f>IF(AL81="W",1,IF(AL81="O",0,IF(AL81="R",0,IF(AL80="R",1,IF(AU81+AU80&gt;0,IF(AU81&gt;AU80,1,0),IF(AT81&gt;AT80,1,0))))))</f>
        <v>1</v>
      </c>
      <c r="AL81" s="143" t="s">
        <v>169</v>
      </c>
      <c r="AM81" s="121"/>
      <c r="AN81" s="121"/>
      <c r="AO81" s="122"/>
      <c r="AQ81" s="65" t="str">
        <f>IF(AO81&lt;&gt;"","STB",IF(AO80&lt;&gt;"","STB",IF(AN81&lt;&gt;"",IF(AN81&gt;5,IF(AN81&gt;AN80+1,"fim2st",IF(AN80&gt;AN81+1,"fim2st",IF(AN81=AN80,"meio2st",IF(AN81=6,IF(AN80=7,"fim2st","meio2st"),IF(AN81=7,IF(AN80=6,"fim2st","meio2st"),"meio2st"))))),IF(AN80&gt;5,IF(AN80&gt;AN81+1,"fim2st","meio2st"),"meio2st")),IF(AN80&lt;&gt;"",IF(AN81&gt;5,IF(AN81&gt;AN80+1,"fim2st",IF(AN80&gt;AN81+1,"fim2st",IF(AN81=AN80,"meio2st",IF(AN81=6,IF(AN80=7,"fim2st","meio2st"),IF(AN81=7,IF(AN80=6,"fim2st","meio2st"),"meio2st"))))),IF(AN80&gt;5,IF(AN80&gt;AN81+1,"fim2st","meio2st"),"meio2st")),IF(AM81&lt;&gt;"",IF(AM81&gt;5,IF(AM81&gt;AM80+1,"fim1st",IF(AM80&gt;AM81+1,"fim1st",IF(AM81=AM80,"meio1st",IF(AM81=6,IF(AM80=7,"fim1st","meio1st"),IF(AM81=7,IF(AM80=6,"fim1st","meio1st"),"meio1st"))))),IF(AM80&gt;5,IF(AM80&gt;AM81+1,"fim1st","meio1st"),"meio1st")),IF(AM80&lt;&gt;"",IF(AM81&gt;5,IF(AM81&gt;AM80+1,"fim1st",IF(AM80&gt;AM81+1,"fim1st",IF(AM81=AM80,"meio1st",IF(AM81=6,IF(AM80=7,"fim1st","meio1st"),IF(AM81=7,IF(AM80=6,"fim1st","meio1st"),"meio1st"))))),IF(AM80&gt;5,IF(AM80&gt;AM81+1,"fim1st","meio1st"),"meio1st")),"NJG"))))))</f>
        <v>NJG</v>
      </c>
      <c r="AS81" s="123">
        <f>IF(AL81="W",6,IF(AL81="O",0,  IF(AL80="R",IF(AQ81="meio1st",IF(AM80&gt;4,IF(AM80=6,7,AM80+2),6),AM81),AM81)))</f>
        <v>6</v>
      </c>
      <c r="AT81" s="124">
        <f>IF(AL81="W",6,IF(AL81="O",0,IF(AL81="R",IF(AQ81="meio1st",0,IF(AQ81="fim1st",0,AN81) ),IF(AL80="R",IF(AQ81="meio1st",6,IF(AQ81="fim1st",6,IF(AQ81="meio2st",IF(AN80&gt;4,IF(AN80=6,7,AN80+2),6),AN81))),AN81))))</f>
        <v>6</v>
      </c>
      <c r="AU81" s="125">
        <f>IF(AL81="W",0,IF(AL81="O",0,IF(AL81="R",IF(AQ81="STB",AO81,0),IF(AL80="R",IF(AQ76="meio1st",0,IF(AS81&gt;AS80,IF(AT81&gt;AT80,0,10),IF(AT81&gt;AT80,10,AO81))),AO81))))</f>
        <v>0</v>
      </c>
      <c r="AW81" s="118" t="s">
        <v>140</v>
      </c>
      <c r="AX81" s="50" t="str">
        <f>D81</f>
        <v>REGINALDO MACHADO</v>
      </c>
      <c r="AY81" s="119">
        <f>IF(AZ81="W",1,IF(AZ81="O",0,IF(AZ81="R",0,IF(AZ80="R",1,IF(BI81+BI80&gt;0,IF(BI81&gt;BI80,1,0),IF(BH81&gt;BH80,1,0))))))</f>
        <v>1</v>
      </c>
      <c r="AZ81" s="143"/>
      <c r="BA81" s="121">
        <v>7</v>
      </c>
      <c r="BB81" s="121">
        <v>6</v>
      </c>
      <c r="BC81" s="122"/>
      <c r="BE81" s="65" t="str">
        <f>IF(BC81&lt;&gt;"","STB",IF(BC80&lt;&gt;"","STB",IF(BB81&lt;&gt;"",IF(BB81&gt;5,IF(BB81&gt;BB80+1,"fim2st",IF(BB80&gt;BB81+1,"fim2st",IF(BB81=BB80,"meio2st",IF(BB81=6,IF(BB80=7,"fim2st","meio2st"),IF(BB81=7,IF(BB80=6,"fim2st","meio2st"),"meio2st"))))),IF(BB80&gt;5,IF(BB80&gt;BB81+1,"fim2st","meio2st"),"meio2st")),IF(BB80&lt;&gt;"",IF(BB81&gt;5,IF(BB81&gt;BB80+1,"fim2st",IF(BB80&gt;BB81+1,"fim2st",IF(BB81=BB80,"meio2st",IF(BB81=6,IF(BB80=7,"fim2st","meio2st"),IF(BB81=7,IF(BB80=6,"fim2st","meio2st"),"meio2st"))))),IF(BB80&gt;5,IF(BB80&gt;BB81+1,"fim2st","meio2st"),"meio2st")),IF(BA81&lt;&gt;"",IF(BA81&gt;5,IF(BA81&gt;BA80+1,"fim1st",IF(BA80&gt;BA81+1,"fim1st",IF(BA81=BA80,"meio1st",IF(BA81=6,IF(BA80=7,"fim1st","meio1st"),IF(BA81=7,IF(BA80=6,"fim1st","meio1st"),"meio1st"))))),IF(BA80&gt;5,IF(BA80&gt;BA81+1,"fim1st","meio1st"),"meio1st")),IF(BA80&lt;&gt;"",IF(BA81&gt;5,IF(BA81&gt;BA80+1,"fim1st",IF(BA80&gt;BA81+1,"fim1st",IF(BA81=BA80,"meio1st",IF(BA81=6,IF(BA80=7,"fim1st","meio1st"),IF(BA81=7,IF(BA80=6,"fim1st","meio1st"),"meio1st"))))),IF(BA80&gt;5,IF(BA80&gt;BA81+1,"fim1st","meio1st"),"meio1st")),"NJG"))))))</f>
        <v>fim2st</v>
      </c>
      <c r="BG81" s="123">
        <f>IF(AZ81="W",6,IF(AZ81="O",0,  IF(AZ80="R",IF(BE81="meio1st",IF(BA80&gt;4,IF(BA80=6,7,BA80+2),6),BA81),BA81)))</f>
        <v>7</v>
      </c>
      <c r="BH81" s="124">
        <f>IF(AZ81="W",6,IF(AZ81="O",0,IF(AZ81="R",IF(BE81="meio1st",0,IF(BE81="fim1st",0,BB81) ),IF(AZ80="R",IF(BE81="meio1st",6,IF(BE81="fim1st",6,IF(BE81="meio2st",IF(BB80&gt;4,IF(BB80=6,7,BB80+2),6),BB81))),BB81))))</f>
        <v>6</v>
      </c>
      <c r="BI81" s="125">
        <f>IF(AZ81="W",0,IF(AZ81="O",0,IF(AZ81="R",IF(BE81="STB",BC81,0),IF(AZ80="R",IF(BE76="meio1st",0,IF(BG81&gt;BG80,IF(BH81&gt;BH80,0,10),IF(BH81&gt;BH80,10,BC81))),BC81))))</f>
        <v>0</v>
      </c>
      <c r="BK81" s="118"/>
      <c r="BL81" s="50" t="str">
        <f>D79</f>
        <v>RENATO SOUZA</v>
      </c>
      <c r="BM81" s="119">
        <f>IF(BN81="W",1,IF(BN81="O",0,IF(BN81="R",0,IF(BN80="R",1,IF(BW81+BW80&gt;0,IF(BW81&gt;BW80,1,0),IF(BV81&gt;BV80,1,0))))))</f>
        <v>1</v>
      </c>
      <c r="BN81" s="143"/>
      <c r="BO81" s="121">
        <v>6</v>
      </c>
      <c r="BP81" s="121">
        <v>6</v>
      </c>
      <c r="BQ81" s="122"/>
      <c r="BS81" s="65" t="str">
        <f>IF(BQ81&lt;&gt;"","STB",IF(BQ80&lt;&gt;"","STB",IF(BP81&lt;&gt;"",IF(BP81&gt;5,IF(BP81&gt;BP80+1,"fim2st",IF(BP80&gt;BP81+1,"fim2st",IF(BP81=BP80,"meio2st",IF(BP81=6,IF(BP80=7,"fim2st","meio2st"),IF(BP81=7,IF(BP80=6,"fim2st","meio2st"),"meio2st"))))),IF(BP80&gt;5,IF(BP80&gt;BP81+1,"fim2st","meio2st"),"meio2st")),IF(BP80&lt;&gt;"",IF(BP81&gt;5,IF(BP81&gt;BP80+1,"fim2st",IF(BP80&gt;BP81+1,"fim2st",IF(BP81=BP80,"meio2st",IF(BP81=6,IF(BP80=7,"fim2st","meio2st"),IF(BP81=7,IF(BP80=6,"fim2st","meio2st"),"meio2st"))))),IF(BP80&gt;5,IF(BP80&gt;BP81+1,"fim2st","meio2st"),"meio2st")),IF(BO81&lt;&gt;"",IF(BO81&gt;5,IF(BO81&gt;BO80+1,"fim1st",IF(BO80&gt;BO81+1,"fim1st",IF(BO81=BO80,"meio1st",IF(BO81=6,IF(BO80=7,"fim1st","meio1st"),IF(BO81=7,IF(BO80=6,"fim1st","meio1st"),"meio1st"))))),IF(BO80&gt;5,IF(BO80&gt;BO81+1,"fim1st","meio1st"),"meio1st")),IF(BO80&lt;&gt;"",IF(BO81&gt;5,IF(BO81&gt;BO80+1,"fim1st",IF(BO80&gt;BO81+1,"fim1st",IF(BO81=BO80,"meio1st",IF(BO81=6,IF(BO80=7,"fim1st","meio1st"),IF(BO81=7,IF(BO80=6,"fim1st","meio1st"),"meio1st"))))),IF(BO80&gt;5,IF(BO80&gt;BO81+1,"fim1st","meio1st"),"meio1st")),"NJG"))))))</f>
        <v>fim2st</v>
      </c>
      <c r="BU81" s="123">
        <f>IF(BN81="W",6,IF(BN81="O",0,  IF(BN80="R",IF(BS81="meio1st",IF(BO80&gt;4,IF(BO80=6,7,BO80+2),6),BO81),BO81)))</f>
        <v>6</v>
      </c>
      <c r="BV81" s="124">
        <f>IF(BN81="W",6,IF(BN81="O",0,IF(BN81="R",IF(BS81="meio1st",0,IF(BS81="fim1st",0,BP81) ),IF(BN80="R",IF(BS81="meio1st",6,IF(BS81="fim1st",6,IF(BS81="meio2st",IF(BP80&gt;4,IF(BP80=6,7,BP80+2),6),BP81))),BP81))))</f>
        <v>6</v>
      </c>
      <c r="BW81" s="125">
        <f>IF(BN81="W",0,IF(BN81="O",0,IF(BN81="R",IF(BS81="STB",BQ81,0),IF(BN80="R",IF(BS76="meio1st",0,IF(BU81&gt;BU80,IF(BV81&gt;BV80,0,10),IF(BV81&gt;BV80,10,BQ81))),BQ81))))</f>
        <v>0</v>
      </c>
      <c r="BY81" s="118"/>
      <c r="BZ81" s="50" t="str">
        <f>D81</f>
        <v>REGINALDO MACHADO</v>
      </c>
      <c r="CA81" s="119">
        <f>IF(CB81="W",1,IF(CB81="O",0,IF(CB81="R",0,IF(CB80="R",1,IF(CK81+CK80&gt;0,IF(CK81&gt;CK80,1,0),IF(CJ81&gt;CJ80,1,0))))))</f>
        <v>0</v>
      </c>
      <c r="CB81" s="144" t="s">
        <v>110</v>
      </c>
      <c r="CC81" s="129"/>
      <c r="CD81" s="129"/>
      <c r="CE81" s="130"/>
      <c r="CG81" s="65" t="str">
        <f>IF(CE81&lt;&gt;"","STB",IF(CE80&lt;&gt;"","STB",IF(CD81&lt;&gt;"",IF(CD81&gt;5,IF(CD81&gt;CD80+1,"fim2st",IF(CD80&gt;CD81+1,"fim2st",IF(CD81=CD80,"meio2st",IF(CD81=6,IF(CD80=7,"fim2st","meio2st"),IF(CD81=7,IF(CD80=6,"fim2st","meio2st"),"meio2st"))))),IF(CD80&gt;5,IF(CD80&gt;CD81+1,"fim2st","meio2st"),"meio2st")),IF(CD80&lt;&gt;"",IF(CD81&gt;5,IF(CD81&gt;CD80+1,"fim2st",IF(CD80&gt;CD81+1,"fim2st",IF(CD81=CD80,"meio2st",IF(CD81=6,IF(CD80=7,"fim2st","meio2st"),IF(CD81=7,IF(CD80=6,"fim2st","meio2st"),"meio2st"))))),IF(CD80&gt;5,IF(CD80&gt;CD81+1,"fim2st","meio2st"),"meio2st")),IF(CC81&lt;&gt;"",IF(CC81&gt;5,IF(CC81&gt;CC80+1,"fim1st",IF(CC80&gt;CC81+1,"fim1st",IF(CC81=CC80,"meio1st",IF(CC81=6,IF(CC80=7,"fim1st","meio1st"),IF(CC81=7,IF(CC80=6,"fim1st","meio1st"),"meio1st"))))),IF(CC80&gt;5,IF(CC80&gt;CC81+1,"fim1st","meio1st"),"meio1st")),IF(CC80&lt;&gt;"",IF(CC81&gt;5,IF(CC81&gt;CC80+1,"fim1st",IF(CC80&gt;CC81+1,"fim1st",IF(CC81=CC80,"meio1st",IF(CC81=6,IF(CC80=7,"fim1st","meio1st"),IF(CC81=7,IF(CC80=6,"fim1st","meio1st"),"meio1st"))))),IF(CC80&gt;5,IF(CC80&gt;CC81+1,"fim1st","meio1st"),"meio1st")),"NJG"))))))</f>
        <v>NJG</v>
      </c>
      <c r="CI81" s="123">
        <f>IF(CB81="W",6,IF(CB81="O",0,  IF(CB80="R",IF(CG81="meio1st",IF(CC80&gt;4,IF(CC80=6,7,CC80+2),6),CC81),CC81)))</f>
        <v>0</v>
      </c>
      <c r="CJ81" s="124">
        <f>IF(CB81="W",6,IF(CB81="O",0,IF(CB81="R",IF(CG81="meio1st",0,IF(CG81="fim1st",0,CD81) ),IF(CB80="R",IF(CG81="meio1st",6,IF(CG81="fim1st",6,IF(CG81="meio2st",IF(CD80&gt;4,IF(CD80=6,7,CD80+2),6),CD81))),CD81))))</f>
        <v>0</v>
      </c>
      <c r="CK81" s="125">
        <f>IF(CB81="W",0,IF(CB81="O",0,IF(CB81="R",IF(CG81="STB",CE81,0),IF(CB80="R",IF(CG76="meio1st",0,IF(CI81&gt;CI80,IF(CJ81&gt;CJ80,0,10),IF(CJ81&gt;CJ80,10,CE81))),CE81))))</f>
        <v>0</v>
      </c>
      <c r="CM81" s="31" t="str">
        <f t="shared" si="251"/>
        <v>REGINALDO MACHADO</v>
      </c>
      <c r="CN81" s="65">
        <f>IF(AE77&gt;AE76,1,0)</f>
        <v>0</v>
      </c>
      <c r="CO81" s="65">
        <f>IF(AF77&gt;AF76,1,0)</f>
        <v>1</v>
      </c>
      <c r="CP81" s="65">
        <f>IF(AG77&gt;AG76,1,0)</f>
        <v>1</v>
      </c>
      <c r="CQ81" s="65">
        <f>IF(AS81&gt;AS80,1,0)</f>
        <v>1</v>
      </c>
      <c r="CR81" s="65">
        <f>IF(AT81&gt;AT80,1,0)</f>
        <v>1</v>
      </c>
      <c r="CS81" s="65">
        <f>IF(AU81&gt;AU80,1,0)</f>
        <v>0</v>
      </c>
      <c r="CT81" s="65">
        <f>IF(BG81&gt;BG80,1,0)</f>
        <v>1</v>
      </c>
      <c r="CU81" s="65">
        <f>IF(BH81&gt;BH80,1,0)</f>
        <v>1</v>
      </c>
      <c r="CV81" s="65">
        <f>IF(BI81&gt;BI80,1,0)</f>
        <v>0</v>
      </c>
      <c r="CW81" s="65">
        <f>IF(BU79&gt;BU78,1,0)</f>
        <v>1</v>
      </c>
      <c r="CX81" s="65">
        <f>IF(BV79&gt;BV78,1,0)</f>
        <v>1</v>
      </c>
      <c r="CY81" s="65">
        <f>IF(BW79&gt;BW78,1,0)</f>
        <v>0</v>
      </c>
      <c r="CZ81" s="65">
        <f>IF(CI81&gt;CI80,1,0)</f>
        <v>0</v>
      </c>
      <c r="DA81" s="65">
        <f>IF(CJ81&gt;CJ80,1,0)</f>
        <v>0</v>
      </c>
      <c r="DB81" s="65">
        <f>IF(CK81&gt;CK80,1,0)</f>
        <v>0</v>
      </c>
      <c r="DC81" s="111"/>
      <c r="DD81" s="65">
        <f>IF(AE76&gt;AE77,1,0)</f>
        <v>1</v>
      </c>
      <c r="DE81" s="65">
        <f>IF(AF76&gt;AF77,1,0)</f>
        <v>0</v>
      </c>
      <c r="DF81" s="65">
        <f>IF(AG76&gt;AG77,1,0)</f>
        <v>0</v>
      </c>
      <c r="DG81" s="65">
        <f>IF(AS80&gt;AS81,1,0)</f>
        <v>0</v>
      </c>
      <c r="DH81" s="65">
        <f>IF(AT80&gt;AT81,1,0)</f>
        <v>0</v>
      </c>
      <c r="DI81" s="65">
        <f>IF(AU80&gt;AU81,1,0)</f>
        <v>0</v>
      </c>
      <c r="DJ81" s="65">
        <f>IF(BG80&gt;BG81,1,0)</f>
        <v>0</v>
      </c>
      <c r="DK81" s="65">
        <f>IF(BH80&gt;BH81,1,0)</f>
        <v>0</v>
      </c>
      <c r="DL81" s="65">
        <f>IF(BI80&gt;BI81,1,0)</f>
        <v>0</v>
      </c>
      <c r="DM81" s="65">
        <f>IF(BU78&gt;BU79,1,0)</f>
        <v>0</v>
      </c>
      <c r="DN81" s="65">
        <f>IF(BV78&gt;BV79,1,0)</f>
        <v>0</v>
      </c>
      <c r="DO81" s="65">
        <f>IF(BW78&gt;BW79,1,0)</f>
        <v>0</v>
      </c>
      <c r="DP81" s="65">
        <f>IF(CI80&gt;CI81,1,0)</f>
        <v>1</v>
      </c>
      <c r="DQ81" s="65">
        <f>IF(CJ80&gt;CJ81,1,0)</f>
        <v>1</v>
      </c>
      <c r="DR81" s="65">
        <f>IF(CK80&gt;CK81,1,0)</f>
        <v>0</v>
      </c>
      <c r="DS81" s="111"/>
      <c r="DT81" s="65">
        <f>AE77+AF77+AG77+AS81+AT81+AU81+BG81+BH81+BI81+BU79+BV79+BW79+CI81+CJ81+CK81</f>
        <v>61</v>
      </c>
      <c r="DU81" s="65">
        <f>AE76+AF76+AG76+AS80+AT80+AU80+BG80+BH80+BI80+BU78+BV78+BW78+CI80+CJ80+CK80</f>
        <v>46</v>
      </c>
      <c r="DV81" s="111"/>
      <c r="DW81" s="31">
        <f>IF(X77="O",1,0)</f>
        <v>0</v>
      </c>
      <c r="DX81" s="31">
        <f>IF(AL81="O",1,0)</f>
        <v>0</v>
      </c>
      <c r="DY81" s="31">
        <f>IF(AZ81="O",1,0)</f>
        <v>0</v>
      </c>
      <c r="DZ81" s="31">
        <f>IF(BN79="O",1,0)</f>
        <v>0</v>
      </c>
      <c r="EA81" s="31">
        <f>IF(CB81="O",1,0)</f>
        <v>1</v>
      </c>
      <c r="ED81" s="65">
        <f t="shared" si="252"/>
        <v>1</v>
      </c>
      <c r="EE81" s="65">
        <f t="shared" si="253"/>
        <v>1</v>
      </c>
      <c r="EF81" s="65">
        <f t="shared" si="254"/>
        <v>1</v>
      </c>
      <c r="EG81" s="65">
        <f t="shared" si="255"/>
        <v>1</v>
      </c>
      <c r="EH81" s="65">
        <f t="shared" si="256"/>
        <v>1</v>
      </c>
      <c r="EI81" s="65">
        <v>6</v>
      </c>
      <c r="EJ81" s="43">
        <f t="shared" si="257"/>
        <v>5</v>
      </c>
      <c r="EK81" s="43">
        <f>AY81+BM79+CA81+W77+AK81</f>
        <v>4</v>
      </c>
      <c r="EL81" s="43">
        <f t="shared" si="258"/>
        <v>8</v>
      </c>
      <c r="EM81" s="43">
        <f t="shared" si="259"/>
        <v>3</v>
      </c>
      <c r="EN81" s="43">
        <f t="shared" si="260"/>
        <v>5</v>
      </c>
      <c r="EO81" s="43">
        <f t="shared" si="261"/>
        <v>61</v>
      </c>
      <c r="EP81" s="43">
        <f t="shared" si="261"/>
        <v>46</v>
      </c>
      <c r="EQ81" s="43">
        <f t="shared" si="262"/>
        <v>15</v>
      </c>
      <c r="ER81" s="43">
        <f t="shared" si="263"/>
        <v>1</v>
      </c>
      <c r="ES81" s="111"/>
      <c r="ET81" s="71">
        <f>IF(EK81+100&gt;99,EK81+100,concatdxnar("0",EK81+100))</f>
        <v>104</v>
      </c>
      <c r="EU81" s="71">
        <f t="shared" si="264"/>
        <v>105</v>
      </c>
      <c r="EV81" s="71">
        <f t="shared" si="265"/>
        <v>115</v>
      </c>
      <c r="EW81" s="71">
        <f t="shared" si="266"/>
        <v>8</v>
      </c>
      <c r="EX81" s="65" t="str">
        <f t="shared" si="267"/>
        <v>10410511586</v>
      </c>
      <c r="EY81" s="65">
        <f t="shared" si="268"/>
        <v>10410511586</v>
      </c>
      <c r="EZ81" s="65">
        <f>LARGE(EY76:EY81,EI81)</f>
        <v>10009107595</v>
      </c>
      <c r="FA81" s="65" t="str">
        <f t="shared" si="269"/>
        <v>100091075</v>
      </c>
      <c r="FB81" s="65" t="str">
        <f>IF(FA81=FA80,"empate-c","ok")</f>
        <v>ok</v>
      </c>
      <c r="FC81" s="65">
        <f t="shared" si="270"/>
        <v>5</v>
      </c>
      <c r="FD81" s="65">
        <f t="shared" si="271"/>
        <v>9</v>
      </c>
      <c r="FE81" s="65" t="str">
        <f>RIGHT(C74,1)</f>
        <v>I</v>
      </c>
      <c r="FF81" s="65">
        <f>IF(FD81=9,9,VLOOKUP(CONCATENATE(FE81,FD81),'Conf-Direto'!$A$12:$B$587,2,0))</f>
        <v>9</v>
      </c>
      <c r="FG81" s="65">
        <f t="shared" si="272"/>
        <v>9</v>
      </c>
      <c r="FH81" s="31" t="str">
        <f t="shared" si="273"/>
        <v>10009107595</v>
      </c>
      <c r="FI81" s="65">
        <v>6</v>
      </c>
      <c r="FJ81" s="70">
        <f>IF(W76=1,1,IF(W77=1,6,0))</f>
        <v>6</v>
      </c>
      <c r="FK81" s="70">
        <f>IF(BM78=1,2,IF(BM79=1,6,0))</f>
        <v>6</v>
      </c>
      <c r="FL81" s="70">
        <f>IF(AK80=1,3,IF(AK81=1,6,0))</f>
        <v>6</v>
      </c>
      <c r="FM81" s="70">
        <f>IF(CA80=1,4,IF(CA81=1,6,0))</f>
        <v>4</v>
      </c>
      <c r="FN81" s="70">
        <f>IF(AY80=1,5,IF(AY81=1,6,0))</f>
        <v>6</v>
      </c>
      <c r="FO81" s="70"/>
      <c r="FP81" s="31">
        <f t="shared" si="274"/>
        <v>10009107595</v>
      </c>
      <c r="FQ81" s="31">
        <f>LARGE(FP76:FP81,6)</f>
        <v>10009107595</v>
      </c>
      <c r="FR81" s="65">
        <f>IF(SUM(EJ76:EJ81)=0,B81,VALUE(RIGHT(FQ81,1)))</f>
        <v>5</v>
      </c>
      <c r="FS81" s="31">
        <f t="shared" si="275"/>
        <v>53</v>
      </c>
      <c r="FT81" s="31" t="str">
        <f>VLOOKUP(FR81,B76:D81,3,0)</f>
        <v>VALNEI PIAZZA</v>
      </c>
      <c r="FU81" s="31">
        <f t="shared" si="276"/>
        <v>54</v>
      </c>
      <c r="FV81" s="67" t="str">
        <f t="shared" si="277"/>
        <v>5354</v>
      </c>
      <c r="FW81" s="31">
        <f t="shared" si="278"/>
        <v>5354</v>
      </c>
      <c r="FX81" s="31">
        <f>SMALL(FW76:FW81,FI81)</f>
        <v>5450</v>
      </c>
      <c r="FY81" s="31">
        <f t="shared" si="279"/>
        <v>54</v>
      </c>
      <c r="FZ81" s="31" t="str">
        <f t="shared" si="280"/>
        <v>50</v>
      </c>
    </row>
    <row r="83" spans="1:185" s="23" customFormat="1" ht="22.5" customHeight="1" x14ac:dyDescent="0.45">
      <c r="A83" s="34"/>
      <c r="B83" s="34" t="s">
        <v>144</v>
      </c>
      <c r="C83" s="10" t="s">
        <v>234</v>
      </c>
      <c r="D83" s="10"/>
      <c r="E83" s="34"/>
      <c r="F83" s="10"/>
      <c r="G83" s="10" t="s">
        <v>235</v>
      </c>
      <c r="H83" s="3" t="s">
        <v>146</v>
      </c>
      <c r="I83" s="2" t="s">
        <v>147</v>
      </c>
      <c r="J83" s="1" t="s">
        <v>148</v>
      </c>
      <c r="K83" s="1"/>
      <c r="L83" s="1"/>
      <c r="M83" s="1" t="s">
        <v>150</v>
      </c>
      <c r="N83" s="1"/>
      <c r="O83" s="1"/>
      <c r="P83" s="10" t="s">
        <v>152</v>
      </c>
      <c r="Q83" s="10" t="s">
        <v>152</v>
      </c>
      <c r="R83" s="79"/>
      <c r="S83" s="79"/>
      <c r="U83" s="9" t="str">
        <f>U74</f>
        <v>1o TURNO - 1a RODADA</v>
      </c>
      <c r="V83" s="9"/>
      <c r="W83" s="69"/>
      <c r="X83" s="304" t="s">
        <v>154</v>
      </c>
      <c r="Y83" s="304"/>
      <c r="Z83" s="304"/>
      <c r="AA83" s="304"/>
      <c r="AC83" s="65" t="s">
        <v>155</v>
      </c>
      <c r="AD83" s="34"/>
      <c r="AE83" s="303" t="s">
        <v>156</v>
      </c>
      <c r="AF83" s="303"/>
      <c r="AG83" s="303"/>
      <c r="AI83" s="9" t="str">
        <f>AI74</f>
        <v>1o TURNO - 2a RODADA</v>
      </c>
      <c r="AJ83" s="9"/>
      <c r="AK83" s="69"/>
      <c r="AL83" s="304" t="s">
        <v>154</v>
      </c>
      <c r="AM83" s="304"/>
      <c r="AN83" s="304"/>
      <c r="AO83" s="304"/>
      <c r="AP83" s="34"/>
      <c r="AQ83" s="65" t="s">
        <v>155</v>
      </c>
      <c r="AR83" s="34"/>
      <c r="AS83" s="303" t="s">
        <v>156</v>
      </c>
      <c r="AT83" s="303"/>
      <c r="AU83" s="303"/>
      <c r="AW83" s="9" t="str">
        <f>AW74</f>
        <v>1o TURNO - 3a RODADA</v>
      </c>
      <c r="AX83" s="9"/>
      <c r="AY83" s="69"/>
      <c r="AZ83" s="304" t="s">
        <v>154</v>
      </c>
      <c r="BA83" s="304"/>
      <c r="BB83" s="304"/>
      <c r="BC83" s="304"/>
      <c r="BD83" s="34"/>
      <c r="BE83" s="65" t="s">
        <v>155</v>
      </c>
      <c r="BF83" s="34"/>
      <c r="BG83" s="303" t="s">
        <v>156</v>
      </c>
      <c r="BH83" s="303"/>
      <c r="BI83" s="303"/>
      <c r="BK83" s="9" t="str">
        <f>BK74</f>
        <v>1o TURNO - 4a RODADA</v>
      </c>
      <c r="BL83" s="9"/>
      <c r="BM83" s="69"/>
      <c r="BN83" s="304" t="s">
        <v>154</v>
      </c>
      <c r="BO83" s="304"/>
      <c r="BP83" s="304"/>
      <c r="BQ83" s="304"/>
      <c r="BR83" s="34"/>
      <c r="BS83" s="65" t="s">
        <v>155</v>
      </c>
      <c r="BT83" s="34"/>
      <c r="BU83" s="303" t="s">
        <v>156</v>
      </c>
      <c r="BV83" s="303"/>
      <c r="BW83" s="303"/>
      <c r="BY83" s="9" t="str">
        <f>BY74</f>
        <v>1o TURNO - 5a RODADA</v>
      </c>
      <c r="BZ83" s="9"/>
      <c r="CA83" s="69"/>
      <c r="CB83" s="305" t="s">
        <v>154</v>
      </c>
      <c r="CC83" s="305"/>
      <c r="CD83" s="305"/>
      <c r="CE83" s="305"/>
      <c r="CF83" s="34"/>
      <c r="CG83" s="65" t="s">
        <v>155</v>
      </c>
      <c r="CH83" s="34"/>
      <c r="CI83" s="303" t="s">
        <v>156</v>
      </c>
      <c r="CJ83" s="303"/>
      <c r="CK83" s="303"/>
      <c r="CM83" s="306" t="s">
        <v>157</v>
      </c>
      <c r="CN83" s="307" t="s">
        <v>158</v>
      </c>
      <c r="CO83" s="307"/>
      <c r="CP83" s="307"/>
      <c r="CQ83" s="307" t="s">
        <v>159</v>
      </c>
      <c r="CR83" s="307"/>
      <c r="CS83" s="307"/>
      <c r="CT83" s="307" t="s">
        <v>160</v>
      </c>
      <c r="CU83" s="307"/>
      <c r="CV83" s="307"/>
      <c r="CW83" s="307" t="s">
        <v>161</v>
      </c>
      <c r="CX83" s="307"/>
      <c r="CY83" s="307"/>
      <c r="CZ83" s="307" t="s">
        <v>162</v>
      </c>
      <c r="DA83" s="307"/>
      <c r="DB83" s="307"/>
      <c r="DC83" s="34"/>
      <c r="DD83" s="307" t="s">
        <v>163</v>
      </c>
      <c r="DE83" s="307"/>
      <c r="DF83" s="307"/>
      <c r="DG83" s="307" t="s">
        <v>164</v>
      </c>
      <c r="DH83" s="307"/>
      <c r="DI83" s="307"/>
      <c r="DJ83" s="307" t="s">
        <v>165</v>
      </c>
      <c r="DK83" s="307"/>
      <c r="DL83" s="307"/>
      <c r="DM83" s="307" t="s">
        <v>166</v>
      </c>
      <c r="DN83" s="307"/>
      <c r="DO83" s="307"/>
      <c r="DP83" s="307" t="s">
        <v>167</v>
      </c>
      <c r="DQ83" s="307"/>
      <c r="DR83" s="307"/>
      <c r="DS83" s="34"/>
      <c r="DT83" s="307" t="s">
        <v>150</v>
      </c>
      <c r="DU83" s="307"/>
      <c r="DV83" s="34"/>
      <c r="DW83" s="307" t="s">
        <v>168</v>
      </c>
      <c r="DX83" s="307"/>
      <c r="DY83" s="307"/>
      <c r="DZ83" s="307"/>
      <c r="EA83" s="307"/>
      <c r="EB83" s="65" t="s">
        <v>169</v>
      </c>
      <c r="EC83" s="65"/>
      <c r="ED83" s="307" t="s">
        <v>170</v>
      </c>
      <c r="EE83" s="307"/>
      <c r="EF83" s="307"/>
      <c r="EG83" s="307"/>
      <c r="EH83" s="307"/>
      <c r="EI83" s="308" t="s">
        <v>144</v>
      </c>
      <c r="EJ83" s="308" t="s">
        <v>146</v>
      </c>
      <c r="EK83" s="308" t="s">
        <v>147</v>
      </c>
      <c r="EL83" s="307" t="s">
        <v>148</v>
      </c>
      <c r="EM83" s="307"/>
      <c r="EN83" s="307"/>
      <c r="EO83" s="307" t="s">
        <v>150</v>
      </c>
      <c r="EP83" s="307"/>
      <c r="EQ83" s="307"/>
      <c r="ER83" s="307" t="s">
        <v>171</v>
      </c>
      <c r="ES83" s="34"/>
      <c r="ET83" s="309" t="s">
        <v>172</v>
      </c>
      <c r="EU83" s="309"/>
      <c r="EV83" s="309"/>
      <c r="EW83" s="309"/>
      <c r="EX83" s="309"/>
      <c r="EY83" s="309"/>
      <c r="EZ83" s="309"/>
      <c r="FA83" s="309"/>
      <c r="FB83" s="309"/>
      <c r="FC83" s="309"/>
      <c r="FD83" s="307" t="s">
        <v>173</v>
      </c>
      <c r="FE83" s="307"/>
      <c r="FF83" s="307"/>
      <c r="FG83" s="307"/>
      <c r="FH83" s="307"/>
      <c r="FI83" s="307"/>
      <c r="FJ83" s="307"/>
      <c r="FK83" s="307"/>
      <c r="FL83" s="307"/>
      <c r="FM83" s="307"/>
      <c r="FN83" s="307"/>
      <c r="FO83" s="307"/>
      <c r="FP83" s="307"/>
      <c r="FQ83" s="307"/>
      <c r="FR83" s="307"/>
      <c r="FS83" s="34"/>
      <c r="FT83" s="34"/>
      <c r="FU83" s="34"/>
      <c r="FV83" s="72"/>
      <c r="FW83" s="34"/>
      <c r="FX83" s="34"/>
      <c r="FY83" s="34"/>
      <c r="FZ83" s="34"/>
      <c r="GA83" s="34"/>
      <c r="GB83" s="34"/>
      <c r="GC83" s="34"/>
    </row>
    <row r="84" spans="1:185" s="23" customFormat="1" ht="24.75" customHeight="1" x14ac:dyDescent="0.45">
      <c r="A84" s="34"/>
      <c r="B84" s="34"/>
      <c r="C84" s="8" t="str">
        <f>C75</f>
        <v>TENISTAS</v>
      </c>
      <c r="D84" s="8" t="str">
        <f>C3</f>
        <v>TENISTAS</v>
      </c>
      <c r="E84" s="34"/>
      <c r="F84" s="73"/>
      <c r="G84" s="74" t="s">
        <v>174</v>
      </c>
      <c r="H84" s="3"/>
      <c r="I84" s="2"/>
      <c r="J84" s="75" t="s">
        <v>175</v>
      </c>
      <c r="K84" s="75" t="s">
        <v>176</v>
      </c>
      <c r="L84" s="76" t="s">
        <v>177</v>
      </c>
      <c r="M84" s="77" t="s">
        <v>175</v>
      </c>
      <c r="N84" s="77" t="s">
        <v>176</v>
      </c>
      <c r="O84" s="78" t="s">
        <v>177</v>
      </c>
      <c r="P84" s="10"/>
      <c r="Q84" s="10"/>
      <c r="R84" s="79"/>
      <c r="S84" s="79"/>
      <c r="U84" s="83"/>
      <c r="V84" s="84" t="str">
        <f>V75</f>
        <v>19 a 25 Fev</v>
      </c>
      <c r="W84" s="80"/>
      <c r="X84" s="81" t="s">
        <v>178</v>
      </c>
      <c r="Y84" s="82" t="s">
        <v>179</v>
      </c>
      <c r="Z84" s="82" t="s">
        <v>180</v>
      </c>
      <c r="AA84" s="77" t="s">
        <v>181</v>
      </c>
      <c r="AC84" s="65" t="s">
        <v>182</v>
      </c>
      <c r="AD84" s="34"/>
      <c r="AE84" s="82" t="s">
        <v>179</v>
      </c>
      <c r="AF84" s="82" t="s">
        <v>180</v>
      </c>
      <c r="AG84" s="77" t="s">
        <v>181</v>
      </c>
      <c r="AI84" s="83"/>
      <c r="AJ84" s="84" t="str">
        <f>AJ75</f>
        <v>26 Fev a 03 Mar</v>
      </c>
      <c r="AK84" s="80"/>
      <c r="AL84" s="81" t="s">
        <v>178</v>
      </c>
      <c r="AM84" s="82" t="s">
        <v>179</v>
      </c>
      <c r="AN84" s="82" t="s">
        <v>180</v>
      </c>
      <c r="AO84" s="77" t="s">
        <v>181</v>
      </c>
      <c r="AP84" s="34"/>
      <c r="AQ84" s="65" t="s">
        <v>182</v>
      </c>
      <c r="AR84" s="34"/>
      <c r="AS84" s="82" t="s">
        <v>179</v>
      </c>
      <c r="AT84" s="82" t="s">
        <v>180</v>
      </c>
      <c r="AU84" s="77" t="s">
        <v>181</v>
      </c>
      <c r="AW84" s="83"/>
      <c r="AX84" s="84" t="str">
        <f>AX75</f>
        <v>04 a 10 Mar</v>
      </c>
      <c r="AY84" s="80"/>
      <c r="AZ84" s="81" t="s">
        <v>178</v>
      </c>
      <c r="BA84" s="82" t="s">
        <v>179</v>
      </c>
      <c r="BB84" s="82" t="s">
        <v>180</v>
      </c>
      <c r="BC84" s="77" t="s">
        <v>181</v>
      </c>
      <c r="BD84" s="34"/>
      <c r="BE84" s="65" t="s">
        <v>182</v>
      </c>
      <c r="BF84" s="34"/>
      <c r="BG84" s="82" t="s">
        <v>179</v>
      </c>
      <c r="BH84" s="82" t="s">
        <v>180</v>
      </c>
      <c r="BI84" s="77" t="s">
        <v>181</v>
      </c>
      <c r="BK84" s="83"/>
      <c r="BL84" s="84" t="str">
        <f>BL75</f>
        <v>11 a 17 Mar</v>
      </c>
      <c r="BM84" s="80"/>
      <c r="BN84" s="81" t="s">
        <v>178</v>
      </c>
      <c r="BO84" s="82" t="s">
        <v>179</v>
      </c>
      <c r="BP84" s="82" t="s">
        <v>180</v>
      </c>
      <c r="BQ84" s="77" t="s">
        <v>181</v>
      </c>
      <c r="BR84" s="34"/>
      <c r="BS84" s="65" t="s">
        <v>182</v>
      </c>
      <c r="BT84" s="34"/>
      <c r="BU84" s="82" t="s">
        <v>179</v>
      </c>
      <c r="BV84" s="82" t="s">
        <v>180</v>
      </c>
      <c r="BW84" s="77" t="s">
        <v>181</v>
      </c>
      <c r="BY84" s="83"/>
      <c r="BZ84" s="84" t="str">
        <f>BZ75</f>
        <v>18 a 24 Mar</v>
      </c>
      <c r="CA84" s="80"/>
      <c r="CB84" s="150" t="s">
        <v>178</v>
      </c>
      <c r="CC84" s="87" t="s">
        <v>183</v>
      </c>
      <c r="CD84" s="87" t="s">
        <v>184</v>
      </c>
      <c r="CE84" s="88" t="s">
        <v>181</v>
      </c>
      <c r="CF84" s="34"/>
      <c r="CG84" s="65" t="s">
        <v>182</v>
      </c>
      <c r="CH84" s="34"/>
      <c r="CI84" s="82" t="s">
        <v>179</v>
      </c>
      <c r="CJ84" s="82" t="s">
        <v>180</v>
      </c>
      <c r="CK84" s="77" t="s">
        <v>181</v>
      </c>
      <c r="CM84" s="306"/>
      <c r="CN84" s="34" t="s">
        <v>185</v>
      </c>
      <c r="CO84" s="34" t="s">
        <v>186</v>
      </c>
      <c r="CP84" s="34" t="s">
        <v>187</v>
      </c>
      <c r="CQ84" s="34" t="s">
        <v>185</v>
      </c>
      <c r="CR84" s="34" t="s">
        <v>186</v>
      </c>
      <c r="CS84" s="34" t="s">
        <v>187</v>
      </c>
      <c r="CT84" s="34" t="s">
        <v>185</v>
      </c>
      <c r="CU84" s="34" t="s">
        <v>186</v>
      </c>
      <c r="CV84" s="34" t="s">
        <v>187</v>
      </c>
      <c r="CW84" s="34" t="s">
        <v>185</v>
      </c>
      <c r="CX84" s="34" t="s">
        <v>186</v>
      </c>
      <c r="CY84" s="34" t="s">
        <v>187</v>
      </c>
      <c r="CZ84" s="34" t="s">
        <v>185</v>
      </c>
      <c r="DA84" s="34" t="s">
        <v>186</v>
      </c>
      <c r="DB84" s="34" t="s">
        <v>187</v>
      </c>
      <c r="DC84" s="34"/>
      <c r="DD84" s="34" t="s">
        <v>185</v>
      </c>
      <c r="DE84" s="34" t="s">
        <v>186</v>
      </c>
      <c r="DF84" s="34" t="s">
        <v>187</v>
      </c>
      <c r="DG84" s="34" t="s">
        <v>185</v>
      </c>
      <c r="DH84" s="34" t="s">
        <v>186</v>
      </c>
      <c r="DI84" s="34" t="s">
        <v>187</v>
      </c>
      <c r="DJ84" s="34" t="s">
        <v>185</v>
      </c>
      <c r="DK84" s="34" t="s">
        <v>186</v>
      </c>
      <c r="DL84" s="34" t="s">
        <v>187</v>
      </c>
      <c r="DM84" s="34" t="s">
        <v>185</v>
      </c>
      <c r="DN84" s="34" t="s">
        <v>186</v>
      </c>
      <c r="DO84" s="34" t="s">
        <v>187</v>
      </c>
      <c r="DP84" s="34" t="s">
        <v>185</v>
      </c>
      <c r="DQ84" s="34" t="s">
        <v>186</v>
      </c>
      <c r="DR84" s="34" t="s">
        <v>187</v>
      </c>
      <c r="DS84" s="34"/>
      <c r="DT84" s="65" t="s">
        <v>175</v>
      </c>
      <c r="DU84" s="65" t="s">
        <v>176</v>
      </c>
      <c r="DV84" s="34"/>
      <c r="DW84" s="34" t="s">
        <v>188</v>
      </c>
      <c r="DX84" s="34" t="s">
        <v>189</v>
      </c>
      <c r="DY84" s="34" t="s">
        <v>188</v>
      </c>
      <c r="DZ84" s="34" t="s">
        <v>189</v>
      </c>
      <c r="EA84" s="34" t="s">
        <v>188</v>
      </c>
      <c r="EB84" s="65" t="s">
        <v>110</v>
      </c>
      <c r="EC84" s="65"/>
      <c r="ED84" s="65" t="s">
        <v>190</v>
      </c>
      <c r="EE84" s="65" t="s">
        <v>191</v>
      </c>
      <c r="EF84" s="65" t="s">
        <v>192</v>
      </c>
      <c r="EG84" s="65" t="s">
        <v>193</v>
      </c>
      <c r="EH84" s="65" t="s">
        <v>194</v>
      </c>
      <c r="EI84" s="308"/>
      <c r="EJ84" s="308"/>
      <c r="EK84" s="308"/>
      <c r="EL84" s="65" t="s">
        <v>175</v>
      </c>
      <c r="EM84" s="65" t="s">
        <v>176</v>
      </c>
      <c r="EN84" s="65" t="s">
        <v>177</v>
      </c>
      <c r="EO84" s="65" t="s">
        <v>175</v>
      </c>
      <c r="EP84" s="65" t="s">
        <v>176</v>
      </c>
      <c r="EQ84" s="65" t="s">
        <v>177</v>
      </c>
      <c r="ER84" s="307"/>
      <c r="ES84" s="34"/>
      <c r="ET84" s="34" t="str">
        <f>I83</f>
        <v>Vitorias</v>
      </c>
      <c r="EU84" s="34" t="s">
        <v>195</v>
      </c>
      <c r="EV84" s="34" t="s">
        <v>196</v>
      </c>
      <c r="EW84" s="34" t="s">
        <v>168</v>
      </c>
      <c r="EX84" s="34" t="s">
        <v>197</v>
      </c>
      <c r="EY84" s="34" t="s">
        <v>198</v>
      </c>
      <c r="EZ84" s="34" t="s">
        <v>199</v>
      </c>
      <c r="FA84" s="34" t="s">
        <v>200</v>
      </c>
      <c r="FB84" s="34" t="s">
        <v>201</v>
      </c>
      <c r="FC84" s="34" t="s">
        <v>202</v>
      </c>
      <c r="FD84" s="34" t="s">
        <v>203</v>
      </c>
      <c r="FE84" s="34" t="s">
        <v>204</v>
      </c>
      <c r="FF84" s="34" t="s">
        <v>175</v>
      </c>
      <c r="FG84" s="34" t="s">
        <v>205</v>
      </c>
      <c r="FH84" s="34" t="s">
        <v>206</v>
      </c>
      <c r="FI84" s="65" t="s">
        <v>144</v>
      </c>
      <c r="FJ84" s="65">
        <v>1</v>
      </c>
      <c r="FK84" s="65">
        <v>2</v>
      </c>
      <c r="FL84" s="65">
        <v>3</v>
      </c>
      <c r="FM84" s="65">
        <v>4</v>
      </c>
      <c r="FN84" s="65">
        <v>5</v>
      </c>
      <c r="FO84" s="65">
        <v>6</v>
      </c>
      <c r="FP84" s="34" t="s">
        <v>207</v>
      </c>
      <c r="FQ84" s="34" t="s">
        <v>208</v>
      </c>
      <c r="FR84" s="34" t="s">
        <v>209</v>
      </c>
      <c r="FS84" s="72" t="s">
        <v>210</v>
      </c>
      <c r="FT84" s="34" t="s">
        <v>211</v>
      </c>
      <c r="FU84" s="34" t="s">
        <v>212</v>
      </c>
      <c r="FV84" s="72" t="s">
        <v>213</v>
      </c>
      <c r="FW84" s="34"/>
      <c r="FX84" s="34" t="s">
        <v>215</v>
      </c>
      <c r="FY84" s="34"/>
      <c r="FZ84" s="34"/>
      <c r="GA84" s="34"/>
      <c r="GB84" s="34"/>
      <c r="GC84" s="34"/>
    </row>
    <row r="85" spans="1:185" x14ac:dyDescent="0.45">
      <c r="B85" s="43">
        <v>1</v>
      </c>
      <c r="C85" s="38">
        <v>55</v>
      </c>
      <c r="D85" s="39" t="str">
        <f>Classificação!D59</f>
        <v>IZAÍAS CAMILO</v>
      </c>
      <c r="F85" s="38">
        <f>F81+1</f>
        <v>55</v>
      </c>
      <c r="G85" s="89" t="str">
        <f t="shared" ref="G85:G90" si="281">VLOOKUP(FR85,$B$85:$D$90,3,0)</f>
        <v>ALFREDO DIAS</v>
      </c>
      <c r="H85" s="145">
        <f>VLOOKUP(FR85,EI85:EJ90,2,0)</f>
        <v>5</v>
      </c>
      <c r="I85" s="91">
        <f>VLOOKUP(FR85,EI85:EK90,3,0)</f>
        <v>4</v>
      </c>
      <c r="J85" s="95">
        <f>VLOOKUP(FR85,EI85:EQ90,4,0)</f>
        <v>9</v>
      </c>
      <c r="K85" s="93">
        <f>VLOOKUP(FR85,EI85:EQ90,5,0)</f>
        <v>2</v>
      </c>
      <c r="L85" s="94">
        <f>VLOOKUP(FR85,EI85:EQ90,6,0)</f>
        <v>7</v>
      </c>
      <c r="M85" s="95">
        <f>VLOOKUP(FR85,EI85:EQ90,7,0)</f>
        <v>62</v>
      </c>
      <c r="N85" s="93">
        <f>VLOOKUP(FR85,EI85:EQ90,8,0)</f>
        <v>25</v>
      </c>
      <c r="O85" s="146">
        <f>VLOOKUP(FR85,EI85:EQ90,9,0)</f>
        <v>37</v>
      </c>
      <c r="P85" s="96">
        <f>VLOOKUP(FR85,EI85:ER90,10,0)</f>
        <v>0</v>
      </c>
      <c r="Q85" s="96" t="e">
        <f>VLOOKUP(FS85,EJ85:ES90,10,0)</f>
        <v>#N/A</v>
      </c>
      <c r="R85" s="97"/>
      <c r="S85" s="97"/>
      <c r="U85" s="98"/>
      <c r="V85" s="41" t="str">
        <f>D85</f>
        <v>IZAÍAS CAMILO</v>
      </c>
      <c r="W85" s="99">
        <f>IF(X85="W",1,IF(X85="O",0,IF(X85="R",0,IF(X86="R",1,IF(AG85+AG86&gt;0,IF(AG85&gt;AG86,1,0),IF(AF85&gt;AF86,1,0))))))</f>
        <v>1</v>
      </c>
      <c r="X85" s="100"/>
      <c r="Y85" s="101">
        <v>6</v>
      </c>
      <c r="Z85" s="101">
        <v>6</v>
      </c>
      <c r="AA85" s="102"/>
      <c r="AC85" s="65" t="str">
        <f>IF(AA85&lt;&gt;"","STB",IF(AA86&lt;&gt;"","STB",IF(Z85&lt;&gt;"",IF(Z85&gt;5,IF(Z85&gt;Z86+1,"fim2st",IF(Z86&gt;Z85+1,"fim2st",IF(Z85=Z86,"meio2st",IF(Z85=6,IF(Z86=7,"fim2st","meio2st"),IF(Z85=7,IF(Z86=6,"fim2st","meio2st"),"meio2st"))))),IF(Z86&gt;5,IF(Z86&gt;Z85+1,"fim2st","meio2st"),"meio2st")),IF(Z86&lt;&gt;"",IF(Z85&gt;5,IF(Z85&gt;Z86+1,"fim2st",IF(Z86&gt;Z85+1,"fim2st",IF(Z85=Z86,"meio2st",IF(Z85=6,IF(Z86=7,"fim2st","meio2st"),IF(Z85=7,IF(Z86=6,"fim2st","meio2st"),"meio2st"))))),IF(Z86&gt;5,IF(Z86&gt;Z85+1,"fim2st","meio2st"),"meio2st")),IF(Y85&lt;&gt;"",IF(Y85&gt;5,IF(Y85&gt;Y86+1,"fim1st",IF(Y86&gt;Y85+1,"fim1st",IF(Y85=Y86,"meio1st",IF(Y85=6,IF(Y86=7,"fim1st","meio1st"),IF(Y85=7,IF(Y86=6,"fim1st","meio1st"),"meio1st"))))),IF(Y86&gt;5,IF(Y86&gt;Y85+1,"fim1st","meio1st"),"meio1st")),IF(Y86&lt;&gt;"",IF(Y85&gt;5,IF(Y85&gt;Y86+1,"fim1st",IF(Y86&gt;Y85+1,"fim1st",IF(Y85=Y86,"meio1st",IF(Y85=6,IF(Y86=7,"fim1st","meio1st"),IF(Y85=7,IF(Y86=6,"fim1st","meio1st"),"meio1st"))))),IF(Y86&gt;5,IF(Y86&gt;Y85+1,"fim1st","meio1st"),"meio1st")),"NJG"))))))</f>
        <v>fim2st</v>
      </c>
      <c r="AE85" s="103">
        <f>IF(X85="W",6,IF(X85="O",0,  IF(X86="R",IF(AC85="meio1st",IF(Y86&gt;4,IF(Y86=6,7,Y86+2),6),Y85),Y85)))</f>
        <v>6</v>
      </c>
      <c r="AF85" s="104">
        <f>IF(X85="W",6,IF(X85="O",0,IF(X85="R",IF(AC85="meio1st",0,IF(AC85="fim1st",0,Z85) ),IF(X86="R",IF(AC85="meio1st",6,IF(AC85="fim1st",6,IF(AC85="meio2st",IF(Z86&gt;4,IF(Z86=6,7,Z86+2),6),Z85))),Z85))))</f>
        <v>6</v>
      </c>
      <c r="AG85" s="105">
        <f>IF(X85="W",0,IF(X85="O",0,IF(X85="R",IF(AC85="STB",AA85,0),IF(X86="R",IF(AC85="meio1st",0,IF(AE85&gt;AE86,IF(AF85&gt;AF86,0,10),IF(AF85&gt;AF86,10,AA85))),AA85))))</f>
        <v>0</v>
      </c>
      <c r="AH85" s="106"/>
      <c r="AI85" s="98" t="s">
        <v>140</v>
      </c>
      <c r="AJ85" s="41" t="str">
        <f>D85</f>
        <v>IZAÍAS CAMILO</v>
      </c>
      <c r="AK85" s="99">
        <f>IF(AL85="W",1,IF(AL85="O",0,IF(AL85="R",0,IF(AL86="R",1,IF(AU85+AU86&gt;0,IF(AU85&gt;AU86,1,0),IF(AT85&gt;AT86,1,0))))))</f>
        <v>1</v>
      </c>
      <c r="AL85" s="100"/>
      <c r="AM85" s="101">
        <v>6</v>
      </c>
      <c r="AN85" s="101">
        <v>6</v>
      </c>
      <c r="AO85" s="102"/>
      <c r="AQ85" s="65" t="str">
        <f>IF(AO85&lt;&gt;"","STB",IF(AO86&lt;&gt;"","STB",IF(AN85&lt;&gt;"",IF(AN85&gt;5,IF(AN85&gt;AN86+1,"fim2st",IF(AN86&gt;AN85+1,"fim2st",IF(AN85=AN86,"meio2st",IF(AN85=6,IF(AN86=7,"fim2st","meio2st"),IF(AN85=7,IF(AN86=6,"fim2st","meio2st"),"meio2st"))))),IF(AN86&gt;5,IF(AN86&gt;AN85+1,"fim2st","meio2st"),"meio2st")),IF(AN86&lt;&gt;"",IF(AN85&gt;5,IF(AN85&gt;AN86+1,"fim2st",IF(AN86&gt;AN85+1,"fim2st",IF(AN85=AN86,"meio2st",IF(AN85=6,IF(AN86=7,"fim2st","meio2st"),IF(AN85=7,IF(AN86=6,"fim2st","meio2st"),"meio2st"))))),IF(AN86&gt;5,IF(AN86&gt;AN85+1,"fim2st","meio2st"),"meio2st")),IF(AM85&lt;&gt;"",IF(AM85&gt;5,IF(AM85&gt;AM86+1,"fim1st",IF(AM86&gt;AM85+1,"fim1st",IF(AM85=AM86,"meio1st",IF(AM85=6,IF(AM86=7,"fim1st","meio1st"),IF(AM85=7,IF(AM86=6,"fim1st","meio1st"),"meio1st"))))),IF(AM86&gt;5,IF(AM86&gt;AM85+1,"fim1st","meio1st"),"meio1st")),IF(AM86&lt;&gt;"",IF(AM85&gt;5,IF(AM85&gt;AM86+1,"fim1st",IF(AM86&gt;AM85+1,"fim1st",IF(AM85=AM86,"meio1st",IF(AM85=6,IF(AM86=7,"fim1st","meio1st"),IF(AM85=7,IF(AM86=6,"fim1st","meio1st"),"meio1st"))))),IF(AM86&gt;5,IF(AM86&gt;AM85+1,"fim1st","meio1st"),"meio1st")),"NJG"))))))</f>
        <v>fim2st</v>
      </c>
      <c r="AS85" s="103">
        <f>IF(AL85="W",6,IF(AL85="O",0,  IF(AL86="R",IF(AQ85="meio1st",IF(AM86&gt;4,IF(AM86=6,7,AM86+2),6),AM85),AM85)))</f>
        <v>6</v>
      </c>
      <c r="AT85" s="104">
        <f>IF(AL85="W",6,IF(AL85="O",0,IF(AL85="R",IF(AQ85="meio1st",0,IF(AQ85="fim1st",0,AN85) ),IF(AL86="R",IF(AQ85="meio1st",6,IF(AQ85="fim1st",6,IF(AQ85="meio2st",IF(AN86&gt;4,IF(AN86=6,7,AN86+2),6),AN85))),AN85))))</f>
        <v>6</v>
      </c>
      <c r="AU85" s="105">
        <f>IF(AL85="W",0,IF(AL85="O",0,IF(AL85="R",IF(AQ85="STB",AO85,0),IF(AL86="R",IF(AQ85="meio1st",0,IF(AS85&gt;AS86,IF(AT85&gt;AT86,0,10),IF(AT85&gt;AT86,10,AO85))),AO85))))</f>
        <v>0</v>
      </c>
      <c r="AW85" s="98"/>
      <c r="AX85" s="41" t="str">
        <f>D85</f>
        <v>IZAÍAS CAMILO</v>
      </c>
      <c r="AY85" s="99">
        <f>IF(AZ85="W",1,IF(AZ85="O",0,IF(AZ85="R",0,IF(AZ86="R",1,IF(BI85+BI86&gt;0,IF(BI85&gt;BI86,1,0),IF(BH85&gt;BH86,1,0))))))</f>
        <v>1</v>
      </c>
      <c r="AZ85" s="100"/>
      <c r="BA85" s="101">
        <v>6</v>
      </c>
      <c r="BB85" s="101">
        <v>6</v>
      </c>
      <c r="BC85" s="102"/>
      <c r="BE85" s="65" t="str">
        <f>IF(BC85&lt;&gt;"","STB",IF(BC86&lt;&gt;"","STB",IF(BB85&lt;&gt;"",IF(BB85&gt;5,IF(BB85&gt;BB86+1,"fim2st",IF(BB86&gt;BB85+1,"fim2st",IF(BB85=BB86,"meio2st",IF(BB85=6,IF(BB86=7,"fim2st","meio2st"),IF(BB85=7,IF(BB86=6,"fim2st","meio2st"),"meio2st"))))),IF(BB86&gt;5,IF(BB86&gt;BB85+1,"fim2st","meio2st"),"meio2st")),IF(BB86&lt;&gt;"",IF(BB85&gt;5,IF(BB85&gt;BB86+1,"fim2st",IF(BB86&gt;BB85+1,"fim2st",IF(BB85=BB86,"meio2st",IF(BB85=6,IF(BB86=7,"fim2st","meio2st"),IF(BB85=7,IF(BB86=6,"fim2st","meio2st"),"meio2st"))))),IF(BB86&gt;5,IF(BB86&gt;BB85+1,"fim2st","meio2st"),"meio2st")),IF(BA85&lt;&gt;"",IF(BA85&gt;5,IF(BA85&gt;BA86+1,"fim1st",IF(BA86&gt;BA85+1,"fim1st",IF(BA85=BA86,"meio1st",IF(BA85=6,IF(BA86=7,"fim1st","meio1st"),IF(BA85=7,IF(BA86=6,"fim1st","meio1st"),"meio1st"))))),IF(BA86&gt;5,IF(BA86&gt;BA85+1,"fim1st","meio1st"),"meio1st")),IF(BA86&lt;&gt;"",IF(BA85&gt;5,IF(BA85&gt;BA86+1,"fim1st",IF(BA86&gt;BA85+1,"fim1st",IF(BA85=BA86,"meio1st",IF(BA85=6,IF(BA86=7,"fim1st","meio1st"),IF(BA85=7,IF(BA86=6,"fim1st","meio1st"),"meio1st"))))),IF(BA86&gt;5,IF(BA86&gt;BA85+1,"fim1st","meio1st"),"meio1st")),"NJG"))))))</f>
        <v>fim2st</v>
      </c>
      <c r="BG85" s="103">
        <f>IF(AZ85="W",6,IF(AZ85="O",0,  IF(AZ86="R",IF(BE85="meio1st",IF(BA86&gt;4,IF(BA86=6,7,BA86+2),6),BA85),BA85)))</f>
        <v>6</v>
      </c>
      <c r="BH85" s="104">
        <f>IF(AZ85="W",6,IF(AZ85="O",0,IF(AZ85="R",IF(BE85="meio1st",0,IF(BE85="fim1st",0,BB85) ),IF(AZ86="R",IF(BE85="meio1st",6,IF(BE85="fim1st",6,IF(BE85="meio2st",IF(BB86&gt;4,IF(BB86=6,7,BB86+2),6),BB85))),BB85))))</f>
        <v>6</v>
      </c>
      <c r="BI85" s="105">
        <f>IF(AZ85="W",0,IF(AZ85="O",0,IF(AZ85="R",IF(BE85="STB",BC85,0),IF(AZ86="R",IF(BE85="meio1st",0,IF(BG85&gt;BG86,IF(BH85&gt;BH86,0,10),IF(BH85&gt;BH86,10,BC85))),BC85))))</f>
        <v>0</v>
      </c>
      <c r="BK85" s="98" t="s">
        <v>140</v>
      </c>
      <c r="BL85" s="41" t="str">
        <f>D85</f>
        <v>IZAÍAS CAMILO</v>
      </c>
      <c r="BM85" s="99">
        <f>IF(BN85="W",1,IF(BN85="O",0,IF(BN85="R",0,IF(BN86="R",1,IF(BW85+BW86&gt;0,IF(BW85&gt;BW86,1,0),IF(BV85&gt;BV86,1,0))))))</f>
        <v>0</v>
      </c>
      <c r="BN85" s="100" t="s">
        <v>110</v>
      </c>
      <c r="BO85" s="101"/>
      <c r="BP85" s="101"/>
      <c r="BQ85" s="102"/>
      <c r="BS85" s="65" t="str">
        <f>IF(BQ85&lt;&gt;"","STB",IF(BQ86&lt;&gt;"","STB",IF(BP85&lt;&gt;"",IF(BP85&gt;5,IF(BP85&gt;BP86+1,"fim2st",IF(BP86&gt;BP85+1,"fim2st",IF(BP85=BP86,"meio2st",IF(BP85=6,IF(BP86=7,"fim2st","meio2st"),IF(BP85=7,IF(BP86=6,"fim2st","meio2st"),"meio2st"))))),IF(BP86&gt;5,IF(BP86&gt;BP85+1,"fim2st","meio2st"),"meio2st")),IF(BP86&lt;&gt;"",IF(BP85&gt;5,IF(BP85&gt;BP86+1,"fim2st",IF(BP86&gt;BP85+1,"fim2st",IF(BP85=BP86,"meio2st",IF(BP85=6,IF(BP86=7,"fim2st","meio2st"),IF(BP85=7,IF(BP86=6,"fim2st","meio2st"),"meio2st"))))),IF(BP86&gt;5,IF(BP86&gt;BP85+1,"fim2st","meio2st"),"meio2st")),IF(BO85&lt;&gt;"",IF(BO85&gt;5,IF(BO85&gt;BO86+1,"fim1st",IF(BO86&gt;BO85+1,"fim1st",IF(BO85=BO86,"meio1st",IF(BO85=6,IF(BO86=7,"fim1st","meio1st"),IF(BO85=7,IF(BO86=6,"fim1st","meio1st"),"meio1st"))))),IF(BO86&gt;5,IF(BO86&gt;BO85+1,"fim1st","meio1st"),"meio1st")),IF(BO86&lt;&gt;"",IF(BO85&gt;5,IF(BO85&gt;BO86+1,"fim1st",IF(BO86&gt;BO85+1,"fim1st",IF(BO85=BO86,"meio1st",IF(BO85=6,IF(BO86=7,"fim1st","meio1st"),IF(BO85=7,IF(BO86=6,"fim1st","meio1st"),"meio1st"))))),IF(BO86&gt;5,IF(BO86&gt;BO85+1,"fim1st","meio1st"),"meio1st")),"NJG"))))))</f>
        <v>NJG</v>
      </c>
      <c r="BU85" s="103">
        <f>IF(BN85="W",6,IF(BN85="O",0,  IF(BN86="R",IF(BS85="meio1st",IF(BO86&gt;4,IF(BO86=6,7,BO86+2),6),BO85),BO85)))</f>
        <v>0</v>
      </c>
      <c r="BV85" s="104">
        <f>IF(BN85="W",6,IF(BN85="O",0,IF(BN85="R",IF(BS85="meio1st",0,IF(BS85="fim1st",0,BP85) ),IF(BN86="R",IF(BS85="meio1st",6,IF(BS85="fim1st",6,IF(BS85="meio2st",IF(BP86&gt;4,IF(BP86=6,7,BP86+2),6),BP85))),BP85))))</f>
        <v>0</v>
      </c>
      <c r="BW85" s="105">
        <f>IF(BN85="W",0,IF(BN85="O",0,IF(BN85="R",IF(BS85="STB",BQ85,0),IF(BN86="R",IF(BS85="meio1st",0,IF(BU85&gt;BU86,IF(BV85&gt;BV86,0,10),IF(BV85&gt;BV86,10,BQ85))),BQ85))))</f>
        <v>0</v>
      </c>
      <c r="BY85" s="98"/>
      <c r="BZ85" s="41" t="str">
        <f>D85</f>
        <v>IZAÍAS CAMILO</v>
      </c>
      <c r="CA85" s="99">
        <f>IF(CB85="W",1,IF(CB85="O",0,IF(CB85="R",0,IF(CB86="R",1,IF(CK85+CK86&gt;0,IF(CK85&gt;CK86,1,0),IF(CJ85&gt;CJ86,1,0))))))</f>
        <v>1</v>
      </c>
      <c r="CB85" s="108"/>
      <c r="CC85" s="109">
        <v>6</v>
      </c>
      <c r="CD85" s="109">
        <v>6</v>
      </c>
      <c r="CE85" s="110"/>
      <c r="CG85" s="65" t="str">
        <f>IF(CE85&lt;&gt;"","STB",IF(CE86&lt;&gt;"","STB",IF(CD85&lt;&gt;"",IF(CD85&gt;5,IF(CD85&gt;CD86+1,"fim2st",IF(CD86&gt;CD85+1,"fim2st",IF(CD85=CD86,"meio2st",IF(CD85=6,IF(CD86=7,"fim2st","meio2st"),IF(CD85=7,IF(CD86=6,"fim2st","meio2st"),"meio2st"))))),IF(CD86&gt;5,IF(CD86&gt;CD85+1,"fim2st","meio2st"),"meio2st")),IF(CD86&lt;&gt;"",IF(CD85&gt;5,IF(CD85&gt;CD86+1,"fim2st",IF(CD86&gt;CD85+1,"fim2st",IF(CD85=CD86,"meio2st",IF(CD85=6,IF(CD86=7,"fim2st","meio2st"),IF(CD85=7,IF(CD86=6,"fim2st","meio2st"),"meio2st"))))),IF(CD86&gt;5,IF(CD86&gt;CD85+1,"fim2st","meio2st"),"meio2st")),IF(CC85&lt;&gt;"",IF(CC85&gt;5,IF(CC85&gt;CC86+1,"fim1st",IF(CC86&gt;CC85+1,"fim1st",IF(CC85=CC86,"meio1st",IF(CC85=6,IF(CC86=7,"fim1st","meio1st"),IF(CC85=7,IF(CC86=6,"fim1st","meio1st"),"meio1st"))))),IF(CC86&gt;5,IF(CC86&gt;CC85+1,"fim1st","meio1st"),"meio1st")),IF(CC86&lt;&gt;"",IF(CC85&gt;5,IF(CC85&gt;CC86+1,"fim1st",IF(CC86&gt;CC85+1,"fim1st",IF(CC85=CC86,"meio1st",IF(CC85=6,IF(CC86=7,"fim1st","meio1st"),IF(CC85=7,IF(CC86=6,"fim1st","meio1st"),"meio1st"))))),IF(CC86&gt;5,IF(CC86&gt;CC85+1,"fim1st","meio1st"),"meio1st")),"NJG"))))))</f>
        <v>fim2st</v>
      </c>
      <c r="CI85" s="103">
        <f>IF(CB85="W",6,IF(CB85="O",0,  IF(CB86="R",IF(CG85="meio1st",IF(CC86&gt;4,IF(CC86=6,7,CC86+2),6),CC85),CC85)))</f>
        <v>6</v>
      </c>
      <c r="CJ85" s="104">
        <f>IF(CB85="W",6,IF(CB85="O",0,IF(CB85="R",IF(CG85="meio1st",0,IF(CG85="fim1st",0,CD85) ),IF(CB86="R",IF(CG85="meio1st",6,IF(CG85="fim1st",6,IF(CG85="meio2st",IF(CD86&gt;4,IF(CD86=6,7,CD86+2),6),CD85))),CD85))))</f>
        <v>6</v>
      </c>
      <c r="CK85" s="105">
        <f>IF(CB85="W",0,IF(CB85="O",0,IF(CB85="R",IF(CG85="STB",CE85,0),IF(CB86="R",IF(CG85="meio1st",0,IF(CI85&gt;CI86,IF(CJ85&gt;CJ86,0,10),IF(CJ85&gt;CJ86,10,CE85))),CE85))))</f>
        <v>0</v>
      </c>
      <c r="CM85" s="31" t="str">
        <f t="shared" ref="CM85:CM90" si="282">D85</f>
        <v>IZAÍAS CAMILO</v>
      </c>
      <c r="CN85" s="65">
        <f>IF(AE85&gt;AE86,1,0)</f>
        <v>1</v>
      </c>
      <c r="CO85" s="65">
        <f>IF(AF85&gt;AF86,1,0)</f>
        <v>1</v>
      </c>
      <c r="CP85" s="65">
        <f>IF(AG85&gt;AG86,1,0)</f>
        <v>0</v>
      </c>
      <c r="CQ85" s="65">
        <f>IF(AS85&gt;AS86,1,0)</f>
        <v>1</v>
      </c>
      <c r="CR85" s="65">
        <f>IF(AT85&gt;AT86,1,0)</f>
        <v>1</v>
      </c>
      <c r="CS85" s="65">
        <f>IF(AU85&gt;AU86,1,0)</f>
        <v>0</v>
      </c>
      <c r="CT85" s="65">
        <f>IF(BG85&gt;BG86,1,0)</f>
        <v>1</v>
      </c>
      <c r="CU85" s="65">
        <f>IF(BH85&gt;BH86,1,0)</f>
        <v>1</v>
      </c>
      <c r="CV85" s="65">
        <f>IF(BI85&gt;BI86,1,0)</f>
        <v>0</v>
      </c>
      <c r="CW85" s="65">
        <f>IF(BU85&gt;BU86,1,0)</f>
        <v>0</v>
      </c>
      <c r="CX85" s="65">
        <f>IF(BV85&gt;BV86,1,0)</f>
        <v>0</v>
      </c>
      <c r="CY85" s="65">
        <f>IF(BW85&gt;BW86,1,0)</f>
        <v>0</v>
      </c>
      <c r="CZ85" s="65">
        <f>IF(CI85&gt;CI86,1,0)</f>
        <v>1</v>
      </c>
      <c r="DA85" s="65">
        <f>IF(CJ85&gt;CJ86,1,0)</f>
        <v>1</v>
      </c>
      <c r="DB85" s="65">
        <f>IF(CK85&gt;CK86,1,0)</f>
        <v>0</v>
      </c>
      <c r="DC85" s="111"/>
      <c r="DD85" s="65">
        <f>IF(AE86&gt;AE85,1,0)</f>
        <v>0</v>
      </c>
      <c r="DE85" s="65">
        <f>IF(AF86&gt;AF85,1,0)</f>
        <v>0</v>
      </c>
      <c r="DF85" s="65">
        <f>IF(AG86&gt;AG85,1,0)</f>
        <v>0</v>
      </c>
      <c r="DG85" s="65">
        <f>IF(AS86&gt;AS85,1,0)</f>
        <v>0</v>
      </c>
      <c r="DH85" s="65">
        <f>IF(AT86&gt;AT85,1,0)</f>
        <v>0</v>
      </c>
      <c r="DI85" s="65">
        <f>IF(AU86&gt;AU85,1,0)</f>
        <v>0</v>
      </c>
      <c r="DJ85" s="65">
        <f>IF(BG86&gt;BG85,1,0)</f>
        <v>0</v>
      </c>
      <c r="DK85" s="65">
        <f>IF(BH86&gt;BH85,1,0)</f>
        <v>0</v>
      </c>
      <c r="DL85" s="65">
        <f>IF(BI86&gt;BI85,1,0)</f>
        <v>0</v>
      </c>
      <c r="DM85" s="65">
        <f>IF(BU86&gt;BU85,1,0)</f>
        <v>1</v>
      </c>
      <c r="DN85" s="65">
        <f>IF(BV86&gt;BV85,1,0)</f>
        <v>1</v>
      </c>
      <c r="DO85" s="65">
        <f>IF(BW86&gt;BW85,1,0)</f>
        <v>0</v>
      </c>
      <c r="DP85" s="65">
        <f>IF(CI86&gt;CI85,1,0)</f>
        <v>0</v>
      </c>
      <c r="DQ85" s="65">
        <f>IF(CJ86&gt;CJ85,1,0)</f>
        <v>0</v>
      </c>
      <c r="DR85" s="65">
        <f>IF(CK86&gt;CK85,1,0)</f>
        <v>0</v>
      </c>
      <c r="DS85" s="111"/>
      <c r="DT85" s="65">
        <f>AE85+AF85+AG85+AS85+AT85+AU85+BG85+BH85+BI85+BU85+BV85+BW85+CI85+CJ85+CK85</f>
        <v>48</v>
      </c>
      <c r="DU85" s="65">
        <f>AE86+AF86+AG86+AS86+AT86+AU86+BG86+BH86+BI86+BU86+BV86+BW86+CI86+CJ86+CK86</f>
        <v>24</v>
      </c>
      <c r="DV85" s="111"/>
      <c r="DW85" s="31">
        <f>IF(X85="O",1,0)</f>
        <v>0</v>
      </c>
      <c r="DX85" s="31">
        <f>IF(AL85="O",1,0)</f>
        <v>0</v>
      </c>
      <c r="DY85" s="31">
        <f>IF(AZ85="O",1,0)</f>
        <v>0</v>
      </c>
      <c r="DZ85" s="31">
        <f>IF(BN85="O",1,0)</f>
        <v>1</v>
      </c>
      <c r="EA85" s="31">
        <f>IF(CB85="O",1,0)</f>
        <v>0</v>
      </c>
      <c r="EB85" s="65" t="s">
        <v>113</v>
      </c>
      <c r="ED85" s="65">
        <f t="shared" ref="ED85:ED90" si="283">IF(CN85+CO85+CP85+DD85+DE85+DF85&gt;0,1,0)</f>
        <v>1</v>
      </c>
      <c r="EE85" s="65">
        <f t="shared" ref="EE85:EE90" si="284">IF(CQ85+CR85+CS85+DG85+DH85+DI85&gt;0,1,0)</f>
        <v>1</v>
      </c>
      <c r="EF85" s="65">
        <f t="shared" ref="EF85:EF90" si="285">IF(CT85+CU85+CV85+DJ85+DK85+DL85&gt;0,1,0)</f>
        <v>1</v>
      </c>
      <c r="EG85" s="65">
        <f t="shared" ref="EG85:EG90" si="286">IF(CW85+CX85+CY85+DM85+DN85+DO85&gt;0,1,0)</f>
        <v>1</v>
      </c>
      <c r="EH85" s="65">
        <f t="shared" ref="EH85:EH90" si="287">IF(CZ85+DA85+DB85+DP85+DQ85+DR85&gt;0,1,0)</f>
        <v>1</v>
      </c>
      <c r="EI85" s="65">
        <v>1</v>
      </c>
      <c r="EJ85" s="43">
        <f t="shared" ref="EJ85:EJ90" si="288">SUM(ED85:EH85)</f>
        <v>5</v>
      </c>
      <c r="EK85" s="43">
        <f>AY85+BM85+CA85+W85+AK85</f>
        <v>4</v>
      </c>
      <c r="EL85" s="43">
        <f t="shared" ref="EL85:EL90" si="289">SUM(CN85:DB85)</f>
        <v>8</v>
      </c>
      <c r="EM85" s="43">
        <f t="shared" ref="EM85:EM90" si="290">SUM(DD85:DR85)</f>
        <v>2</v>
      </c>
      <c r="EN85" s="43">
        <f t="shared" ref="EN85:EN90" si="291">EL85-EM85</f>
        <v>6</v>
      </c>
      <c r="EO85" s="43">
        <f t="shared" ref="EO85:EP90" si="292">DT85</f>
        <v>48</v>
      </c>
      <c r="EP85" s="43">
        <f t="shared" si="292"/>
        <v>24</v>
      </c>
      <c r="EQ85" s="43">
        <f t="shared" ref="EQ85:EQ90" si="293">EO85-EP85</f>
        <v>24</v>
      </c>
      <c r="ER85" s="43">
        <f t="shared" ref="ER85:ER90" si="294">SUM(DW85:EA85)</f>
        <v>1</v>
      </c>
      <c r="ES85" s="111"/>
      <c r="ET85" s="71">
        <f>IF(EK85+100&gt;99,EK85+100,concatdxnar("0",EK85+100))</f>
        <v>104</v>
      </c>
      <c r="EU85" s="71">
        <f t="shared" ref="EU85:EU90" si="295">IF(EN85+100&gt;99,EN85+100,CONCATENATE("0",EN85+100))</f>
        <v>106</v>
      </c>
      <c r="EV85" s="71">
        <f t="shared" ref="EV85:EV90" si="296">IF(EQ85+100&gt;99,EQ85+100,CONCATENATE("0",EQ85+100))</f>
        <v>124</v>
      </c>
      <c r="EW85" s="71">
        <f t="shared" ref="EW85:EW90" si="297">9-ER85</f>
        <v>8</v>
      </c>
      <c r="EX85" s="65" t="str">
        <f t="shared" ref="EX85:EX90" si="298">CONCATENATE(ET85,EU85,EV85,EW85,EI85)</f>
        <v>10410612481</v>
      </c>
      <c r="EY85" s="65">
        <f t="shared" ref="EY85:EY90" si="299">VALUE(EX85)</f>
        <v>10410612481</v>
      </c>
      <c r="EZ85" s="65">
        <f>LARGE(EY85:EY90,EI85)</f>
        <v>10410713793</v>
      </c>
      <c r="FA85" s="65" t="str">
        <f t="shared" ref="FA85:FA90" si="300">LEFT(EZ85,9)</f>
        <v>104107137</v>
      </c>
      <c r="FB85" s="65" t="str">
        <f>IF(FA85=FA86,"empate-b","ok")</f>
        <v>ok</v>
      </c>
      <c r="FC85" s="65">
        <f t="shared" ref="FC85:FC90" si="301">VALUE(RIGHT(EZ85,1))</f>
        <v>3</v>
      </c>
      <c r="FD85" s="65">
        <f t="shared" ref="FD85:FD90" si="302">IF(FB85="ok",9,IF(FB85="empate-c",CONCATENATE(FC85,FC84),IF(FB85="empate-b",CONCATENATE(FC85,FC86),1)))</f>
        <v>9</v>
      </c>
      <c r="FE85" s="65" t="str">
        <f>RIGHT(C83,1)</f>
        <v>J</v>
      </c>
      <c r="FF85" s="65">
        <f>IF(FD85=9,9,VLOOKUP(CONCATENATE(FE85,FD85),'Conf-Direto'!$A$12:$B$587,2,0))</f>
        <v>9</v>
      </c>
      <c r="FG85" s="65">
        <f t="shared" ref="FG85:FG90" si="303">IF(FF85=9,9,IF(FF85=FC85,8,7))</f>
        <v>9</v>
      </c>
      <c r="FH85" s="31" t="str">
        <f t="shared" ref="FH85:FH90" si="304">CONCATENATE(FA85,FG85,FC85)</f>
        <v>10410713793</v>
      </c>
      <c r="FI85" s="65">
        <v>1</v>
      </c>
      <c r="FJ85" s="70"/>
      <c r="FK85" s="70">
        <f>FJ86</f>
        <v>1</v>
      </c>
      <c r="FL85" s="70">
        <f>FJ87</f>
        <v>3</v>
      </c>
      <c r="FM85" s="70">
        <f>FJ88</f>
        <v>1</v>
      </c>
      <c r="FN85" s="70">
        <f>FJ89</f>
        <v>1</v>
      </c>
      <c r="FO85" s="70">
        <f>FJ90</f>
        <v>1</v>
      </c>
      <c r="FP85" s="31">
        <f t="shared" ref="FP85:FP90" si="305">VALUE(FH85)</f>
        <v>10410713793</v>
      </c>
      <c r="FQ85" s="31">
        <f>LARGE(FP85:FP90,1)</f>
        <v>10410713793</v>
      </c>
      <c r="FR85" s="65">
        <f>IF(SUM(EJ85:EJ90)=0,B85,VALUE(RIGHT(FQ85,1)))</f>
        <v>3</v>
      </c>
      <c r="FS85" s="31">
        <f t="shared" ref="FS85:FS90" si="306">FR85+54</f>
        <v>57</v>
      </c>
      <c r="FT85" s="31" t="str">
        <f>VLOOKUP(FR85,B85:D90,3,0)</f>
        <v>ALFREDO DIAS</v>
      </c>
      <c r="FU85" s="31">
        <f t="shared" ref="FU85:FU90" si="307">F85</f>
        <v>55</v>
      </c>
      <c r="FV85" s="67" t="str">
        <f t="shared" ref="FV85:FV90" si="308">IF(FS85&lt;10,CONCATENATE("0",FS85,IF(FU85&lt;10,CONCATENATE("0",FU85),FU85)),CONCATENATE(FS85,IF(FU85&lt;10,CONCATENATE("0",FU85),FU85)))</f>
        <v>5755</v>
      </c>
      <c r="FW85" s="31">
        <f t="shared" ref="FW85:FW90" si="309">VALUE(FV85)</f>
        <v>5755</v>
      </c>
      <c r="FX85" s="31">
        <f>SMALL(FW85:FW90,FI85)</f>
        <v>5556</v>
      </c>
      <c r="FY85" s="31">
        <f t="shared" ref="FY85:FY90" si="310">IF(LEN(FX85)=3,VALUE(LEFT(FX85,1)),VALUE(LEFT(FX85,2)))</f>
        <v>55</v>
      </c>
      <c r="FZ85" s="31" t="str">
        <f t="shared" ref="FZ85:FZ90" si="311">RIGHT(FX85,2)</f>
        <v>56</v>
      </c>
    </row>
    <row r="86" spans="1:185" x14ac:dyDescent="0.45">
      <c r="B86" s="43">
        <v>2</v>
      </c>
      <c r="C86" s="38">
        <v>56</v>
      </c>
      <c r="D86" s="39" t="str">
        <f>Classificação!D60</f>
        <v>CARLOS SILVEIRA</v>
      </c>
      <c r="F86" s="38">
        <f>F85+1</f>
        <v>56</v>
      </c>
      <c r="G86" s="89" t="str">
        <f t="shared" si="281"/>
        <v>IZAÍAS CAMILO</v>
      </c>
      <c r="H86" s="131">
        <f>VLOOKUP(FR86,EI85:EJ90,2,0)</f>
        <v>5</v>
      </c>
      <c r="I86" s="112">
        <f>VLOOKUP(FR86,EI85:EK90,3,0)</f>
        <v>4</v>
      </c>
      <c r="J86" s="116">
        <f>VLOOKUP(FR86,EI85:EQ90,4,0)</f>
        <v>8</v>
      </c>
      <c r="K86" s="114">
        <f>VLOOKUP(FR86,EI85:EQ90,5,0)</f>
        <v>2</v>
      </c>
      <c r="L86" s="115">
        <f>VLOOKUP(FR86,EI85:EQ90,6,0)</f>
        <v>6</v>
      </c>
      <c r="M86" s="116">
        <f>VLOOKUP(FR86,EI85:EQ90,7,0)</f>
        <v>48</v>
      </c>
      <c r="N86" s="114">
        <f>VLOOKUP(FR86,EI85:EQ90,8,0)</f>
        <v>24</v>
      </c>
      <c r="O86" s="147">
        <f>VLOOKUP(FR86,EI85:EQ90,9,0)</f>
        <v>24</v>
      </c>
      <c r="P86" s="117">
        <f>VLOOKUP(FR86,EI85:ER90,10,0)</f>
        <v>1</v>
      </c>
      <c r="Q86" s="117" t="e">
        <f>VLOOKUP(FS86,EJ85:ES90,10,0)</f>
        <v>#N/A</v>
      </c>
      <c r="R86" s="97"/>
      <c r="S86" s="97"/>
      <c r="U86" s="118" t="s">
        <v>140</v>
      </c>
      <c r="V86" s="50" t="str">
        <f>D90</f>
        <v>SANDSON AZEVEDO</v>
      </c>
      <c r="W86" s="119">
        <f>IF(X86="W",1,IF(X86="O",0,IF(X86="R",0,IF(X85="R",1,IF(AG86+AG85&gt;0,IF(AG86&gt;AG85,1,0),IF(AF86&gt;AF85,1,0))))))</f>
        <v>0</v>
      </c>
      <c r="X86" s="120"/>
      <c r="Y86" s="121">
        <v>3</v>
      </c>
      <c r="Z86" s="121">
        <v>1</v>
      </c>
      <c r="AA86" s="122"/>
      <c r="AC86" s="65" t="str">
        <f>IF(AA86&lt;&gt;"","STB",IF(AA85&lt;&gt;"","STB",IF(Z86&lt;&gt;"",IF(Z86&gt;5,IF(Z86&gt;Z85+1,"fim2st",IF(Z85&gt;Z86+1,"fim2st",IF(Z86=Z85,"meio2st",IF(Z86=6,IF(Z85=7,"fim2st","meio2st"),IF(Z86=7,IF(Z85=6,"fim2st","meio2st"),"meio2st"))))),IF(Z85&gt;5,IF(Z85&gt;Z86+1,"fim2st","meio2st"),"meio2st")),IF(Z85&lt;&gt;"",IF(Z86&gt;5,IF(Z86&gt;Z85+1,"fim2st",IF(Z85&gt;Z86+1,"fim2st",IF(Z86=Z85,"meio2st",IF(Z86=6,IF(Z85=7,"fim2st","meio2st"),IF(Z86=7,IF(Z85=6,"fim2st","meio2st"),"meio2st"))))),IF(Z85&gt;5,IF(Z85&gt;Z86+1,"fim2st","meio2st"),"meio2st")),IF(Y86&lt;&gt;"",IF(Y86&gt;5,IF(Y86&gt;Y85+1,"fim1st",IF(Y85&gt;Y86+1,"fim1st",IF(Y86=Y85,"meio1st",IF(Y86=6,IF(Y85=7,"fim1st","meio1st"),IF(Y86=7,IF(Y85=6,"fim1st","meio1st"),"meio1st"))))),IF(Y85&gt;5,IF(Y85&gt;Y86+1,"fim1st","meio1st"),"meio1st")),IF(Y85&lt;&gt;"",IF(Y86&gt;5,IF(Y86&gt;Y85+1,"fim1st",IF(Y85&gt;Y86+1,"fim1st",IF(Y86=Y85,"meio1st",IF(Y86=6,IF(Y85=7,"fim1st","meio1st"),IF(Y86=7,IF(Y85=6,"fim1st","meio1st"),"meio1st"))))),IF(Y85&gt;5,IF(Y85&gt;Y86+1,"fim1st","meio1st"),"meio1st")),"NJG"))))))</f>
        <v>fim2st</v>
      </c>
      <c r="AE86" s="123">
        <f>IF(X86="W",6,IF(X86="O",0,  IF(X85="R",IF(AC86="meio1st",IF(Y85&gt;4,IF(Y85=6,7,Y85+2),6),Y86),Y86)))</f>
        <v>3</v>
      </c>
      <c r="AF86" s="124">
        <f>IF(X86="W",6,IF(X86="O",0,IF(X86="R",IF(AC86="meio1st",0,IF(AC86="fim1st",0,Z86) ),IF(X85="R",IF(AC86="meio1st",6,IF(AC86="fim1st",6,IF(AC86="meio2st",IF(Z85&gt;4,IF(Z85=6,7,Z85+2),6),Z86))),Z86))))</f>
        <v>1</v>
      </c>
      <c r="AG86" s="125">
        <f>IF(X86="W",0,IF(X86="O",0,IF(X86="R",IF(AC86="STB",AA86,0),IF(X85="R",IF(AC85="meio1st",0,IF(AE86&gt;AE85,IF(AF86&gt;AF85,0,10),IF(AF86&gt;AF85,10,AA86))),AA86))))</f>
        <v>0</v>
      </c>
      <c r="AH86" s="106"/>
      <c r="AI86" s="118"/>
      <c r="AJ86" s="50" t="str">
        <f>D89</f>
        <v>SOCORRO OIVANE</v>
      </c>
      <c r="AK86" s="119">
        <f>IF(AL86="W",1,IF(AL86="O",0,IF(AL86="R",0,IF(AL85="R",1,IF(AU86+AU85&gt;0,IF(AU86&gt;AU85,1,0),IF(AT86&gt;AT85,1,0))))))</f>
        <v>0</v>
      </c>
      <c r="AL86" s="120"/>
      <c r="AM86" s="121">
        <v>0</v>
      </c>
      <c r="AN86" s="121">
        <v>3</v>
      </c>
      <c r="AO86" s="122"/>
      <c r="AQ86" s="65" t="str">
        <f>IF(AO86&lt;&gt;"","STB",IF(AO85&lt;&gt;"","STB",IF(AN86&lt;&gt;"",IF(AN86&gt;5,IF(AN86&gt;AN85+1,"fim2st",IF(AN85&gt;AN86+1,"fim2st",IF(AN86=AN85,"meio2st",IF(AN86=6,IF(AN85=7,"fim2st","meio2st"),IF(AN86=7,IF(AN85=6,"fim2st","meio2st"),"meio2st"))))),IF(AN85&gt;5,IF(AN85&gt;AN86+1,"fim2st","meio2st"),"meio2st")),IF(AN85&lt;&gt;"",IF(AN86&gt;5,IF(AN86&gt;AN85+1,"fim2st",IF(AN85&gt;AN86+1,"fim2st",IF(AN86=AN85,"meio2st",IF(AN86=6,IF(AN85=7,"fim2st","meio2st"),IF(AN86=7,IF(AN85=6,"fim2st","meio2st"),"meio2st"))))),IF(AN85&gt;5,IF(AN85&gt;AN86+1,"fim2st","meio2st"),"meio2st")),IF(AM86&lt;&gt;"",IF(AM86&gt;5,IF(AM86&gt;AM85+1,"fim1st",IF(AM85&gt;AM86+1,"fim1st",IF(AM86=AM85,"meio1st",IF(AM86=6,IF(AM85=7,"fim1st","meio1st"),IF(AM86=7,IF(AM85=6,"fim1st","meio1st"),"meio1st"))))),IF(AM85&gt;5,IF(AM85&gt;AM86+1,"fim1st","meio1st"),"meio1st")),IF(AM85&lt;&gt;"",IF(AM86&gt;5,IF(AM86&gt;AM85+1,"fim1st",IF(AM85&gt;AM86+1,"fim1st",IF(AM86=AM85,"meio1st",IF(AM86=6,IF(AM85=7,"fim1st","meio1st"),IF(AM86=7,IF(AM85=6,"fim1st","meio1st"),"meio1st"))))),IF(AM85&gt;5,IF(AM85&gt;AM86+1,"fim1st","meio1st"),"meio1st")),"NJG"))))))</f>
        <v>fim2st</v>
      </c>
      <c r="AS86" s="123">
        <f>IF(AL86="W",6,IF(AL86="O",0,  IF(AL85="R",IF(AQ86="meio1st",IF(AM85&gt;4,IF(AM85=6,7,AM85+2),6),AM86),AM86)))</f>
        <v>0</v>
      </c>
      <c r="AT86" s="124">
        <f>IF(AL86="W",6,IF(AL86="O",0,IF(AL86="R",IF(AQ86="meio1st",0,IF(AQ86="fim1st",0,AN86) ),IF(AL85="R",IF(AQ86="meio1st",6,IF(AQ86="fim1st",6,IF(AQ86="meio2st",IF(AN85&gt;4,IF(AN85=6,7,AN85+2),6),AN86))),AN86))))</f>
        <v>3</v>
      </c>
      <c r="AU86" s="125">
        <f>IF(AL86="W",0,IF(AL86="O",0,IF(AL86="R",IF(AQ86="STB",AO86,0),IF(AL85="R",IF(AQ85="meio1st",0,IF(AS86&gt;AS85,IF(AT86&gt;AT85,0,10),IF(AT86&gt;AT85,10,AO86))),AO86))))</f>
        <v>0</v>
      </c>
      <c r="AW86" s="118" t="s">
        <v>140</v>
      </c>
      <c r="AX86" s="50" t="str">
        <f>D88</f>
        <v>NATAN MORELO</v>
      </c>
      <c r="AY86" s="119">
        <f>IF(AZ86="W",1,IF(AZ86="O",0,IF(AZ86="R",0,IF(AZ85="R",1,IF(BI86+BI85&gt;0,IF(BI86&gt;BI85,1,0),IF(BH86&gt;BH85,1,0))))))</f>
        <v>0</v>
      </c>
      <c r="AZ86" s="120"/>
      <c r="BA86" s="121">
        <v>1</v>
      </c>
      <c r="BB86" s="121">
        <v>2</v>
      </c>
      <c r="BC86" s="122"/>
      <c r="BE86" s="65" t="str">
        <f>IF(BC86&lt;&gt;"","STB",IF(BC85&lt;&gt;"","STB",IF(BB86&lt;&gt;"",IF(BB86&gt;5,IF(BB86&gt;BB85+1,"fim2st",IF(BB85&gt;BB86+1,"fim2st",IF(BB86=BB85,"meio2st",IF(BB86=6,IF(BB85=7,"fim2st","meio2st"),IF(BB86=7,IF(BB85=6,"fim2st","meio2st"),"meio2st"))))),IF(BB85&gt;5,IF(BB85&gt;BB86+1,"fim2st","meio2st"),"meio2st")),IF(BB85&lt;&gt;"",IF(BB86&gt;5,IF(BB86&gt;BB85+1,"fim2st",IF(BB85&gt;BB86+1,"fim2st",IF(BB86=BB85,"meio2st",IF(BB86=6,IF(BB85=7,"fim2st","meio2st"),IF(BB86=7,IF(BB85=6,"fim2st","meio2st"),"meio2st"))))),IF(BB85&gt;5,IF(BB85&gt;BB86+1,"fim2st","meio2st"),"meio2st")),IF(BA86&lt;&gt;"",IF(BA86&gt;5,IF(BA86&gt;BA85+1,"fim1st",IF(BA85&gt;BA86+1,"fim1st",IF(BA86=BA85,"meio1st",IF(BA86=6,IF(BA85=7,"fim1st","meio1st"),IF(BA86=7,IF(BA85=6,"fim1st","meio1st"),"meio1st"))))),IF(BA85&gt;5,IF(BA85&gt;BA86+1,"fim1st","meio1st"),"meio1st")),IF(BA85&lt;&gt;"",IF(BA86&gt;5,IF(BA86&gt;BA85+1,"fim1st",IF(BA85&gt;BA86+1,"fim1st",IF(BA86=BA85,"meio1st",IF(BA86=6,IF(BA85=7,"fim1st","meio1st"),IF(BA86=7,IF(BA85=6,"fim1st","meio1st"),"meio1st"))))),IF(BA85&gt;5,IF(BA85&gt;BA86+1,"fim1st","meio1st"),"meio1st")),"NJG"))))))</f>
        <v>fim2st</v>
      </c>
      <c r="BG86" s="123">
        <f>IF(AZ86="W",6,IF(AZ86="O",0,  IF(AZ85="R",IF(BE86="meio1st",IF(BA85&gt;4,IF(BA85=6,7,BA85+2),6),BA86),BA86)))</f>
        <v>1</v>
      </c>
      <c r="BH86" s="124">
        <f>IF(AZ86="W",6,IF(AZ86="O",0,IF(AZ86="R",IF(BE86="meio1st",0,IF(BE86="fim1st",0,BB86) ),IF(AZ85="R",IF(BE86="meio1st",6,IF(BE86="fim1st",6,IF(BE86="meio2st",IF(BB85&gt;4,IF(BB85=6,7,BB85+2),6),BB86))),BB86))))</f>
        <v>2</v>
      </c>
      <c r="BI86" s="125">
        <f>IF(AZ86="W",0,IF(AZ86="O",0,IF(AZ86="R",IF(BE86="STB",BC86,0),IF(AZ85="R",IF(BE85="meio1st",0,IF(BG86&gt;BG85,IF(BH86&gt;BH85,0,10),IF(BH86&gt;BH85,10,BC86))),BC86))))</f>
        <v>0</v>
      </c>
      <c r="BK86" s="118"/>
      <c r="BL86" s="50" t="str">
        <f>D87</f>
        <v>ALFREDO DIAS</v>
      </c>
      <c r="BM86" s="119">
        <f>IF(BN86="W",1,IF(BN86="O",0,IF(BN86="R",0,IF(BN85="R",1,IF(BW86+BW85&gt;0,IF(BW86&gt;BW85,1,0),IF(BV86&gt;BV85,1,0))))))</f>
        <v>1</v>
      </c>
      <c r="BN86" s="120" t="s">
        <v>169</v>
      </c>
      <c r="BO86" s="121"/>
      <c r="BP86" s="121"/>
      <c r="BQ86" s="122"/>
      <c r="BS86" s="65" t="str">
        <f>IF(BQ86&lt;&gt;"","STB",IF(BQ85&lt;&gt;"","STB",IF(BP86&lt;&gt;"",IF(BP86&gt;5,IF(BP86&gt;BP85+1,"fim2st",IF(BP85&gt;BP86+1,"fim2st",IF(BP86=BP85,"meio2st",IF(BP86=6,IF(BP85=7,"fim2st","meio2st"),IF(BP86=7,IF(BP85=6,"fim2st","meio2st"),"meio2st"))))),IF(BP85&gt;5,IF(BP85&gt;BP86+1,"fim2st","meio2st"),"meio2st")),IF(BP85&lt;&gt;"",IF(BP86&gt;5,IF(BP86&gt;BP85+1,"fim2st",IF(BP85&gt;BP86+1,"fim2st",IF(BP86=BP85,"meio2st",IF(BP86=6,IF(BP85=7,"fim2st","meio2st"),IF(BP86=7,IF(BP85=6,"fim2st","meio2st"),"meio2st"))))),IF(BP85&gt;5,IF(BP85&gt;BP86+1,"fim2st","meio2st"),"meio2st")),IF(BO86&lt;&gt;"",IF(BO86&gt;5,IF(BO86&gt;BO85+1,"fim1st",IF(BO85&gt;BO86+1,"fim1st",IF(BO86=BO85,"meio1st",IF(BO86=6,IF(BO85=7,"fim1st","meio1st"),IF(BO86=7,IF(BO85=6,"fim1st","meio1st"),"meio1st"))))),IF(BO85&gt;5,IF(BO85&gt;BO86+1,"fim1st","meio1st"),"meio1st")),IF(BO85&lt;&gt;"",IF(BO86&gt;5,IF(BO86&gt;BO85+1,"fim1st",IF(BO85&gt;BO86+1,"fim1st",IF(BO86=BO85,"meio1st",IF(BO86=6,IF(BO85=7,"fim1st","meio1st"),IF(BO86=7,IF(BO85=6,"fim1st","meio1st"),"meio1st"))))),IF(BO85&gt;5,IF(BO85&gt;BO86+1,"fim1st","meio1st"),"meio1st")),"NJG"))))))</f>
        <v>NJG</v>
      </c>
      <c r="BU86" s="123">
        <f>IF(BN86="W",6,IF(BN86="O",0,  IF(BN85="R",IF(BS86="meio1st",IF(BO85&gt;4,IF(BO85=6,7,BO85+2),6),BO86),BO86)))</f>
        <v>6</v>
      </c>
      <c r="BV86" s="124">
        <f>IF(BN86="W",6,IF(BN86="O",0,IF(BN86="R",IF(BS86="meio1st",0,IF(BS86="fim1st",0,BP86) ),IF(BN85="R",IF(BS86="meio1st",6,IF(BS86="fim1st",6,IF(BS86="meio2st",IF(BP85&gt;4,IF(BP85=6,7,BP85+2),6),BP86))),BP86))))</f>
        <v>6</v>
      </c>
      <c r="BW86" s="125">
        <f>IF(BN86="W",0,IF(BN86="O",0,IF(BN86="R",IF(BS86="STB",BQ86,0),IF(BN85="R",IF(BS85="meio1st",0,IF(BU86&gt;BU85,IF(BV86&gt;BV85,0,10),IF(BV86&gt;BV85,10,BQ86))),BQ86))))</f>
        <v>0</v>
      </c>
      <c r="BY86" s="118" t="s">
        <v>140</v>
      </c>
      <c r="BZ86" s="50" t="str">
        <f>D86</f>
        <v>CARLOS SILVEIRA</v>
      </c>
      <c r="CA86" s="119">
        <f>IF(CB86="W",1,IF(CB86="O",0,IF(CB86="R",0,IF(CB85="R",1,IF(CK86+CK85&gt;0,IF(CK86&gt;CK85,1,0),IF(CJ86&gt;CJ85,1,0))))))</f>
        <v>0</v>
      </c>
      <c r="CB86" s="151"/>
      <c r="CC86" s="129">
        <v>0</v>
      </c>
      <c r="CD86" s="129">
        <v>2</v>
      </c>
      <c r="CE86" s="130"/>
      <c r="CG86" s="65" t="str">
        <f>IF(CE86&lt;&gt;"","STB",IF(CE85&lt;&gt;"","STB",IF(CD86&lt;&gt;"",IF(CD86&gt;5,IF(CD86&gt;CD85+1,"fim2st",IF(CD85&gt;CD86+1,"fim2st",IF(CD86=CD85,"meio2st",IF(CD86=6,IF(CD85=7,"fim2st","meio2st"),IF(CD86=7,IF(CD85=6,"fim2st","meio2st"),"meio2st"))))),IF(CD85&gt;5,IF(CD85&gt;CD86+1,"fim2st","meio2st"),"meio2st")),IF(CD85&lt;&gt;"",IF(CD86&gt;5,IF(CD86&gt;CD85+1,"fim2st",IF(CD85&gt;CD86+1,"fim2st",IF(CD86=CD85,"meio2st",IF(CD86=6,IF(CD85=7,"fim2st","meio2st"),IF(CD86=7,IF(CD85=6,"fim2st","meio2st"),"meio2st"))))),IF(CD85&gt;5,IF(CD85&gt;CD86+1,"fim2st","meio2st"),"meio2st")),IF(CC86&lt;&gt;"",IF(CC86&gt;5,IF(CC86&gt;CC85+1,"fim1st",IF(CC85&gt;CC86+1,"fim1st",IF(CC86=CC85,"meio1st",IF(CC86=6,IF(CC85=7,"fim1st","meio1st"),IF(CC86=7,IF(CC85=6,"fim1st","meio1st"),"meio1st"))))),IF(CC85&gt;5,IF(CC85&gt;CC86+1,"fim1st","meio1st"),"meio1st")),IF(CC85&lt;&gt;"",IF(CC86&gt;5,IF(CC86&gt;CC85+1,"fim1st",IF(CC85&gt;CC86+1,"fim1st",IF(CC86=CC85,"meio1st",IF(CC86=6,IF(CC85=7,"fim1st","meio1st"),IF(CC86=7,IF(CC85=6,"fim1st","meio1st"),"meio1st"))))),IF(CC85&gt;5,IF(CC85&gt;CC86+1,"fim1st","meio1st"),"meio1st")),"NJG"))))))</f>
        <v>fim2st</v>
      </c>
      <c r="CI86" s="123">
        <f>IF(CB86="W",6,IF(CB86="O",0,  IF(CB85="R",IF(CG86="meio1st",IF(CC85&gt;4,IF(CC85=6,7,CC85+2),6),CC86),CC86)))</f>
        <v>0</v>
      </c>
      <c r="CJ86" s="124">
        <f>IF(CB86="W",6,IF(CB86="O",0,IF(CB86="R",IF(CG86="meio1st",0,IF(CG86="fim1st",0,CD86) ),IF(CB85="R",IF(CG86="meio1st",6,IF(CG86="fim1st",6,IF(CG86="meio2st",IF(CD85&gt;4,IF(CD85=6,7,CD85+2),6),CD86))),CD86))))</f>
        <v>2</v>
      </c>
      <c r="CK86" s="125">
        <f>IF(CB86="W",0,IF(CB86="O",0,IF(CB86="R",IF(CG86="STB",CE86,0),IF(CB85="R",IF(CG85="meio1st",0,IF(CI86&gt;CI85,IF(CJ86&gt;CJ85,0,10),IF(CJ86&gt;CJ85,10,CE86))),CE86))))</f>
        <v>0</v>
      </c>
      <c r="CM86" s="31" t="str">
        <f t="shared" si="282"/>
        <v>CARLOS SILVEIRA</v>
      </c>
      <c r="CN86" s="65">
        <f>IF(AE87&gt;AE88,1,0)</f>
        <v>0</v>
      </c>
      <c r="CO86" s="65">
        <f>IF(AF87&gt;AF88,1,0)</f>
        <v>1</v>
      </c>
      <c r="CP86" s="65">
        <f>IF(AG87&gt;AG88,1,0)</f>
        <v>1</v>
      </c>
      <c r="CQ86" s="65">
        <f>IF(AS87&gt;AS88,1,0)</f>
        <v>0</v>
      </c>
      <c r="CR86" s="65">
        <f>IF(AT87&gt;AT88,1,0)</f>
        <v>0</v>
      </c>
      <c r="CS86" s="65">
        <f>IF(AU87&gt;AU88,1,0)</f>
        <v>0</v>
      </c>
      <c r="CT86" s="65">
        <f>IF(BG87&gt;BG88,1,0)</f>
        <v>0</v>
      </c>
      <c r="CU86" s="65">
        <f>IF(BH87&gt;BH88,1,0)</f>
        <v>0</v>
      </c>
      <c r="CV86" s="65">
        <f>IF(BI87&gt;BI88,1,0)</f>
        <v>0</v>
      </c>
      <c r="CW86" s="65">
        <f>IF(BU87&gt;BU88,1,0)</f>
        <v>1</v>
      </c>
      <c r="CX86" s="65">
        <f>IF(BV87&gt;BV88,1,0)</f>
        <v>1</v>
      </c>
      <c r="CY86" s="65">
        <f>IF(BW87&gt;BW88,1,0)</f>
        <v>0</v>
      </c>
      <c r="CZ86" s="65">
        <f>IF(CI86&gt;CI85,1,0)</f>
        <v>0</v>
      </c>
      <c r="DA86" s="65">
        <f>IF(CJ86&gt;CJ85,1,0)</f>
        <v>0</v>
      </c>
      <c r="DB86" s="65">
        <f>IF(CK86&gt;CK85,1,0)</f>
        <v>0</v>
      </c>
      <c r="DC86" s="111"/>
      <c r="DD86" s="65">
        <f>IF(AE88&gt;AE87,1,0)</f>
        <v>1</v>
      </c>
      <c r="DE86" s="65">
        <f>IF(AF88&gt;AF87,1,0)</f>
        <v>0</v>
      </c>
      <c r="DF86" s="65">
        <f>IF(AG88&gt;AG87,1,0)</f>
        <v>0</v>
      </c>
      <c r="DG86" s="65">
        <f>IF(AS88&gt;AS87,1,0)</f>
        <v>1</v>
      </c>
      <c r="DH86" s="65">
        <f>IF(AT88&gt;AT87,1,0)</f>
        <v>1</v>
      </c>
      <c r="DI86" s="65">
        <f>IF(AU88&gt;AU87,1,0)</f>
        <v>0</v>
      </c>
      <c r="DJ86" s="65">
        <f>IF(BG88&gt;BG87,1,0)</f>
        <v>1</v>
      </c>
      <c r="DK86" s="65">
        <f>IF(BH88&gt;BH87,1,0)</f>
        <v>1</v>
      </c>
      <c r="DL86" s="65">
        <f>IF(BI88&gt;BI87,1,0)</f>
        <v>0</v>
      </c>
      <c r="DM86" s="65">
        <f>IF(BU88&gt;BU87,1,0)</f>
        <v>0</v>
      </c>
      <c r="DN86" s="65">
        <f>IF(BV88&gt;BV87,1,0)</f>
        <v>0</v>
      </c>
      <c r="DO86" s="65">
        <f>IF(BW88&gt;BW87,1,0)</f>
        <v>0</v>
      </c>
      <c r="DP86" s="65">
        <f>IF(CI85&gt;CI86,1,0)</f>
        <v>1</v>
      </c>
      <c r="DQ86" s="65">
        <f>IF(CJ85&gt;CJ86,1,0)</f>
        <v>1</v>
      </c>
      <c r="DR86" s="65">
        <f>IF(CK85&gt;CK86,1,0)</f>
        <v>0</v>
      </c>
      <c r="DS86" s="111"/>
      <c r="DT86" s="65">
        <f>AE87+AF87+AG87+AS87+AT87+AU87+BG87+BH87+BI87+BU87+BV87+BW87+CI86+CJ86+CK86</f>
        <v>48</v>
      </c>
      <c r="DU86" s="65">
        <f>AE88+AF88+AG88+AS88+AT88+AU88+BG88+BH88+BI88+BU88+BV88+BW88+CI85+CJ85+CK85</f>
        <v>58</v>
      </c>
      <c r="DV86" s="111"/>
      <c r="DW86" s="31">
        <f>IF(X87="O",1,0)</f>
        <v>0</v>
      </c>
      <c r="DX86" s="31">
        <f>IF(AL87="O",1,0)</f>
        <v>0</v>
      </c>
      <c r="DY86" s="31">
        <f>IF(AZ87="O",1,0)</f>
        <v>0</v>
      </c>
      <c r="DZ86" s="31">
        <f>IF(BN87="O",1,0)</f>
        <v>0</v>
      </c>
      <c r="EA86" s="31">
        <f>IF(CB86="O",1,0)</f>
        <v>0</v>
      </c>
      <c r="ED86" s="65">
        <f t="shared" si="283"/>
        <v>1</v>
      </c>
      <c r="EE86" s="65">
        <f t="shared" si="284"/>
        <v>1</v>
      </c>
      <c r="EF86" s="65">
        <f t="shared" si="285"/>
        <v>1</v>
      </c>
      <c r="EG86" s="65">
        <f t="shared" si="286"/>
        <v>1</v>
      </c>
      <c r="EH86" s="65">
        <f t="shared" si="287"/>
        <v>1</v>
      </c>
      <c r="EI86" s="65">
        <v>2</v>
      </c>
      <c r="EJ86" s="43">
        <f t="shared" si="288"/>
        <v>5</v>
      </c>
      <c r="EK86" s="43">
        <f>AY87+BM87+CA86+W87+AK87</f>
        <v>2</v>
      </c>
      <c r="EL86" s="43">
        <f t="shared" si="289"/>
        <v>4</v>
      </c>
      <c r="EM86" s="43">
        <f t="shared" si="290"/>
        <v>7</v>
      </c>
      <c r="EN86" s="43">
        <f t="shared" si="291"/>
        <v>-3</v>
      </c>
      <c r="EO86" s="43">
        <f t="shared" si="292"/>
        <v>48</v>
      </c>
      <c r="EP86" s="43">
        <f t="shared" si="292"/>
        <v>58</v>
      </c>
      <c r="EQ86" s="43">
        <f t="shared" si="293"/>
        <v>-10</v>
      </c>
      <c r="ER86" s="43">
        <f t="shared" si="294"/>
        <v>0</v>
      </c>
      <c r="ES86" s="111"/>
      <c r="ET86" s="71">
        <f>IF(EK86+100&gt;99,EK86+100,concatdxnar("0",EK86+100))</f>
        <v>102</v>
      </c>
      <c r="EU86" s="71" t="str">
        <f t="shared" si="295"/>
        <v>097</v>
      </c>
      <c r="EV86" s="71" t="str">
        <f t="shared" si="296"/>
        <v>090</v>
      </c>
      <c r="EW86" s="71">
        <f t="shared" si="297"/>
        <v>9</v>
      </c>
      <c r="EX86" s="65" t="str">
        <f t="shared" si="298"/>
        <v>10209709092</v>
      </c>
      <c r="EY86" s="65">
        <f t="shared" si="299"/>
        <v>10209709092</v>
      </c>
      <c r="EZ86" s="65">
        <f>LARGE(EY85:EY90,EI86)</f>
        <v>10410612481</v>
      </c>
      <c r="FA86" s="65" t="str">
        <f t="shared" si="300"/>
        <v>104106124</v>
      </c>
      <c r="FB86" s="65" t="str">
        <f>IF(FA86=FA85,"empate-c",IF(FA86=FA87,"empate-b","ok"))</f>
        <v>ok</v>
      </c>
      <c r="FC86" s="65">
        <f t="shared" si="301"/>
        <v>1</v>
      </c>
      <c r="FD86" s="65">
        <f t="shared" si="302"/>
        <v>9</v>
      </c>
      <c r="FE86" s="65" t="str">
        <f>RIGHT(C83,1)</f>
        <v>J</v>
      </c>
      <c r="FF86" s="65">
        <f>IF(FD86=9,9,VLOOKUP(CONCATENATE(FE86,FD86),'Conf-Direto'!$A$12:$B$587,2,0))</f>
        <v>9</v>
      </c>
      <c r="FG86" s="65">
        <f t="shared" si="303"/>
        <v>9</v>
      </c>
      <c r="FH86" s="31" t="str">
        <f t="shared" si="304"/>
        <v>10410612491</v>
      </c>
      <c r="FI86" s="65">
        <v>2</v>
      </c>
      <c r="FJ86" s="70">
        <f>IF(CA85=1,1,IF(CA86=1,2,0))</f>
        <v>1</v>
      </c>
      <c r="FK86" s="70"/>
      <c r="FL86" s="70">
        <f>FK87</f>
        <v>3</v>
      </c>
      <c r="FM86" s="70">
        <f>FK88</f>
        <v>4</v>
      </c>
      <c r="FN86" s="70">
        <f>FK89</f>
        <v>2</v>
      </c>
      <c r="FO86" s="70">
        <f>FL90</f>
        <v>3</v>
      </c>
      <c r="FP86" s="31">
        <f t="shared" si="305"/>
        <v>10410612491</v>
      </c>
      <c r="FQ86" s="31">
        <f>LARGE(FP85:FP90,2)</f>
        <v>10410612491</v>
      </c>
      <c r="FR86" s="65">
        <f>IF(SUM(EJ85:EJ90)=0,B86,VALUE(RIGHT(FQ86,1)))</f>
        <v>1</v>
      </c>
      <c r="FS86" s="31">
        <f t="shared" si="306"/>
        <v>55</v>
      </c>
      <c r="FT86" s="31" t="str">
        <f>VLOOKUP(FR86,B85:D90,3,0)</f>
        <v>IZAÍAS CAMILO</v>
      </c>
      <c r="FU86" s="31">
        <f t="shared" si="307"/>
        <v>56</v>
      </c>
      <c r="FV86" s="67" t="str">
        <f t="shared" si="308"/>
        <v>5556</v>
      </c>
      <c r="FW86" s="31">
        <f t="shared" si="309"/>
        <v>5556</v>
      </c>
      <c r="FX86" s="31">
        <f>SMALL(FW85:FW90,FI86)</f>
        <v>5659</v>
      </c>
      <c r="FY86" s="31">
        <f t="shared" si="310"/>
        <v>56</v>
      </c>
      <c r="FZ86" s="31" t="str">
        <f t="shared" si="311"/>
        <v>59</v>
      </c>
    </row>
    <row r="87" spans="1:185" x14ac:dyDescent="0.45">
      <c r="B87" s="43">
        <v>3</v>
      </c>
      <c r="C87" s="38">
        <v>57</v>
      </c>
      <c r="D87" s="39" t="str">
        <f>Classificação!D61</f>
        <v>ALFREDO DIAS</v>
      </c>
      <c r="F87" s="38">
        <f>F86+1</f>
        <v>57</v>
      </c>
      <c r="G87" s="89" t="str">
        <f t="shared" si="281"/>
        <v>NATAN MORELO</v>
      </c>
      <c r="H87" s="131">
        <f>VLOOKUP(FR87,EI85:EJ90,2,0)</f>
        <v>5</v>
      </c>
      <c r="I87" s="112">
        <f>VLOOKUP(FR87,EI85:EK90,3,0)</f>
        <v>3</v>
      </c>
      <c r="J87" s="131">
        <f>VLOOKUP(FR87,EI85:EQ90,4,0)</f>
        <v>7</v>
      </c>
      <c r="K87" s="114">
        <f>VLOOKUP(FR87,EI85:EQ90,5,0)</f>
        <v>5</v>
      </c>
      <c r="L87" s="115">
        <f>VLOOKUP(FR87,EI85:EQ90,6,0)</f>
        <v>2</v>
      </c>
      <c r="M87" s="131">
        <f>VLOOKUP(FR87,EI85:EQ90,7,0)</f>
        <v>64</v>
      </c>
      <c r="N87" s="114">
        <f>VLOOKUP(FR87,EI85:EQ90,8,0)</f>
        <v>52</v>
      </c>
      <c r="O87" s="147">
        <f>VLOOKUP(FR87,EI85:EQ90,9,0)</f>
        <v>12</v>
      </c>
      <c r="P87" s="117">
        <f>VLOOKUP(FR87,EI85:ER90,10,0)</f>
        <v>0</v>
      </c>
      <c r="Q87" s="117" t="e">
        <f>VLOOKUP(FS87,EJ85:ES90,10,0)</f>
        <v>#N/A</v>
      </c>
      <c r="R87" s="97"/>
      <c r="S87" s="97"/>
      <c r="U87" s="98"/>
      <c r="V87" s="41" t="str">
        <f>D86</f>
        <v>CARLOS SILVEIRA</v>
      </c>
      <c r="W87" s="99">
        <f>IF(X87="W",1,IF(X87="O",0,IF(X87="R",0,IF(X88="R",1,IF(AG87+AG88&gt;0,IF(AG87&gt;AG88,1,0),IF(AF87&gt;AF88,1,0))))))</f>
        <v>1</v>
      </c>
      <c r="X87" s="132"/>
      <c r="Y87" s="101">
        <v>6</v>
      </c>
      <c r="Z87" s="101">
        <v>6</v>
      </c>
      <c r="AA87" s="102">
        <v>10</v>
      </c>
      <c r="AC87" s="65" t="str">
        <f>IF(AA87&lt;&gt;"","STB",IF(AA88&lt;&gt;"","STB",IF(Z87&lt;&gt;"",IF(Z87&gt;5,IF(Z87&gt;Z88+1,"fim2st",IF(Z88&gt;Z87+1,"fim2st",IF(Z87=Z88,"meio2st",IF(Z87=6,IF(Z88=7,"fim2st","meio2st"),IF(Z87=7,IF(Z88=6,"fim2st","meio2st"),"meio2st"))))),IF(Z88&gt;5,IF(Z88&gt;Z87+1,"fim2st","meio2st"),"meio2st")),IF(Z88&lt;&gt;"",IF(Z87&gt;5,IF(Z87&gt;Z88+1,"fim2st",IF(Z88&gt;Z87+1,"fim2st",IF(Z87=Z88,"meio2st",IF(Z87=6,IF(Z88=7,"fim2st","meio2st"),IF(Z87=7,IF(Z88=6,"fim2st","meio2st"),"meio2st"))))),IF(Z88&gt;5,IF(Z88&gt;Z87+1,"fim2st","meio2st"),"meio2st")),IF(Y87&lt;&gt;"",IF(Y87&gt;5,IF(Y87&gt;Y88+1,"fim1st",IF(Y88&gt;Y87+1,"fim1st",IF(Y87=Y88,"meio1st",IF(Y87=6,IF(Y88=7,"fim1st","meio1st"),IF(Y87=7,IF(Y88=6,"fim1st","meio1st"),"meio1st"))))),IF(Y88&gt;5,IF(Y88&gt;Y87+1,"fim1st","meio1st"),"meio1st")),IF(Y88&lt;&gt;"",IF(Y87&gt;5,IF(Y87&gt;Y88+1,"fim1st",IF(Y88&gt;Y87+1,"fim1st",IF(Y87=Y88,"meio1st",IF(Y87=6,IF(Y88=7,"fim1st","meio1st"),IF(Y87=7,IF(Y88=6,"fim1st","meio1st"),"meio1st"))))),IF(Y88&gt;5,IF(Y88&gt;Y87+1,"fim1st","meio1st"),"meio1st")),"NJG"))))))</f>
        <v>STB</v>
      </c>
      <c r="AE87" s="103">
        <f>IF(X87="W",6,IF(X87="O",0,  IF(X88="R",IF(AC87="meio1st",IF(Y88&gt;4,IF(Y88=6,7,Y88+2),6),Y87),Y87)))</f>
        <v>6</v>
      </c>
      <c r="AF87" s="104">
        <f>IF(X87="W",6,IF(X87="O",0,IF(X87="R",IF(AC87="meio1st",0,IF(AC87="fim1st",0,Z87) ),IF(X88="R",IF(AC87="meio1st",6,IF(AC87="fim1st",6,IF(AC87="meio2st",IF(Z88&gt;4,IF(Z88=6,7,Z88+2),6),Z87))),Z87))))</f>
        <v>6</v>
      </c>
      <c r="AG87" s="105">
        <f>IF(X87="W",0,IF(X87="O",0,IF(X87="R",IF(AC87="STB",AA87,0),IF(X88="R",IF(AC85="meio1st",0,IF(AE87&gt;AE88,IF(AF87&gt;AF88,0,10),IF(AF87&gt;AF88,10,AA87))),AA87))))</f>
        <v>10</v>
      </c>
      <c r="AH87" s="106"/>
      <c r="AI87" s="98" t="s">
        <v>140</v>
      </c>
      <c r="AJ87" s="41" t="str">
        <f>D86</f>
        <v>CARLOS SILVEIRA</v>
      </c>
      <c r="AK87" s="99">
        <f>IF(AL87="W",1,IF(AL87="O",0,IF(AL87="R",0,IF(AL88="R",1,IF(AU87+AU88&gt;0,IF(AU87&gt;AU88,1,0),IF(AT87&gt;AT88,1,0))))))</f>
        <v>0</v>
      </c>
      <c r="AL87" s="132"/>
      <c r="AM87" s="101">
        <v>2</v>
      </c>
      <c r="AN87" s="101">
        <v>5</v>
      </c>
      <c r="AO87" s="102"/>
      <c r="AQ87" s="65" t="str">
        <f>IF(AO87&lt;&gt;"","STB",IF(AO88&lt;&gt;"","STB",IF(AN87&lt;&gt;"",IF(AN87&gt;5,IF(AN87&gt;AN88+1,"fim2st",IF(AN88&gt;AN87+1,"fim2st",IF(AN87=AN88,"meio2st",IF(AN87=6,IF(AN88=7,"fim2st","meio2st"),IF(AN87=7,IF(AN88=6,"fim2st","meio2st"),"meio2st"))))),IF(AN88&gt;5,IF(AN88&gt;AN87+1,"fim2st","meio2st"),"meio2st")),IF(AN88&lt;&gt;"",IF(AN87&gt;5,IF(AN87&gt;AN88+1,"fim2st",IF(AN88&gt;AN87+1,"fim2st",IF(AN87=AN88,"meio2st",IF(AN87=6,IF(AN88=7,"fim2st","meio2st"),IF(AN87=7,IF(AN88=6,"fim2st","meio2st"),"meio2st"))))),IF(AN88&gt;5,IF(AN88&gt;AN87+1,"fim2st","meio2st"),"meio2st")),IF(AM87&lt;&gt;"",IF(AM87&gt;5,IF(AM87&gt;AM88+1,"fim1st",IF(AM88&gt;AM87+1,"fim1st",IF(AM87=AM88,"meio1st",IF(AM87=6,IF(AM88=7,"fim1st","meio1st"),IF(AM87=7,IF(AM88=6,"fim1st","meio1st"),"meio1st"))))),IF(AM88&gt;5,IF(AM88&gt;AM87+1,"fim1st","meio1st"),"meio1st")),IF(AM88&lt;&gt;"",IF(AM87&gt;5,IF(AM87&gt;AM88+1,"fim1st",IF(AM88&gt;AM87+1,"fim1st",IF(AM87=AM88,"meio1st",IF(AM87=6,IF(AM88=7,"fim1st","meio1st"),IF(AM87=7,IF(AM88=6,"fim1st","meio1st"),"meio1st"))))),IF(AM88&gt;5,IF(AM88&gt;AM87+1,"fim1st","meio1st"),"meio1st")),"NJG"))))))</f>
        <v>fim2st</v>
      </c>
      <c r="AS87" s="103">
        <f>IF(AL87="W",6,IF(AL87="O",0,  IF(AL88="R",IF(AQ87="meio1st",IF(AM88&gt;4,IF(AM88=6,7,AM88+2),6),AM87),AM87)))</f>
        <v>2</v>
      </c>
      <c r="AT87" s="104">
        <f>IF(AL87="W",6,IF(AL87="O",0,IF(AL87="R",IF(AQ87="meio1st",0,IF(AQ87="fim1st",0,AN87) ),IF(AL88="R",IF(AQ87="meio1st",6,IF(AQ87="fim1st",6,IF(AQ87="meio2st",IF(AN88&gt;4,IF(AN88=6,7,AN88+2),6),AN87))),AN87))))</f>
        <v>5</v>
      </c>
      <c r="AU87" s="105">
        <f>IF(AL87="W",0,IF(AL87="O",0,IF(AL87="R",IF(AQ87="STB",AO87,0),IF(AL88="R",IF(AQ85="meio1st",0,IF(AS87&gt;AS88,IF(AT87&gt;AT88,0,10),IF(AT87&gt;AT88,10,AO87))),AO87))))</f>
        <v>0</v>
      </c>
      <c r="AW87" s="98"/>
      <c r="AX87" s="41" t="str">
        <f>D86</f>
        <v>CARLOS SILVEIRA</v>
      </c>
      <c r="AY87" s="99">
        <f>IF(AZ87="W",1,IF(AZ87="O",0,IF(AZ87="R",0,IF(AZ88="R",1,IF(BI87+BI88&gt;0,IF(BI87&gt;BI88,1,0),IF(BH87&gt;BH88,1,0))))))</f>
        <v>0</v>
      </c>
      <c r="AZ87" s="132"/>
      <c r="BA87" s="101">
        <v>1</v>
      </c>
      <c r="BB87" s="101">
        <v>3</v>
      </c>
      <c r="BC87" s="102"/>
      <c r="BE87" s="65" t="str">
        <f>IF(BC87&lt;&gt;"","STB",IF(BC88&lt;&gt;"","STB",IF(BB87&lt;&gt;"",IF(BB87&gt;5,IF(BB87&gt;BB88+1,"fim2st",IF(BB88&gt;BB87+1,"fim2st",IF(BB87=BB88,"meio2st",IF(BB87=6,IF(BB88=7,"fim2st","meio2st"),IF(BB87=7,IF(BB88=6,"fim2st","meio2st"),"meio2st"))))),IF(BB88&gt;5,IF(BB88&gt;BB87+1,"fim2st","meio2st"),"meio2st")),IF(BB88&lt;&gt;"",IF(BB87&gt;5,IF(BB87&gt;BB88+1,"fim2st",IF(BB88&gt;BB87+1,"fim2st",IF(BB87=BB88,"meio2st",IF(BB87=6,IF(BB88=7,"fim2st","meio2st"),IF(BB87=7,IF(BB88=6,"fim2st","meio2st"),"meio2st"))))),IF(BB88&gt;5,IF(BB88&gt;BB87+1,"fim2st","meio2st"),"meio2st")),IF(BA87&lt;&gt;"",IF(BA87&gt;5,IF(BA87&gt;BA88+1,"fim1st",IF(BA88&gt;BA87+1,"fim1st",IF(BA87=BA88,"meio1st",IF(BA87=6,IF(BA88=7,"fim1st","meio1st"),IF(BA87=7,IF(BA88=6,"fim1st","meio1st"),"meio1st"))))),IF(BA88&gt;5,IF(BA88&gt;BA87+1,"fim1st","meio1st"),"meio1st")),IF(BA88&lt;&gt;"",IF(BA87&gt;5,IF(BA87&gt;BA88+1,"fim1st",IF(BA88&gt;BA87+1,"fim1st",IF(BA87=BA88,"meio1st",IF(BA87=6,IF(BA88=7,"fim1st","meio1st"),IF(BA87=7,IF(BA88=6,"fim1st","meio1st"),"meio1st"))))),IF(BA88&gt;5,IF(BA88&gt;BA87+1,"fim1st","meio1st"),"meio1st")),"NJG"))))))</f>
        <v>fim2st</v>
      </c>
      <c r="BG87" s="103">
        <f>IF(AZ87="W",6,IF(AZ87="O",0,  IF(AZ88="R",IF(BE87="meio1st",IF(BA88&gt;4,IF(BA88=6,7,BA88+2),6),BA87),BA87)))</f>
        <v>1</v>
      </c>
      <c r="BH87" s="104">
        <f>IF(AZ87="W",6,IF(AZ87="O",0,IF(AZ87="R",IF(BE87="meio1st",0,IF(BE87="fim1st",0,BB87) ),IF(AZ88="R",IF(BE87="meio1st",6,IF(BE87="fim1st",6,IF(BE87="meio2st",IF(BB88&gt;4,IF(BB88=6,7,BB88+2),6),BB87))),BB87))))</f>
        <v>3</v>
      </c>
      <c r="BI87" s="105">
        <f>IF(AZ87="W",0,IF(AZ87="O",0,IF(AZ87="R",IF(BE87="STB",BC87,0),IF(AZ88="R",IF(BE85="meio1st",0,IF(BG87&gt;BG88,IF(BH87&gt;BH88,0,10),IF(BH87&gt;BH88,10,BC87))),BC87))))</f>
        <v>0</v>
      </c>
      <c r="BK87" s="98"/>
      <c r="BL87" s="41" t="str">
        <f>D86</f>
        <v>CARLOS SILVEIRA</v>
      </c>
      <c r="BM87" s="99">
        <f>IF(BN87="W",1,IF(BN87="O",0,IF(BN87="R",0,IF(BN88="R",1,IF(BW87+BW88&gt;0,IF(BW87&gt;BW88,1,0),IF(BV87&gt;BV88,1,0))))))</f>
        <v>1</v>
      </c>
      <c r="BN87" s="132"/>
      <c r="BO87" s="101">
        <v>7</v>
      </c>
      <c r="BP87" s="101">
        <v>6</v>
      </c>
      <c r="BQ87" s="102"/>
      <c r="BS87" s="65" t="str">
        <f>IF(BQ87&lt;&gt;"","STB",IF(BQ88&lt;&gt;"","STB",IF(BP87&lt;&gt;"",IF(BP87&gt;5,IF(BP87&gt;BP88+1,"fim2st",IF(BP88&gt;BP87+1,"fim2st",IF(BP87=BP88,"meio2st",IF(BP87=6,IF(BP88=7,"fim2st","meio2st"),IF(BP87=7,IF(BP88=6,"fim2st","meio2st"),"meio2st"))))),IF(BP88&gt;5,IF(BP88&gt;BP87+1,"fim2st","meio2st"),"meio2st")),IF(BP88&lt;&gt;"",IF(BP87&gt;5,IF(BP87&gt;BP88+1,"fim2st",IF(BP88&gt;BP87+1,"fim2st",IF(BP87=BP88,"meio2st",IF(BP87=6,IF(BP88=7,"fim2st","meio2st"),IF(BP87=7,IF(BP88=6,"fim2st","meio2st"),"meio2st"))))),IF(BP88&gt;5,IF(BP88&gt;BP87+1,"fim2st","meio2st"),"meio2st")),IF(BO87&lt;&gt;"",IF(BO87&gt;5,IF(BO87&gt;BO88+1,"fim1st",IF(BO88&gt;BO87+1,"fim1st",IF(BO87=BO88,"meio1st",IF(BO87=6,IF(BO88=7,"fim1st","meio1st"),IF(BO87=7,IF(BO88=6,"fim1st","meio1st"),"meio1st"))))),IF(BO88&gt;5,IF(BO88&gt;BO87+1,"fim1st","meio1st"),"meio1st")),IF(BO88&lt;&gt;"",IF(BO87&gt;5,IF(BO87&gt;BO88+1,"fim1st",IF(BO88&gt;BO87+1,"fim1st",IF(BO87=BO88,"meio1st",IF(BO87=6,IF(BO88=7,"fim1st","meio1st"),IF(BO87=7,IF(BO88=6,"fim1st","meio1st"),"meio1st"))))),IF(BO88&gt;5,IF(BO88&gt;BO87+1,"fim1st","meio1st"),"meio1st")),"NJG"))))))</f>
        <v>fim2st</v>
      </c>
      <c r="BU87" s="103">
        <f>IF(BN87="W",6,IF(BN87="O",0,  IF(BN88="R",IF(BS87="meio1st",IF(BO88&gt;4,IF(BO88=6,7,BO88+2),6),BO87),BO87)))</f>
        <v>7</v>
      </c>
      <c r="BV87" s="104">
        <f>IF(BN87="W",6,IF(BN87="O",0,IF(BN87="R",IF(BS87="meio1st",0,IF(BS87="fim1st",0,BP87) ),IF(BN88="R",IF(BS87="meio1st",6,IF(BS87="fim1st",6,IF(BS87="meio2st",IF(BP88&gt;4,IF(BP88=6,7,BP88+2),6),BP87))),BP87))))</f>
        <v>6</v>
      </c>
      <c r="BW87" s="105">
        <f>IF(BN87="W",0,IF(BN87="O",0,IF(BN87="R",IF(BS87="STB",BQ87,0),IF(BN88="R",IF(BS85="meio1st",0,IF(BU87&gt;BU88,IF(BV87&gt;BV88,0,10),IF(BV87&gt;BV88,10,BQ87))),BQ87))))</f>
        <v>0</v>
      </c>
      <c r="BY87" s="98" t="s">
        <v>140</v>
      </c>
      <c r="BZ87" s="41" t="str">
        <f>D87</f>
        <v>ALFREDO DIAS</v>
      </c>
      <c r="CA87" s="99">
        <f>IF(CB87="W",1,IF(CB87="O",0,IF(CB87="R",0,IF(CB88="R",1,IF(CK87+CK88&gt;0,IF(CK87&gt;CK88,1,0),IF(CJ87&gt;CJ88,1,0))))))</f>
        <v>1</v>
      </c>
      <c r="CB87" s="133"/>
      <c r="CC87" s="109">
        <v>6</v>
      </c>
      <c r="CD87" s="109">
        <v>6</v>
      </c>
      <c r="CE87" s="110"/>
      <c r="CG87" s="65" t="str">
        <f>IF(CE87&lt;&gt;"","STB",IF(CE88&lt;&gt;"","STB",IF(CD87&lt;&gt;"",IF(CD87&gt;5,IF(CD87&gt;CD88+1,"fim2st",IF(CD88&gt;CD87+1,"fim2st",IF(CD87=CD88,"meio2st",IF(CD87=6,IF(CD88=7,"fim2st","meio2st"),IF(CD87=7,IF(CD88=6,"fim2st","meio2st"),"meio2st"))))),IF(CD88&gt;5,IF(CD88&gt;CD87+1,"fim2st","meio2st"),"meio2st")),IF(CD88&lt;&gt;"",IF(CD87&gt;5,IF(CD87&gt;CD88+1,"fim2st",IF(CD88&gt;CD87+1,"fim2st",IF(CD87=CD88,"meio2st",IF(CD87=6,IF(CD88=7,"fim2st","meio2st"),IF(CD87=7,IF(CD88=6,"fim2st","meio2st"),"meio2st"))))),IF(CD88&gt;5,IF(CD88&gt;CD87+1,"fim2st","meio2st"),"meio2st")),IF(CC87&lt;&gt;"",IF(CC87&gt;5,IF(CC87&gt;CC88+1,"fim1st",IF(CC88&gt;CC87+1,"fim1st",IF(CC87=CC88,"meio1st",IF(CC87=6,IF(CC88=7,"fim1st","meio1st"),IF(CC87=7,IF(CC88=6,"fim1st","meio1st"),"meio1st"))))),IF(CC88&gt;5,IF(CC88&gt;CC87+1,"fim1st","meio1st"),"meio1st")),IF(CC88&lt;&gt;"",IF(CC87&gt;5,IF(CC87&gt;CC88+1,"fim1st",IF(CC88&gt;CC87+1,"fim1st",IF(CC87=CC88,"meio1st",IF(CC87=6,IF(CC88=7,"fim1st","meio1st"),IF(CC87=7,IF(CC88=6,"fim1st","meio1st"),"meio1st"))))),IF(CC88&gt;5,IF(CC88&gt;CC87+1,"fim1st","meio1st"),"meio1st")),"NJG"))))))</f>
        <v>fim2st</v>
      </c>
      <c r="CI87" s="103">
        <f>IF(CB87="W",6,IF(CB87="O",0,  IF(CB88="R",IF(CG87="meio1st",IF(CC88&gt;4,IF(CC88=6,7,CC88+2),6),CC87),CC87)))</f>
        <v>6</v>
      </c>
      <c r="CJ87" s="104">
        <f>IF(CB87="W",6,IF(CB87="O",0,IF(CB87="R",IF(CG87="meio1st",0,IF(CG87="fim1st",0,CD87) ),IF(CB88="R",IF(CG87="meio1st",6,IF(CG87="fim1st",6,IF(CG87="meio2st",IF(CD88&gt;4,IF(CD88=6,7,CD88+2),6),CD87))),CD87))))</f>
        <v>6</v>
      </c>
      <c r="CK87" s="105">
        <f>IF(CB87="W",0,IF(CB87="O",0,IF(CB87="R",IF(CG87="STB",CE87,0),IF(CB88="R",IF(CG85="meio1st",0,IF(CI87&gt;CI88,IF(CJ87&gt;CJ88,0,10),IF(CJ87&gt;CJ88,10,CE87))),CE87))))</f>
        <v>0</v>
      </c>
      <c r="CM87" s="31" t="str">
        <f t="shared" si="282"/>
        <v>ALFREDO DIAS</v>
      </c>
      <c r="CN87" s="65">
        <f>IF(AE89&gt;AE90,1,0)</f>
        <v>0</v>
      </c>
      <c r="CO87" s="65">
        <f>IF(AF89&gt;AF90,1,0)</f>
        <v>1</v>
      </c>
      <c r="CP87" s="65">
        <f>IF(AG89&gt;AG90,1,0)</f>
        <v>0</v>
      </c>
      <c r="CQ87" s="65">
        <f>IF(AS89&gt;AS90,1,0)</f>
        <v>1</v>
      </c>
      <c r="CR87" s="65">
        <f>IF(AT89&gt;AT90,1,0)</f>
        <v>1</v>
      </c>
      <c r="CS87" s="65">
        <f>IF(AU89&gt;AU90,1,0)</f>
        <v>0</v>
      </c>
      <c r="CT87" s="65">
        <f>IF(BG88&gt;BG87,1,0)</f>
        <v>1</v>
      </c>
      <c r="CU87" s="65">
        <f>IF(BH88&gt;BH87,1,0)</f>
        <v>1</v>
      </c>
      <c r="CV87" s="65">
        <f>IF(BI88&gt;BI87,1,0)</f>
        <v>0</v>
      </c>
      <c r="CW87" s="65">
        <f>IF(BU86&gt;BU85,1,0)</f>
        <v>1</v>
      </c>
      <c r="CX87" s="65">
        <f>IF(BV86&gt;BV85,1,0)</f>
        <v>1</v>
      </c>
      <c r="CY87" s="65">
        <f>IF(BW86&gt;BW85,1,0)</f>
        <v>0</v>
      </c>
      <c r="CZ87" s="65">
        <f>IF(CI87&gt;CI88,1,0)</f>
        <v>1</v>
      </c>
      <c r="DA87" s="65">
        <f>IF(CJ87&gt;CJ88,1,0)</f>
        <v>1</v>
      </c>
      <c r="DB87" s="65">
        <f>IF(CK87&gt;CK88,1,0)</f>
        <v>0</v>
      </c>
      <c r="DC87" s="111"/>
      <c r="DD87" s="65">
        <f>IF(AE90&gt;AE89,1,0)</f>
        <v>1</v>
      </c>
      <c r="DE87" s="65">
        <f>IF(AF90&gt;AF89,1,0)</f>
        <v>0</v>
      </c>
      <c r="DF87" s="65">
        <f>IF(AG90&gt;AG89,1,0)</f>
        <v>1</v>
      </c>
      <c r="DG87" s="65">
        <f>IF(AS90&gt;AS89,1,0)</f>
        <v>0</v>
      </c>
      <c r="DH87" s="65">
        <f>IF(AT90&gt;AT89,1,0)</f>
        <v>0</v>
      </c>
      <c r="DI87" s="65">
        <f>IF(AU90&gt;AU89,1,0)</f>
        <v>0</v>
      </c>
      <c r="DJ87" s="65">
        <f>IF(BG87&gt;BG88,1,0)</f>
        <v>0</v>
      </c>
      <c r="DK87" s="65">
        <f>IF(BH87&gt;BH88,1,0)</f>
        <v>0</v>
      </c>
      <c r="DL87" s="65">
        <f>IF(BI87&gt;BI88,1,0)</f>
        <v>0</v>
      </c>
      <c r="DM87" s="65">
        <f>IF(BU85&gt;BU86,1,0)</f>
        <v>0</v>
      </c>
      <c r="DN87" s="65">
        <f>IF(BV85&gt;BV86,1,0)</f>
        <v>0</v>
      </c>
      <c r="DO87" s="65">
        <f>IF(BW85&gt;BW86,1,0)</f>
        <v>0</v>
      </c>
      <c r="DP87" s="65">
        <f>IF(CI88&gt;CI87,1,0)</f>
        <v>0</v>
      </c>
      <c r="DQ87" s="65">
        <f>IF(CJ88&gt;CJ87,1,0)</f>
        <v>0</v>
      </c>
      <c r="DR87" s="65">
        <f>IF(CK88&gt;CK87,1,0)</f>
        <v>0</v>
      </c>
      <c r="DS87" s="111"/>
      <c r="DT87" s="65">
        <f>AE89+AF89+AG89+AS89+AT89+AU89+BG88+BH88+BI88+BU86+BV86+BW86+CI87+CJ87+CK87</f>
        <v>62</v>
      </c>
      <c r="DU87" s="65">
        <f>AE90+AF90+AG90+AS90+AT90+AU90+BG87+BH87+BI87+BU85+BV85+BW85+CI88+CJ88+CK88</f>
        <v>25</v>
      </c>
      <c r="DV87" s="111"/>
      <c r="DW87" s="31">
        <f>IF(X89="O",1,0)</f>
        <v>0</v>
      </c>
      <c r="DX87" s="31">
        <f>IF(AL89="O",1,0)</f>
        <v>0</v>
      </c>
      <c r="DY87" s="31">
        <f>IF(AZ88="O",1,0)</f>
        <v>0</v>
      </c>
      <c r="DZ87" s="31">
        <f>IF(BN86="O",1,0)</f>
        <v>0</v>
      </c>
      <c r="EA87" s="31">
        <f>IF(CB87="O",1,0)</f>
        <v>0</v>
      </c>
      <c r="ED87" s="65">
        <f t="shared" si="283"/>
        <v>1</v>
      </c>
      <c r="EE87" s="65">
        <f t="shared" si="284"/>
        <v>1</v>
      </c>
      <c r="EF87" s="65">
        <f t="shared" si="285"/>
        <v>1</v>
      </c>
      <c r="EG87" s="65">
        <f t="shared" si="286"/>
        <v>1</v>
      </c>
      <c r="EH87" s="65">
        <f t="shared" si="287"/>
        <v>1</v>
      </c>
      <c r="EI87" s="65">
        <v>3</v>
      </c>
      <c r="EJ87" s="43">
        <f t="shared" si="288"/>
        <v>5</v>
      </c>
      <c r="EK87" s="43">
        <f>AY88+BM86+CA87+W89+AK89</f>
        <v>4</v>
      </c>
      <c r="EL87" s="43">
        <f t="shared" si="289"/>
        <v>9</v>
      </c>
      <c r="EM87" s="43">
        <f t="shared" si="290"/>
        <v>2</v>
      </c>
      <c r="EN87" s="43">
        <f t="shared" si="291"/>
        <v>7</v>
      </c>
      <c r="EO87" s="43">
        <f t="shared" si="292"/>
        <v>62</v>
      </c>
      <c r="EP87" s="43">
        <f t="shared" si="292"/>
        <v>25</v>
      </c>
      <c r="EQ87" s="43">
        <f t="shared" si="293"/>
        <v>37</v>
      </c>
      <c r="ER87" s="43">
        <f t="shared" si="294"/>
        <v>0</v>
      </c>
      <c r="ES87" s="111"/>
      <c r="ET87" s="71">
        <f>IF(EK87+100&gt;99,EK87+100,concatdxnar("0",EK87+100))</f>
        <v>104</v>
      </c>
      <c r="EU87" s="71">
        <f t="shared" si="295"/>
        <v>107</v>
      </c>
      <c r="EV87" s="71">
        <f t="shared" si="296"/>
        <v>137</v>
      </c>
      <c r="EW87" s="71">
        <f t="shared" si="297"/>
        <v>9</v>
      </c>
      <c r="EX87" s="65" t="str">
        <f t="shared" si="298"/>
        <v>10410713793</v>
      </c>
      <c r="EY87" s="65">
        <f t="shared" si="299"/>
        <v>10410713793</v>
      </c>
      <c r="EZ87" s="65">
        <f>LARGE(EY85:EY90,EI87)</f>
        <v>10310211294</v>
      </c>
      <c r="FA87" s="65" t="str">
        <f t="shared" si="300"/>
        <v>103102112</v>
      </c>
      <c r="FB87" s="65" t="str">
        <f>IF(FA87=FA86,"empate-c",IF(FA87=FA88,"empate-b","ok"))</f>
        <v>ok</v>
      </c>
      <c r="FC87" s="65">
        <f t="shared" si="301"/>
        <v>4</v>
      </c>
      <c r="FD87" s="65">
        <f t="shared" si="302"/>
        <v>9</v>
      </c>
      <c r="FE87" s="65" t="str">
        <f>RIGHT(C83,1)</f>
        <v>J</v>
      </c>
      <c r="FF87" s="65">
        <f>IF(FD87=9,9,VLOOKUP(CONCATENATE(FE87,FD87),'Conf-Direto'!$A$12:$B$587,2,0))</f>
        <v>9</v>
      </c>
      <c r="FG87" s="65">
        <f t="shared" si="303"/>
        <v>9</v>
      </c>
      <c r="FH87" s="31" t="str">
        <f t="shared" si="304"/>
        <v>10310211294</v>
      </c>
      <c r="FI87" s="65">
        <v>3</v>
      </c>
      <c r="FJ87" s="70">
        <f>IF(BM85=1,1,IF(BM86=1,3,0))</f>
        <v>3</v>
      </c>
      <c r="FK87" s="70">
        <f>IF(AY87=1,2,IF(AY88=1,3,0))</f>
        <v>3</v>
      </c>
      <c r="FL87" s="70"/>
      <c r="FM87" s="70">
        <f>FL88</f>
        <v>4</v>
      </c>
      <c r="FN87" s="70">
        <f>FL89</f>
        <v>3</v>
      </c>
      <c r="FO87" s="70">
        <f>FL90</f>
        <v>3</v>
      </c>
      <c r="FP87" s="31">
        <f t="shared" si="305"/>
        <v>10310211294</v>
      </c>
      <c r="FQ87" s="31">
        <f>LARGE(FP85:FP90,3)</f>
        <v>10310211294</v>
      </c>
      <c r="FR87" s="65">
        <f>IF(SUM(EJ85:EJ90)=0,B87,VALUE(RIGHT(FQ87,1)))</f>
        <v>4</v>
      </c>
      <c r="FS87" s="31">
        <f t="shared" si="306"/>
        <v>58</v>
      </c>
      <c r="FT87" s="31" t="str">
        <f>VLOOKUP(FR87,B85:D90,3,0)</f>
        <v>NATAN MORELO</v>
      </c>
      <c r="FU87" s="31">
        <f t="shared" si="307"/>
        <v>57</v>
      </c>
      <c r="FV87" s="67" t="str">
        <f t="shared" si="308"/>
        <v>5857</v>
      </c>
      <c r="FW87" s="31">
        <f t="shared" si="309"/>
        <v>5857</v>
      </c>
      <c r="FX87" s="31">
        <f>SMALL(FW85:FW90,FI87)</f>
        <v>5755</v>
      </c>
      <c r="FY87" s="31">
        <f t="shared" si="310"/>
        <v>57</v>
      </c>
      <c r="FZ87" s="31" t="str">
        <f t="shared" si="311"/>
        <v>55</v>
      </c>
    </row>
    <row r="88" spans="1:185" x14ac:dyDescent="0.45">
      <c r="B88" s="43">
        <v>4</v>
      </c>
      <c r="C88" s="38">
        <v>58</v>
      </c>
      <c r="D88" s="39" t="str">
        <f>Classificação!D62</f>
        <v>NATAN MORELO</v>
      </c>
      <c r="F88" s="38">
        <f>F87+1</f>
        <v>58</v>
      </c>
      <c r="G88" s="89" t="str">
        <f t="shared" si="281"/>
        <v>SOCORRO OIVANE</v>
      </c>
      <c r="H88" s="131">
        <f>VLOOKUP(FR88,EI85:EJ90,2,0)</f>
        <v>5</v>
      </c>
      <c r="I88" s="112">
        <f>VLOOKUP(FR88,EI85:EK90,3,0)</f>
        <v>2</v>
      </c>
      <c r="J88" s="116">
        <f>VLOOKUP(FR88,EI85:EQ90,4,0)</f>
        <v>5</v>
      </c>
      <c r="K88" s="114">
        <f>VLOOKUP(FR88,EI85:EQ90,5,0)</f>
        <v>7</v>
      </c>
      <c r="L88" s="115">
        <f>VLOOKUP(FR88,EI85:EQ90,6,0)</f>
        <v>-2</v>
      </c>
      <c r="M88" s="116">
        <f>VLOOKUP(FR88,EI85:EQ90,7,0)</f>
        <v>49</v>
      </c>
      <c r="N88" s="114">
        <f>VLOOKUP(FR88,EI85:EQ90,8,0)</f>
        <v>70</v>
      </c>
      <c r="O88" s="147">
        <f>VLOOKUP(FR88,EI85:EQ90,9,0)</f>
        <v>-21</v>
      </c>
      <c r="P88" s="117">
        <f>VLOOKUP(FR88,EI85:ER90,10,0)</f>
        <v>0</v>
      </c>
      <c r="Q88" s="117" t="e">
        <f>VLOOKUP(FS88,EJ85:ES90,10,0)</f>
        <v>#N/A</v>
      </c>
      <c r="R88" s="97"/>
      <c r="S88" s="97"/>
      <c r="U88" s="118" t="s">
        <v>140</v>
      </c>
      <c r="V88" s="50" t="str">
        <f>D89</f>
        <v>SOCORRO OIVANE</v>
      </c>
      <c r="W88" s="119">
        <f>IF(X88="W",1,IF(X88="O",0,IF(X88="R",0,IF(X87="R",1,IF(AG88+AG87&gt;0,IF(AG88&gt;AG87,1,0),IF(AF88&gt;AF87,1,0))))))</f>
        <v>0</v>
      </c>
      <c r="X88" s="120"/>
      <c r="Y88" s="121">
        <v>7</v>
      </c>
      <c r="Z88" s="121">
        <v>2</v>
      </c>
      <c r="AA88" s="122">
        <v>3</v>
      </c>
      <c r="AC88" s="65" t="str">
        <f>IF(AA88&lt;&gt;"","STB",IF(AA87&lt;&gt;"","STB",IF(Z88&lt;&gt;"",IF(Z88&gt;5,IF(Z88&gt;Z87+1,"fim2st",IF(Z87&gt;Z88+1,"fim2st",IF(Z88=Z87,"meio2st",IF(Z88=6,IF(Z87=7,"fim2st","meio2st"),IF(Z88=7,IF(Z87=6,"fim2st","meio2st"),"meio2st"))))),IF(Z87&gt;5,IF(Z87&gt;Z88+1,"fim2st","meio2st"),"meio2st")),IF(Z87&lt;&gt;"",IF(Z88&gt;5,IF(Z88&gt;Z87+1,"fim2st",IF(Z87&gt;Z88+1,"fim2st",IF(Z88=Z87,"meio2st",IF(Z88=6,IF(Z87=7,"fim2st","meio2st"),IF(Z88=7,IF(Z87=6,"fim2st","meio2st"),"meio2st"))))),IF(Z87&gt;5,IF(Z87&gt;Z88+1,"fim2st","meio2st"),"meio2st")),IF(Y88&lt;&gt;"",IF(Y88&gt;5,IF(Y88&gt;Y87+1,"fim1st",IF(Y87&gt;Y88+1,"fim1st",IF(Y88=Y87,"meio1st",IF(Y88=6,IF(Y87=7,"fim1st","meio1st"),IF(Y88=7,IF(Y87=6,"fim1st","meio1st"),"meio1st"))))),IF(Y87&gt;5,IF(Y87&gt;Y88+1,"fim1st","meio1st"),"meio1st")),IF(Y87&lt;&gt;"",IF(Y88&gt;5,IF(Y88&gt;Y87+1,"fim1st",IF(Y87&gt;Y88+1,"fim1st",IF(Y88=Y87,"meio1st",IF(Y88=6,IF(Y87=7,"fim1st","meio1st"),IF(Y88=7,IF(Y87=6,"fim1st","meio1st"),"meio1st"))))),IF(Y87&gt;5,IF(Y87&gt;Y88+1,"fim1st","meio1st"),"meio1st")),"NJG"))))))</f>
        <v>STB</v>
      </c>
      <c r="AE88" s="123">
        <f>IF(X88="W",6,IF(X88="O",0,  IF(X87="R",IF(AC88="meio1st",IF(Y87&gt;4,IF(Y87=6,7,Y87+2),6),Y88),Y88)))</f>
        <v>7</v>
      </c>
      <c r="AF88" s="124">
        <f>IF(X88="W",6,IF(X88="O",0,IF(X88="R",IF(AC88="meio1st",0,IF(AC88="fim1st",0,Z88) ),IF(X87="R",IF(AC88="meio1st",6,IF(AC88="fim1st",6,IF(AC88="meio2st",IF(Z87&gt;4,IF(Z87=6,7,Z87+2),6),Z88))),Z88))))</f>
        <v>2</v>
      </c>
      <c r="AG88" s="125">
        <f>IF(X88="W",0,IF(X88="O",0,IF(X88="R",IF(AC88="STB",AA88,0),IF(X87="R",IF(AC85="meio1st",0,IF(AE88&gt;AE87,IF(AF88&gt;AF87,0,10),IF(AF88&gt;AF87,10,AA88))),AA88))))</f>
        <v>3</v>
      </c>
      <c r="AH88" s="106"/>
      <c r="AI88" s="118"/>
      <c r="AJ88" s="50" t="str">
        <f>D88</f>
        <v>NATAN MORELO</v>
      </c>
      <c r="AK88" s="119">
        <f>IF(AL88="W",1,IF(AL88="O",0,IF(AL88="R",0,IF(AL87="R",1,IF(AU88+AU87&gt;0,IF(AU88&gt;AU87,1,0),IF(AT88&gt;AT87,1,0))))))</f>
        <v>1</v>
      </c>
      <c r="AL88" s="120"/>
      <c r="AM88" s="121">
        <v>6</v>
      </c>
      <c r="AN88" s="121">
        <v>7</v>
      </c>
      <c r="AO88" s="122"/>
      <c r="AQ88" s="65" t="str">
        <f>IF(AO88&lt;&gt;"","STB",IF(AO87&lt;&gt;"","STB",IF(AN88&lt;&gt;"",IF(AN88&gt;5,IF(AN88&gt;AN87+1,"fim2st",IF(AN87&gt;AN88+1,"fim2st",IF(AN88=AN87,"meio2st",IF(AN88=6,IF(AN87=7,"fim2st","meio2st"),IF(AN88=7,IF(AN87=6,"fim2st","meio2st"),"meio2st"))))),IF(AN87&gt;5,IF(AN87&gt;AN88+1,"fim2st","meio2st"),"meio2st")),IF(AN87&lt;&gt;"",IF(AN88&gt;5,IF(AN88&gt;AN87+1,"fim2st",IF(AN87&gt;AN88+1,"fim2st",IF(AN88=AN87,"meio2st",IF(AN88=6,IF(AN87=7,"fim2st","meio2st"),IF(AN88=7,IF(AN87=6,"fim2st","meio2st"),"meio2st"))))),IF(AN87&gt;5,IF(AN87&gt;AN88+1,"fim2st","meio2st"),"meio2st")),IF(AM88&lt;&gt;"",IF(AM88&gt;5,IF(AM88&gt;AM87+1,"fim1st",IF(AM87&gt;AM88+1,"fim1st",IF(AM88=AM87,"meio1st",IF(AM88=6,IF(AM87=7,"fim1st","meio1st"),IF(AM88=7,IF(AM87=6,"fim1st","meio1st"),"meio1st"))))),IF(AM87&gt;5,IF(AM87&gt;AM88+1,"fim1st","meio1st"),"meio1st")),IF(AM87&lt;&gt;"",IF(AM88&gt;5,IF(AM88&gt;AM87+1,"fim1st",IF(AM87&gt;AM88+1,"fim1st",IF(AM88=AM87,"meio1st",IF(AM88=6,IF(AM87=7,"fim1st","meio1st"),IF(AM88=7,IF(AM87=6,"fim1st","meio1st"),"meio1st"))))),IF(AM87&gt;5,IF(AM87&gt;AM88+1,"fim1st","meio1st"),"meio1st")),"NJG"))))))</f>
        <v>fim2st</v>
      </c>
      <c r="AS88" s="123">
        <f>IF(AL88="W",6,IF(AL88="O",0,  IF(AL87="R",IF(AQ88="meio1st",IF(AM87&gt;4,IF(AM87=6,7,AM87+2),6),AM88),AM88)))</f>
        <v>6</v>
      </c>
      <c r="AT88" s="124">
        <f>IF(AL88="W",6,IF(AL88="O",0,IF(AL88="R",IF(AQ88="meio1st",0,IF(AQ88="fim1st",0,AN88) ),IF(AL87="R",IF(AQ88="meio1st",6,IF(AQ88="fim1st",6,IF(AQ88="meio2st",IF(AN87&gt;4,IF(AN87=6,7,AN87+2),6),AN88))),AN88))))</f>
        <v>7</v>
      </c>
      <c r="AU88" s="125">
        <f>IF(AL88="W",0,IF(AL88="O",0,IF(AL88="R",IF(AQ88="STB",AO88,0),IF(AL87="R",IF(AQ85="meio1st",0,IF(AS88&gt;AS87,IF(AT88&gt;AT87,0,10),IF(AT88&gt;AT87,10,AO88))),AO88))))</f>
        <v>0</v>
      </c>
      <c r="AW88" s="118" t="s">
        <v>140</v>
      </c>
      <c r="AX88" s="50" t="str">
        <f>D87</f>
        <v>ALFREDO DIAS</v>
      </c>
      <c r="AY88" s="119">
        <f>IF(AZ88="W",1,IF(AZ88="O",0,IF(AZ88="R",0,IF(AZ87="R",1,IF(BI88+BI87&gt;0,IF(BI88&gt;BI87,1,0),IF(BH88&gt;BH87,1,0))))))</f>
        <v>1</v>
      </c>
      <c r="AZ88" s="120"/>
      <c r="BA88" s="121">
        <v>6</v>
      </c>
      <c r="BB88" s="121">
        <v>6</v>
      </c>
      <c r="BC88" s="122"/>
      <c r="BE88" s="65" t="str">
        <f>IF(BC88&lt;&gt;"","STB",IF(BC87&lt;&gt;"","STB",IF(BB88&lt;&gt;"",IF(BB88&gt;5,IF(BB88&gt;BB87+1,"fim2st",IF(BB87&gt;BB88+1,"fim2st",IF(BB88=BB87,"meio2st",IF(BB88=6,IF(BB87=7,"fim2st","meio2st"),IF(BB88=7,IF(BB87=6,"fim2st","meio2st"),"meio2st"))))),IF(BB87&gt;5,IF(BB87&gt;BB88+1,"fim2st","meio2st"),"meio2st")),IF(BB87&lt;&gt;"",IF(BB88&gt;5,IF(BB88&gt;BB87+1,"fim2st",IF(BB87&gt;BB88+1,"fim2st",IF(BB88=BB87,"meio2st",IF(BB88=6,IF(BB87=7,"fim2st","meio2st"),IF(BB88=7,IF(BB87=6,"fim2st","meio2st"),"meio2st"))))),IF(BB87&gt;5,IF(BB87&gt;BB88+1,"fim2st","meio2st"),"meio2st")),IF(BA88&lt;&gt;"",IF(BA88&gt;5,IF(BA88&gt;BA87+1,"fim1st",IF(BA87&gt;BA88+1,"fim1st",IF(BA88=BA87,"meio1st",IF(BA88=6,IF(BA87=7,"fim1st","meio1st"),IF(BA88=7,IF(BA87=6,"fim1st","meio1st"),"meio1st"))))),IF(BA87&gt;5,IF(BA87&gt;BA88+1,"fim1st","meio1st"),"meio1st")),IF(BA87&lt;&gt;"",IF(BA88&gt;5,IF(BA88&gt;BA87+1,"fim1st",IF(BA87&gt;BA88+1,"fim1st",IF(BA88=BA87,"meio1st",IF(BA88=6,IF(BA87=7,"fim1st","meio1st"),IF(BA88=7,IF(BA87=6,"fim1st","meio1st"),"meio1st"))))),IF(BA87&gt;5,IF(BA87&gt;BA88+1,"fim1st","meio1st"),"meio1st")),"NJG"))))))</f>
        <v>fim2st</v>
      </c>
      <c r="BG88" s="123">
        <f>IF(AZ88="W",6,IF(AZ88="O",0,  IF(AZ87="R",IF(BE88="meio1st",IF(BA87&gt;4,IF(BA87=6,7,BA87+2),6),BA88),BA88)))</f>
        <v>6</v>
      </c>
      <c r="BH88" s="124">
        <f>IF(AZ88="W",6,IF(AZ88="O",0,IF(AZ88="R",IF(BE88="meio1st",0,IF(BE88="fim1st",0,BB88) ),IF(AZ87="R",IF(BE88="meio1st",6,IF(BE88="fim1st",6,IF(BE88="meio2st",IF(BB87&gt;4,IF(BB87=6,7,BB87+2),6),BB88))),BB88))))</f>
        <v>6</v>
      </c>
      <c r="BI88" s="125">
        <f>IF(AZ88="W",0,IF(AZ88="O",0,IF(AZ88="R",IF(BE88="STB",BC88,0),IF(AZ87="R",IF(BE85="meio1st",0,IF(BG88&gt;BG87,IF(BH88&gt;BH87,0,10),IF(BH88&gt;BH87,10,BC88))),BC88))))</f>
        <v>0</v>
      </c>
      <c r="BK88" s="118" t="s">
        <v>140</v>
      </c>
      <c r="BL88" s="50" t="str">
        <f>D90</f>
        <v>SANDSON AZEVEDO</v>
      </c>
      <c r="BM88" s="119">
        <f>IF(BN88="W",1,IF(BN88="O",0,IF(BN88="R",0,IF(BN87="R",1,IF(BW88+BW87&gt;0,IF(BW88&gt;BW87,1,0),IF(BV88&gt;BV87,1,0))))))</f>
        <v>0</v>
      </c>
      <c r="BN88" s="120"/>
      <c r="BO88" s="121">
        <v>6</v>
      </c>
      <c r="BP88" s="121">
        <v>3</v>
      </c>
      <c r="BQ88" s="122"/>
      <c r="BS88" s="65" t="str">
        <f>IF(BQ88&lt;&gt;"","STB",IF(BQ87&lt;&gt;"","STB",IF(BP88&lt;&gt;"",IF(BP88&gt;5,IF(BP88&gt;BP87+1,"fim2st",IF(BP87&gt;BP88+1,"fim2st",IF(BP88=BP87,"meio2st",IF(BP88=6,IF(BP87=7,"fim2st","meio2st"),IF(BP88=7,IF(BP87=6,"fim2st","meio2st"),"meio2st"))))),IF(BP87&gt;5,IF(BP87&gt;BP88+1,"fim2st","meio2st"),"meio2st")),IF(BP87&lt;&gt;"",IF(BP88&gt;5,IF(BP88&gt;BP87+1,"fim2st",IF(BP87&gt;BP88+1,"fim2st",IF(BP88=BP87,"meio2st",IF(BP88=6,IF(BP87=7,"fim2st","meio2st"),IF(BP88=7,IF(BP87=6,"fim2st","meio2st"),"meio2st"))))),IF(BP87&gt;5,IF(BP87&gt;BP88+1,"fim2st","meio2st"),"meio2st")),IF(BO88&lt;&gt;"",IF(BO88&gt;5,IF(BO88&gt;BO87+1,"fim1st",IF(BO87&gt;BO88+1,"fim1st",IF(BO88=BO87,"meio1st",IF(BO88=6,IF(BO87=7,"fim1st","meio1st"),IF(BO88=7,IF(BO87=6,"fim1st","meio1st"),"meio1st"))))),IF(BO87&gt;5,IF(BO87&gt;BO88+1,"fim1st","meio1st"),"meio1st")),IF(BO87&lt;&gt;"",IF(BO88&gt;5,IF(BO88&gt;BO87+1,"fim1st",IF(BO87&gt;BO88+1,"fim1st",IF(BO88=BO87,"meio1st",IF(BO88=6,IF(BO87=7,"fim1st","meio1st"),IF(BO88=7,IF(BO87=6,"fim1st","meio1st"),"meio1st"))))),IF(BO87&gt;5,IF(BO87&gt;BO88+1,"fim1st","meio1st"),"meio1st")),"NJG"))))))</f>
        <v>fim2st</v>
      </c>
      <c r="BU88" s="123">
        <f>IF(BN88="W",6,IF(BN88="O",0,  IF(BN87="R",IF(BS88="meio1st",IF(BO87&gt;4,IF(BO87=6,7,BO87+2),6),BO88),BO88)))</f>
        <v>6</v>
      </c>
      <c r="BV88" s="124">
        <f>IF(BN88="W",6,IF(BN88="O",0,IF(BN88="R",IF(BS88="meio1st",0,IF(BS88="fim1st",0,BP88) ),IF(BN87="R",IF(BS88="meio1st",6,IF(BS88="fim1st",6,IF(BS88="meio2st",IF(BP87&gt;4,IF(BP87=6,7,BP87+2),6),BP88))),BP88))))</f>
        <v>3</v>
      </c>
      <c r="BW88" s="125">
        <f>IF(BN88="W",0,IF(BN88="O",0,IF(BN88="R",IF(BS88="STB",BQ88,0),IF(BN87="R",IF(BS85="meio1st",0,IF(BU88&gt;BU87,IF(BV88&gt;BV87,0,10),IF(BV88&gt;BV87,10,BQ88))),BQ88))))</f>
        <v>0</v>
      </c>
      <c r="BY88" s="118"/>
      <c r="BZ88" s="50" t="str">
        <f>D89</f>
        <v>SOCORRO OIVANE</v>
      </c>
      <c r="CA88" s="119">
        <f>IF(CB88="W",1,IF(CB88="O",0,IF(CB88="R",0,IF(CB87="R",1,IF(CK88+CK87&gt;0,IF(CK88&gt;CK87,1,0),IF(CJ88&gt;CJ87,1,0))))))</f>
        <v>0</v>
      </c>
      <c r="CB88" s="151"/>
      <c r="CC88" s="129">
        <v>0</v>
      </c>
      <c r="CD88" s="129">
        <v>3</v>
      </c>
      <c r="CE88" s="130"/>
      <c r="CG88" s="65" t="str">
        <f>IF(CE88&lt;&gt;"","STB",IF(CE87&lt;&gt;"","STB",IF(CD88&lt;&gt;"",IF(CD88&gt;5,IF(CD88&gt;CD87+1,"fim2st",IF(CD87&gt;CD88+1,"fim2st",IF(CD88=CD87,"meio2st",IF(CD88=6,IF(CD87=7,"fim2st","meio2st"),IF(CD88=7,IF(CD87=6,"fim2st","meio2st"),"meio2st"))))),IF(CD87&gt;5,IF(CD87&gt;CD88+1,"fim2st","meio2st"),"meio2st")),IF(CD87&lt;&gt;"",IF(CD88&gt;5,IF(CD88&gt;CD87+1,"fim2st",IF(CD87&gt;CD88+1,"fim2st",IF(CD88=CD87,"meio2st",IF(CD88=6,IF(CD87=7,"fim2st","meio2st"),IF(CD88=7,IF(CD87=6,"fim2st","meio2st"),"meio2st"))))),IF(CD87&gt;5,IF(CD87&gt;CD88+1,"fim2st","meio2st"),"meio2st")),IF(CC88&lt;&gt;"",IF(CC88&gt;5,IF(CC88&gt;CC87+1,"fim1st",IF(CC87&gt;CC88+1,"fim1st",IF(CC88=CC87,"meio1st",IF(CC88=6,IF(CC87=7,"fim1st","meio1st"),IF(CC88=7,IF(CC87=6,"fim1st","meio1st"),"meio1st"))))),IF(CC87&gt;5,IF(CC87&gt;CC88+1,"fim1st","meio1st"),"meio1st")),IF(CC87&lt;&gt;"",IF(CC88&gt;5,IF(CC88&gt;CC87+1,"fim1st",IF(CC87&gt;CC88+1,"fim1st",IF(CC88=CC87,"meio1st",IF(CC88=6,IF(CC87=7,"fim1st","meio1st"),IF(CC88=7,IF(CC87=6,"fim1st","meio1st"),"meio1st"))))),IF(CC87&gt;5,IF(CC87&gt;CC88+1,"fim1st","meio1st"),"meio1st")),"NJG"))))))</f>
        <v>fim2st</v>
      </c>
      <c r="CI88" s="123">
        <f>IF(CB88="W",6,IF(CB88="O",0,  IF(CB87="R",IF(CG88="meio1st",IF(CC87&gt;4,IF(CC87=6,7,CC87+2),6),CC88),CC88)))</f>
        <v>0</v>
      </c>
      <c r="CJ88" s="124">
        <f>IF(CB88="W",6,IF(CB88="O",0,IF(CB88="R",IF(CG88="meio1st",0,IF(CG88="fim1st",0,CD88) ),IF(CB87="R",IF(CG88="meio1st",6,IF(CG88="fim1st",6,IF(CG88="meio2st",IF(CD87&gt;4,IF(CD87=6,7,CD87+2),6),CD88))),CD88))))</f>
        <v>3</v>
      </c>
      <c r="CK88" s="125">
        <f>IF(CB88="W",0,IF(CB88="O",0,IF(CB88="R",IF(CG88="STB",CE88,0),IF(CB87="R",IF(CG85="meio1st",0,IF(CI88&gt;CI87,IF(CJ88&gt;CJ87,0,10),IF(CJ88&gt;CJ87,10,CE88))),CE88))))</f>
        <v>0</v>
      </c>
      <c r="CM88" s="31" t="str">
        <f t="shared" si="282"/>
        <v>NATAN MORELO</v>
      </c>
      <c r="CN88" s="65">
        <f>IF(AE90&gt;AE89,1,0)</f>
        <v>1</v>
      </c>
      <c r="CO88" s="65">
        <f>IF(AF90&gt;AF89,1,0)</f>
        <v>0</v>
      </c>
      <c r="CP88" s="65">
        <f>IF(AG90&gt;AG89,1,0)</f>
        <v>1</v>
      </c>
      <c r="CQ88" s="65">
        <f>IF(AS88&gt;AS87,1,0)</f>
        <v>1</v>
      </c>
      <c r="CR88" s="65">
        <f>IF(AT88&gt;AT87,1,0)</f>
        <v>1</v>
      </c>
      <c r="CS88" s="65">
        <f>IF(AU88&gt;AU87,1,0)</f>
        <v>0</v>
      </c>
      <c r="CT88" s="65">
        <f>IF(BG86&gt;BG85,1,0)</f>
        <v>0</v>
      </c>
      <c r="CU88" s="65">
        <f>IF(BH86&gt;BH85,1,0)</f>
        <v>0</v>
      </c>
      <c r="CV88" s="65">
        <f>IF(BI86&gt;BI85,1,0)</f>
        <v>0</v>
      </c>
      <c r="CW88" s="65">
        <f>IF(BU90&gt;BU89,1,0)</f>
        <v>1</v>
      </c>
      <c r="CX88" s="65">
        <f>IF(BV90&gt;BV89,1,0)</f>
        <v>0</v>
      </c>
      <c r="CY88" s="65">
        <f>IF(BW90&gt;BW89,1,0)</f>
        <v>0</v>
      </c>
      <c r="CZ88" s="65">
        <f>IF(CI89&gt;CI90,1,0)</f>
        <v>1</v>
      </c>
      <c r="DA88" s="65">
        <f>IF(CJ89&gt;CJ90,1,0)</f>
        <v>1</v>
      </c>
      <c r="DB88" s="65">
        <f>IF(CK89&gt;CK90,1,0)</f>
        <v>0</v>
      </c>
      <c r="DC88" s="111"/>
      <c r="DD88" s="65">
        <f>IF(AE89&gt;AE90,1,0)</f>
        <v>0</v>
      </c>
      <c r="DE88" s="65">
        <f>IF(AF89&gt;AF90,1,0)</f>
        <v>1</v>
      </c>
      <c r="DF88" s="65">
        <f>IF(AG89&gt;AG90,1,0)</f>
        <v>0</v>
      </c>
      <c r="DG88" s="65">
        <f>IF(AS87&gt;AS88,1,0)</f>
        <v>0</v>
      </c>
      <c r="DH88" s="65">
        <f>IF(AT87&gt;AT88,1,0)</f>
        <v>0</v>
      </c>
      <c r="DI88" s="65">
        <f>IF(AU87&gt;AU88,1,0)</f>
        <v>0</v>
      </c>
      <c r="DJ88" s="65">
        <f>IF(BG85&gt;BG86,1,0)</f>
        <v>1</v>
      </c>
      <c r="DK88" s="65">
        <f>IF(BH85&gt;BH86,1,0)</f>
        <v>1</v>
      </c>
      <c r="DL88" s="65">
        <f>IF(BI85&gt;BI86,1,0)</f>
        <v>0</v>
      </c>
      <c r="DM88" s="65">
        <f>IF(BU89&gt;BU90,1,0)</f>
        <v>0</v>
      </c>
      <c r="DN88" s="65">
        <f>IF(BV89&gt;BV90,1,0)</f>
        <v>1</v>
      </c>
      <c r="DO88" s="65">
        <f>IF(BW89&gt;BW90,1,0)</f>
        <v>1</v>
      </c>
      <c r="DP88" s="65">
        <f>IF(CI90&gt;CI89,1,0)</f>
        <v>0</v>
      </c>
      <c r="DQ88" s="65">
        <f>IF(CJ90&gt;CJ89,1,0)</f>
        <v>0</v>
      </c>
      <c r="DR88" s="65">
        <f>IF(CK90&gt;CK89,1,0)</f>
        <v>0</v>
      </c>
      <c r="DS88" s="111"/>
      <c r="DT88" s="65">
        <f>AE90+AF90+AG90+AS88+AT88+AU88+BG86+BH86+BI86+BU90+BV90+BW90+CI89+CJ89+CK89</f>
        <v>64</v>
      </c>
      <c r="DU88" s="65">
        <f>AE89+AF89+AG89+AS87+AT87+AU87+BG85+BH85+BI85+BU89+BV89+BW89+CI90+CJ90+CK90</f>
        <v>52</v>
      </c>
      <c r="DV88" s="111"/>
      <c r="DW88" s="31">
        <f>IF(X90="O",1,0)</f>
        <v>0</v>
      </c>
      <c r="DX88" s="31">
        <f>IF(AL88="O",1,0)</f>
        <v>0</v>
      </c>
      <c r="DY88" s="31">
        <f>IF(AZ86="O",1,0)</f>
        <v>0</v>
      </c>
      <c r="DZ88" s="31">
        <f>IF(BN90="O",1,0)</f>
        <v>0</v>
      </c>
      <c r="EA88" s="31">
        <f>IF(CB89="O",1,0)</f>
        <v>0</v>
      </c>
      <c r="ED88" s="65">
        <f t="shared" si="283"/>
        <v>1</v>
      </c>
      <c r="EE88" s="65">
        <f t="shared" si="284"/>
        <v>1</v>
      </c>
      <c r="EF88" s="65">
        <f t="shared" si="285"/>
        <v>1</v>
      </c>
      <c r="EG88" s="65">
        <f t="shared" si="286"/>
        <v>1</v>
      </c>
      <c r="EH88" s="65">
        <f t="shared" si="287"/>
        <v>1</v>
      </c>
      <c r="EI88" s="65">
        <v>4</v>
      </c>
      <c r="EJ88" s="43">
        <f t="shared" si="288"/>
        <v>5</v>
      </c>
      <c r="EK88" s="43">
        <f>AY86+BM90+CA89+W90+AK88</f>
        <v>3</v>
      </c>
      <c r="EL88" s="43">
        <f t="shared" si="289"/>
        <v>7</v>
      </c>
      <c r="EM88" s="43">
        <f t="shared" si="290"/>
        <v>5</v>
      </c>
      <c r="EN88" s="43">
        <f t="shared" si="291"/>
        <v>2</v>
      </c>
      <c r="EO88" s="43">
        <f t="shared" si="292"/>
        <v>64</v>
      </c>
      <c r="EP88" s="43">
        <f t="shared" si="292"/>
        <v>52</v>
      </c>
      <c r="EQ88" s="43">
        <f t="shared" si="293"/>
        <v>12</v>
      </c>
      <c r="ER88" s="43">
        <f t="shared" si="294"/>
        <v>0</v>
      </c>
      <c r="ES88" s="111"/>
      <c r="ET88" s="71">
        <f>IF(EK88+100&gt;99,EK88+100,concatdxnar("0",EK88+100))</f>
        <v>103</v>
      </c>
      <c r="EU88" s="71">
        <f t="shared" si="295"/>
        <v>102</v>
      </c>
      <c r="EV88" s="71">
        <f t="shared" si="296"/>
        <v>112</v>
      </c>
      <c r="EW88" s="71">
        <f t="shared" si="297"/>
        <v>9</v>
      </c>
      <c r="EX88" s="65" t="str">
        <f t="shared" si="298"/>
        <v>10310211294</v>
      </c>
      <c r="EY88" s="65">
        <f t="shared" si="299"/>
        <v>10310211294</v>
      </c>
      <c r="EZ88" s="65">
        <f>LARGE(EY85:EY90,EI88)</f>
        <v>10209807995</v>
      </c>
      <c r="FA88" s="65" t="str">
        <f t="shared" si="300"/>
        <v>102098079</v>
      </c>
      <c r="FB88" s="65" t="str">
        <f>IF(FA88=FA87,"empate-c",IF(FA88=FA89,"empate-b","ok"))</f>
        <v>ok</v>
      </c>
      <c r="FC88" s="65">
        <f t="shared" si="301"/>
        <v>5</v>
      </c>
      <c r="FD88" s="65">
        <f t="shared" si="302"/>
        <v>9</v>
      </c>
      <c r="FE88" s="65" t="str">
        <f>RIGHT(C83,1)</f>
        <v>J</v>
      </c>
      <c r="FF88" s="65">
        <f>IF(FD88=9,9,VLOOKUP(CONCATENATE(FE88,FD88),'Conf-Direto'!$A$12:$B$587,2,0))</f>
        <v>9</v>
      </c>
      <c r="FG88" s="65">
        <f t="shared" si="303"/>
        <v>9</v>
      </c>
      <c r="FH88" s="31" t="str">
        <f t="shared" si="304"/>
        <v>10209807995</v>
      </c>
      <c r="FI88" s="65">
        <v>4</v>
      </c>
      <c r="FJ88" s="70">
        <f>IF(AY85=1,1,IF(AY86=1,4,0))</f>
        <v>1</v>
      </c>
      <c r="FK88" s="70">
        <f>IF(AK87=1,2,IF(AK88=1,4,0))</f>
        <v>4</v>
      </c>
      <c r="FL88" s="70">
        <f>IF(W89=1,3,IF(W90=1,4,0))</f>
        <v>4</v>
      </c>
      <c r="FM88" s="70"/>
      <c r="FN88" s="70">
        <f>FM89</f>
        <v>5</v>
      </c>
      <c r="FO88" s="70">
        <f>FM90</f>
        <v>4</v>
      </c>
      <c r="FP88" s="31">
        <f t="shared" si="305"/>
        <v>10209807995</v>
      </c>
      <c r="FQ88" s="31">
        <f>LARGE(FP85:FP90,4)</f>
        <v>10209807995</v>
      </c>
      <c r="FR88" s="65">
        <f>IF(SUM(EJ85:EJ90)=0,B88,VALUE(RIGHT(FQ88,1)))</f>
        <v>5</v>
      </c>
      <c r="FS88" s="31">
        <f t="shared" si="306"/>
        <v>59</v>
      </c>
      <c r="FT88" s="31" t="str">
        <f>VLOOKUP(FR88,B85:D90,3,0)</f>
        <v>SOCORRO OIVANE</v>
      </c>
      <c r="FU88" s="31">
        <f t="shared" si="307"/>
        <v>58</v>
      </c>
      <c r="FV88" s="67" t="str">
        <f t="shared" si="308"/>
        <v>5958</v>
      </c>
      <c r="FW88" s="31">
        <f t="shared" si="309"/>
        <v>5958</v>
      </c>
      <c r="FX88" s="31">
        <f>SMALL(FW85:FW90,FI88)</f>
        <v>5857</v>
      </c>
      <c r="FY88" s="31">
        <f t="shared" si="310"/>
        <v>58</v>
      </c>
      <c r="FZ88" s="31" t="str">
        <f t="shared" si="311"/>
        <v>57</v>
      </c>
    </row>
    <row r="89" spans="1:185" x14ac:dyDescent="0.45">
      <c r="B89" s="43">
        <v>5</v>
      </c>
      <c r="C89" s="38">
        <v>59</v>
      </c>
      <c r="D89" s="39" t="str">
        <f>Classificação!D63</f>
        <v>SOCORRO OIVANE</v>
      </c>
      <c r="F89" s="38">
        <f>F88+1</f>
        <v>59</v>
      </c>
      <c r="G89" s="89" t="str">
        <f t="shared" si="281"/>
        <v>CARLOS SILVEIRA</v>
      </c>
      <c r="H89" s="131">
        <f>VLOOKUP(FR89,EI85:EJ90,2,0)</f>
        <v>5</v>
      </c>
      <c r="I89" s="112">
        <f>VLOOKUP(FR89,EI85:EK90,3,0)</f>
        <v>2</v>
      </c>
      <c r="J89" s="131">
        <f>VLOOKUP(FR89,EI85:EQ90,4,0)</f>
        <v>4</v>
      </c>
      <c r="K89" s="114">
        <f>VLOOKUP(FR89,EI85:EQ90,5,0)</f>
        <v>7</v>
      </c>
      <c r="L89" s="115">
        <f>VLOOKUP(FR89,EI85:EQ90,6,0)</f>
        <v>-3</v>
      </c>
      <c r="M89" s="131">
        <f>VLOOKUP(FR89,EI85:EQ90,7,0)</f>
        <v>48</v>
      </c>
      <c r="N89" s="114">
        <f>VLOOKUP(FR89,EI85:EQ90,8,0)</f>
        <v>58</v>
      </c>
      <c r="O89" s="147">
        <f>VLOOKUP(FR89,EI85:EQ90,9,0)</f>
        <v>-10</v>
      </c>
      <c r="P89" s="117">
        <f>VLOOKUP(FR89,EI85:ER90,10,0)</f>
        <v>0</v>
      </c>
      <c r="Q89" s="117" t="e">
        <f>VLOOKUP(FS89,EJ85:ES90,10,0)</f>
        <v>#N/A</v>
      </c>
      <c r="R89" s="97"/>
      <c r="S89" s="97"/>
      <c r="U89" s="98"/>
      <c r="V89" s="45" t="str">
        <f>D87</f>
        <v>ALFREDO DIAS</v>
      </c>
      <c r="W89" s="134">
        <f>IF(X89="W",1,IF(X89="O",0,IF(X89="R",0,IF(X90="R",1,IF(AG89+AG90&gt;0,IF(AG89&gt;AG90,1,0),IF(AF89&gt;AF90,1,0))))))</f>
        <v>0</v>
      </c>
      <c r="X89" s="132"/>
      <c r="Y89" s="101">
        <v>3</v>
      </c>
      <c r="Z89" s="101">
        <v>6</v>
      </c>
      <c r="AA89" s="102">
        <v>5</v>
      </c>
      <c r="AC89" s="65" t="str">
        <f>IF(AA89&lt;&gt;"","STB",IF(AA90&lt;&gt;"","STB",IF(Z89&lt;&gt;"",IF(Z89&gt;5,IF(Z89&gt;Z90+1,"fim2st",IF(Z90&gt;Z89+1,"fim2st",IF(Z89=Z90,"meio2st",IF(Z89=6,IF(Z90=7,"fim2st","meio2st"),IF(Z89=7,IF(Z90=6,"fim2st","meio2st"),"meio2st"))))),IF(Z90&gt;5,IF(Z90&gt;Z89+1,"fim2st","meio2st"),"meio2st")),IF(Z90&lt;&gt;"",IF(Z89&gt;5,IF(Z89&gt;Z90+1,"fim2st",IF(Z90&gt;Z89+1,"fim2st",IF(Z89=Z90,"meio2st",IF(Z89=6,IF(Z90=7,"fim2st","meio2st"),IF(Z89=7,IF(Z90=6,"fim2st","meio2st"),"meio2st"))))),IF(Z90&gt;5,IF(Z90&gt;Z89+1,"fim2st","meio2st"),"meio2st")),IF(Y89&lt;&gt;"",IF(Y89&gt;5,IF(Y89&gt;Y90+1,"fim1st",IF(Y90&gt;Y89+1,"fim1st",IF(Y89=Y90,"meio1st",IF(Y89=6,IF(Y90=7,"fim1st","meio1st"),IF(Y89=7,IF(Y90=6,"fim1st","meio1st"),"meio1st"))))),IF(Y90&gt;5,IF(Y90&gt;Y89+1,"fim1st","meio1st"),"meio1st")),IF(Y90&lt;&gt;"",IF(Y89&gt;5,IF(Y89&gt;Y90+1,"fim1st",IF(Y90&gt;Y89+1,"fim1st",IF(Y89=Y90,"meio1st",IF(Y89=6,IF(Y90=7,"fim1st","meio1st"),IF(Y89=7,IF(Y90=6,"fim1st","meio1st"),"meio1st"))))),IF(Y90&gt;5,IF(Y90&gt;Y89+1,"fim1st","meio1st"),"meio1st")),"NJG"))))))</f>
        <v>STB</v>
      </c>
      <c r="AE89" s="103">
        <f>IF(X89="W",6,IF(X89="O",0,  IF(X90="R",IF(AC89="meio1st",IF(Y90&gt;4,IF(Y90=6,7,Y90+2),6),Y89),Y89)))</f>
        <v>3</v>
      </c>
      <c r="AF89" s="104">
        <f>IF(X89="W",6,IF(X89="O",0,IF(X89="R",IF(AC89="meio1st",0,IF(AC89="fim1st",0,Z89) ),IF(X90="R",IF(AC89="meio1st",6,IF(AC89="fim1st",6,IF(AC89="meio2st",IF(Z90&gt;4,IF(Z90=6,7,Z90+2),6),Z89))),Z89))))</f>
        <v>6</v>
      </c>
      <c r="AG89" s="105">
        <f>IF(X89="W",0,IF(X89="O",0,IF(X89="R",IF(AC89="STB",AA89,0),IF(X90="R",IF(AC85="meio1st",0,IF(AE89&gt;AE90,IF(AF89&gt;AF90,0,10),IF(AF89&gt;AF90,10,AA89))),AA89))))</f>
        <v>5</v>
      </c>
      <c r="AH89" s="106"/>
      <c r="AI89" s="98" t="s">
        <v>140</v>
      </c>
      <c r="AJ89" s="45" t="str">
        <f>D87</f>
        <v>ALFREDO DIAS</v>
      </c>
      <c r="AK89" s="134">
        <f>IF(AL89="W",1,IF(AL89="O",0,IF(AL89="R",0,IF(AL90="R",1,IF(AU89+AU90&gt;0,IF(AU89&gt;AU90,1,0),IF(AT89&gt;AT90,1,0))))))</f>
        <v>1</v>
      </c>
      <c r="AL89" s="132" t="s">
        <v>169</v>
      </c>
      <c r="AM89" s="101"/>
      <c r="AN89" s="101"/>
      <c r="AO89" s="102"/>
      <c r="AQ89" s="65" t="str">
        <f>IF(AO89&lt;&gt;"","STB",IF(AO90&lt;&gt;"","STB",IF(AN89&lt;&gt;"",IF(AN89&gt;5,IF(AN89&gt;AN90+1,"fim2st",IF(AN90&gt;AN89+1,"fim2st",IF(AN89=AN90,"meio2st",IF(AN89=6,IF(AN90=7,"fim2st","meio2st"),IF(AN89=7,IF(AN90=6,"fim2st","meio2st"),"meio2st"))))),IF(AN90&gt;5,IF(AN90&gt;AN89+1,"fim2st","meio2st"),"meio2st")),IF(AN90&lt;&gt;"",IF(AN89&gt;5,IF(AN89&gt;AN90+1,"fim2st",IF(AN90&gt;AN89+1,"fim2st",IF(AN89=AN90,"meio2st",IF(AN89=6,IF(AN90=7,"fim2st","meio2st"),IF(AN89=7,IF(AN90=6,"fim2st","meio2st"),"meio2st"))))),IF(AN90&gt;5,IF(AN90&gt;AN89+1,"fim2st","meio2st"),"meio2st")),IF(AM89&lt;&gt;"",IF(AM89&gt;5,IF(AM89&gt;AM90+1,"fim1st",IF(AM90&gt;AM89+1,"fim1st",IF(AM89=AM90,"meio1st",IF(AM89=6,IF(AM90=7,"fim1st","meio1st"),IF(AM89=7,IF(AM90=6,"fim1st","meio1st"),"meio1st"))))),IF(AM90&gt;5,IF(AM90&gt;AM89+1,"fim1st","meio1st"),"meio1st")),IF(AM90&lt;&gt;"",IF(AM89&gt;5,IF(AM89&gt;AM90+1,"fim1st",IF(AM90&gt;AM89+1,"fim1st",IF(AM89=AM90,"meio1st",IF(AM89=6,IF(AM90=7,"fim1st","meio1st"),IF(AM89=7,IF(AM90=6,"fim1st","meio1st"),"meio1st"))))),IF(AM90&gt;5,IF(AM90&gt;AM89+1,"fim1st","meio1st"),"meio1st")),"NJG"))))))</f>
        <v>NJG</v>
      </c>
      <c r="AS89" s="103">
        <f>IF(AL89="W",6,IF(AL89="O",0,  IF(AL90="R",IF(AQ89="meio1st",IF(AM90&gt;4,IF(AM90=6,7,AM90+2),6),AM89),AM89)))</f>
        <v>6</v>
      </c>
      <c r="AT89" s="104">
        <f>IF(AL89="W",6,IF(AL89="O",0,IF(AL89="R",IF(AQ89="meio1st",0,IF(AQ89="fim1st",0,AN89) ),IF(AL90="R",IF(AQ89="meio1st",6,IF(AQ89="fim1st",6,IF(AQ89="meio2st",IF(AN90&gt;4,IF(AN90=6,7,AN90+2),6),AN89))),AN89))))</f>
        <v>6</v>
      </c>
      <c r="AU89" s="105">
        <f>IF(AL89="W",0,IF(AL89="O",0,IF(AL89="R",IF(AQ89="STB",AO89,0),IF(AL90="R",IF(AQ85="meio1st",0,IF(AS89&gt;AS90,IF(AT89&gt;AT90,0,10),IF(AT89&gt;AT90,10,AO89))),AO89))))</f>
        <v>0</v>
      </c>
      <c r="AW89" s="98"/>
      <c r="AX89" s="45" t="str">
        <f>D89</f>
        <v>SOCORRO OIVANE</v>
      </c>
      <c r="AY89" s="134">
        <f>IF(AZ89="W",1,IF(AZ89="O",0,IF(AZ89="R",0,IF(AZ90="R",1,IF(BI89+BI90&gt;0,IF(BI89&gt;BI90,1,0),IF(BH89&gt;BH90,1,0))))))</f>
        <v>1</v>
      </c>
      <c r="AZ89" s="132"/>
      <c r="BA89" s="101">
        <v>6</v>
      </c>
      <c r="BB89" s="101">
        <v>6</v>
      </c>
      <c r="BC89" s="102"/>
      <c r="BE89" s="65" t="str">
        <f>IF(BC89&lt;&gt;"","STB",IF(BC90&lt;&gt;"","STB",IF(BB89&lt;&gt;"",IF(BB89&gt;5,IF(BB89&gt;BB90+1,"fim2st",IF(BB90&gt;BB89+1,"fim2st",IF(BB89=BB90,"meio2st",IF(BB89=6,IF(BB90=7,"fim2st","meio2st"),IF(BB89=7,IF(BB90=6,"fim2st","meio2st"),"meio2st"))))),IF(BB90&gt;5,IF(BB90&gt;BB89+1,"fim2st","meio2st"),"meio2st")),IF(BB90&lt;&gt;"",IF(BB89&gt;5,IF(BB89&gt;BB90+1,"fim2st",IF(BB90&gt;BB89+1,"fim2st",IF(BB89=BB90,"meio2st",IF(BB89=6,IF(BB90=7,"fim2st","meio2st"),IF(BB89=7,IF(BB90=6,"fim2st","meio2st"),"meio2st"))))),IF(BB90&gt;5,IF(BB90&gt;BB89+1,"fim2st","meio2st"),"meio2st")),IF(BA89&lt;&gt;"",IF(BA89&gt;5,IF(BA89&gt;BA90+1,"fim1st",IF(BA90&gt;BA89+1,"fim1st",IF(BA89=BA90,"meio1st",IF(BA89=6,IF(BA90=7,"fim1st","meio1st"),IF(BA89=7,IF(BA90=6,"fim1st","meio1st"),"meio1st"))))),IF(BA90&gt;5,IF(BA90&gt;BA89+1,"fim1st","meio1st"),"meio1st")),IF(BA90&lt;&gt;"",IF(BA89&gt;5,IF(BA89&gt;BA90+1,"fim1st",IF(BA90&gt;BA89+1,"fim1st",IF(BA89=BA90,"meio1st",IF(BA89=6,IF(BA90=7,"fim1st","meio1st"),IF(BA89=7,IF(BA90=6,"fim1st","meio1st"),"meio1st"))))),IF(BA90&gt;5,IF(BA90&gt;BA89+1,"fim1st","meio1st"),"meio1st")),"NJG"))))))</f>
        <v>fim2st</v>
      </c>
      <c r="BG89" s="103">
        <f>IF(AZ89="W",6,IF(AZ89="O",0,  IF(AZ90="R",IF(BE89="meio1st",IF(BA90&gt;4,IF(BA90=6,7,BA90+2),6),BA89),BA89)))</f>
        <v>6</v>
      </c>
      <c r="BH89" s="104">
        <f>IF(AZ89="W",6,IF(AZ89="O",0,IF(AZ89="R",IF(BE89="meio1st",0,IF(BE89="fim1st",0,BB89) ),IF(AZ90="R",IF(BE89="meio1st",6,IF(BE89="fim1st",6,IF(BE89="meio2st",IF(BB90&gt;4,IF(BB90=6,7,BB90+2),6),BB89))),BB89))))</f>
        <v>6</v>
      </c>
      <c r="BI89" s="105">
        <f>IF(AZ89="W",0,IF(AZ89="O",0,IF(AZ89="R",IF(BE89="STB",BC89,0),IF(AZ90="R",IF(BE85="meio1st",0,IF(BG89&gt;BG90,IF(BH89&gt;BH90,0,10),IF(BH89&gt;BH90,10,BC89))),BC89))))</f>
        <v>0</v>
      </c>
      <c r="BK89" s="98" t="s">
        <v>140</v>
      </c>
      <c r="BL89" s="45" t="str">
        <f>D89</f>
        <v>SOCORRO OIVANE</v>
      </c>
      <c r="BM89" s="134">
        <f>IF(BN89="W",1,IF(BN89="O",0,IF(BN89="R",0,IF(BN90="R",1,IF(BW89+BW90&gt;0,IF(BW89&gt;BW90,1,0),IF(BV89&gt;BV90,1,0))))))</f>
        <v>1</v>
      </c>
      <c r="BN89" s="132"/>
      <c r="BO89" s="101">
        <v>2</v>
      </c>
      <c r="BP89" s="101">
        <v>7</v>
      </c>
      <c r="BQ89" s="102">
        <v>10</v>
      </c>
      <c r="BS89" s="65" t="str">
        <f>IF(BQ89&lt;&gt;"","STB",IF(BQ90&lt;&gt;"","STB",IF(BP89&lt;&gt;"",IF(BP89&gt;5,IF(BP89&gt;BP90+1,"fim2st",IF(BP90&gt;BP89+1,"fim2st",IF(BP89=BP90,"meio2st",IF(BP89=6,IF(BP90=7,"fim2st","meio2st"),IF(BP89=7,IF(BP90=6,"fim2st","meio2st"),"meio2st"))))),IF(BP90&gt;5,IF(BP90&gt;BP89+1,"fim2st","meio2st"),"meio2st")),IF(BP90&lt;&gt;"",IF(BP89&gt;5,IF(BP89&gt;BP90+1,"fim2st",IF(BP90&gt;BP89+1,"fim2st",IF(BP89=BP90,"meio2st",IF(BP89=6,IF(BP90=7,"fim2st","meio2st"),IF(BP89=7,IF(BP90=6,"fim2st","meio2st"),"meio2st"))))),IF(BP90&gt;5,IF(BP90&gt;BP89+1,"fim2st","meio2st"),"meio2st")),IF(BO89&lt;&gt;"",IF(BO89&gt;5,IF(BO89&gt;BO90+1,"fim1st",IF(BO90&gt;BO89+1,"fim1st",IF(BO89=BO90,"meio1st",IF(BO89=6,IF(BO90=7,"fim1st","meio1st"),IF(BO89=7,IF(BO90=6,"fim1st","meio1st"),"meio1st"))))),IF(BO90&gt;5,IF(BO90&gt;BO89+1,"fim1st","meio1st"),"meio1st")),IF(BO90&lt;&gt;"",IF(BO89&gt;5,IF(BO89&gt;BO90+1,"fim1st",IF(BO90&gt;BO89+1,"fim1st",IF(BO89=BO90,"meio1st",IF(BO89=6,IF(BO90=7,"fim1st","meio1st"),IF(BO89=7,IF(BO90=6,"fim1st","meio1st"),"meio1st"))))),IF(BO90&gt;5,IF(BO90&gt;BO89+1,"fim1st","meio1st"),"meio1st")),"NJG"))))))</f>
        <v>STB</v>
      </c>
      <c r="BU89" s="103">
        <f>IF(BN89="W",6,IF(BN89="O",0,  IF(BN90="R",IF(BS89="meio1st",IF(BO90&gt;4,IF(BO90=6,7,BO90+2),6),BO89),BO89)))</f>
        <v>2</v>
      </c>
      <c r="BV89" s="104">
        <f>IF(BN89="W",6,IF(BN89="O",0,IF(BN89="R",IF(BS89="meio1st",0,IF(BS89="fim1st",0,BP89) ),IF(BN90="R",IF(BS89="meio1st",6,IF(BS89="fim1st",6,IF(BS89="meio2st",IF(BP90&gt;4,IF(BP90=6,7,BP90+2),6),BP89))),BP89))))</f>
        <v>7</v>
      </c>
      <c r="BW89" s="105">
        <f>IF(BN89="W",0,IF(BN89="O",0,IF(BN89="R",IF(BS89="STB",BQ89,0),IF(BN90="R",IF(BS85="meio1st",0,IF(BU89&gt;BU90,IF(BV89&gt;BV90,0,10),IF(BV89&gt;BV90,10,BQ89))),BQ89))))</f>
        <v>10</v>
      </c>
      <c r="BY89" s="98" t="s">
        <v>140</v>
      </c>
      <c r="BZ89" s="45" t="str">
        <f>D88</f>
        <v>NATAN MORELO</v>
      </c>
      <c r="CA89" s="134">
        <f>IF(CB89="W",1,IF(CB89="O",0,IF(CB89="R",0,IF(CB90="R",1,IF(CK89+CK90&gt;0,IF(CK89&gt;CK90,1,0),IF(CJ89&gt;CJ90,1,0))))))</f>
        <v>1</v>
      </c>
      <c r="CB89" s="133" t="s">
        <v>169</v>
      </c>
      <c r="CC89" s="109"/>
      <c r="CD89" s="109"/>
      <c r="CE89" s="110"/>
      <c r="CG89" s="65" t="str">
        <f>IF(CE89&lt;&gt;"","STB",IF(CE90&lt;&gt;"","STB",IF(CD89&lt;&gt;"",IF(CD89&gt;5,IF(CD89&gt;CD90+1,"fim2st",IF(CD90&gt;CD89+1,"fim2st",IF(CD89=CD90,"meio2st",IF(CD89=6,IF(CD90=7,"fim2st","meio2st"),IF(CD89=7,IF(CD90=6,"fim2st","meio2st"),"meio2st"))))),IF(CD90&gt;5,IF(CD90&gt;CD89+1,"fim2st","meio2st"),"meio2st")),IF(CD90&lt;&gt;"",IF(CD89&gt;5,IF(CD89&gt;CD90+1,"fim2st",IF(CD90&gt;CD89+1,"fim2st",IF(CD89=CD90,"meio2st",IF(CD89=6,IF(CD90=7,"fim2st","meio2st"),IF(CD89=7,IF(CD90=6,"fim2st","meio2st"),"meio2st"))))),IF(CD90&gt;5,IF(CD90&gt;CD89+1,"fim2st","meio2st"),"meio2st")),IF(CC89&lt;&gt;"",IF(CC89&gt;5,IF(CC89&gt;CC90+1,"fim1st",IF(CC90&gt;CC89+1,"fim1st",IF(CC89=CC90,"meio1st",IF(CC89=6,IF(CC90=7,"fim1st","meio1st"),IF(CC89=7,IF(CC90=6,"fim1st","meio1st"),"meio1st"))))),IF(CC90&gt;5,IF(CC90&gt;CC89+1,"fim1st","meio1st"),"meio1st")),IF(CC90&lt;&gt;"",IF(CC89&gt;5,IF(CC89&gt;CC90+1,"fim1st",IF(CC90&gt;CC89+1,"fim1st",IF(CC89=CC90,"meio1st",IF(CC89=6,IF(CC90=7,"fim1st","meio1st"),IF(CC89=7,IF(CC90=6,"fim1st","meio1st"),"meio1st"))))),IF(CC90&gt;5,IF(CC90&gt;CC89+1,"fim1st","meio1st"),"meio1st")),"NJG"))))))</f>
        <v>NJG</v>
      </c>
      <c r="CI89" s="103">
        <f>IF(CB89="W",6,IF(CB89="O",0,  IF(CB90="R",IF(CG89="meio1st",IF(CC90&gt;4,IF(CC90=6,7,CC90+2),6),CC89),CC89)))</f>
        <v>6</v>
      </c>
      <c r="CJ89" s="104">
        <f>IF(CB89="W",6,IF(CB89="O",0,IF(CB89="R",IF(CG89="meio1st",0,IF(CG89="fim1st",0,CD89) ),IF(CB90="R",IF(CG89="meio1st",6,IF(CG89="fim1st",6,IF(CG89="meio2st",IF(CD90&gt;4,IF(CD90=6,7,CD90+2),6),CD89))),CD89))))</f>
        <v>6</v>
      </c>
      <c r="CK89" s="105">
        <f>IF(CB89="W",0,IF(CB89="O",0,IF(CB89="R",IF(CG89="STB",CE89,0),IF(CB90="R",IF(CG85="meio1st",0,IF(CI89&gt;CI90,IF(CJ89&gt;CJ90,0,10),IF(CJ89&gt;CJ90,10,CE89))),CE89))))</f>
        <v>0</v>
      </c>
      <c r="CM89" s="31" t="str">
        <f t="shared" si="282"/>
        <v>SOCORRO OIVANE</v>
      </c>
      <c r="CN89" s="65">
        <f>IF(AE88&gt;AE87,1,0)</f>
        <v>1</v>
      </c>
      <c r="CO89" s="65">
        <f>IF(AF88&gt;AF87,1,0)</f>
        <v>0</v>
      </c>
      <c r="CP89" s="65">
        <f>IF(AG88&gt;AG87,1,0)</f>
        <v>0</v>
      </c>
      <c r="CQ89" s="65">
        <f>IF(AS86&gt;AS85,1,0)</f>
        <v>0</v>
      </c>
      <c r="CR89" s="65">
        <f>IF(AT86&gt;AT85,1,0)</f>
        <v>0</v>
      </c>
      <c r="CS89" s="65">
        <f>IF(AU86&gt;AU85,1,0)</f>
        <v>0</v>
      </c>
      <c r="CT89" s="65">
        <f>IF(BG89&gt;BG90,1,0)</f>
        <v>1</v>
      </c>
      <c r="CU89" s="65">
        <f>IF(BH89&gt;BH90,1,0)</f>
        <v>1</v>
      </c>
      <c r="CV89" s="65">
        <f>IF(BI89&gt;BI90,1,0)</f>
        <v>0</v>
      </c>
      <c r="CW89" s="65">
        <f>IF(BU89&gt;BU90,1,0)</f>
        <v>0</v>
      </c>
      <c r="CX89" s="65">
        <f>IF(BV89&gt;BV90,1,0)</f>
        <v>1</v>
      </c>
      <c r="CY89" s="65">
        <f>IF(BW89&gt;BW90,1,0)</f>
        <v>1</v>
      </c>
      <c r="CZ89" s="65">
        <f>IF(CI88&gt;CI87,1,0)</f>
        <v>0</v>
      </c>
      <c r="DA89" s="65">
        <f>IF(CJ88&gt;CJ87,1,0)</f>
        <v>0</v>
      </c>
      <c r="DB89" s="65">
        <f>IF(CK88&gt;CK87,1,0)</f>
        <v>0</v>
      </c>
      <c r="DC89" s="111"/>
      <c r="DD89" s="65">
        <f>IF(AE87&gt;AE88,1,0)</f>
        <v>0</v>
      </c>
      <c r="DE89" s="65">
        <f>IF(AF87&gt;AF88,1,0)</f>
        <v>1</v>
      </c>
      <c r="DF89" s="65">
        <f>IF(AG87&gt;AG88,1,0)</f>
        <v>1</v>
      </c>
      <c r="DG89" s="65">
        <f>IF(AS85&gt;AS86,1,0)</f>
        <v>1</v>
      </c>
      <c r="DH89" s="65">
        <f>IF(AT85&gt;AT86,1,0)</f>
        <v>1</v>
      </c>
      <c r="DI89" s="65">
        <f>IF(AU85&gt;AU86,1,0)</f>
        <v>0</v>
      </c>
      <c r="DJ89" s="65">
        <f>IF(BG90&gt;BG89,1,0)</f>
        <v>0</v>
      </c>
      <c r="DK89" s="65">
        <f>IF(BH90&gt;BH89,1,0)</f>
        <v>0</v>
      </c>
      <c r="DL89" s="65">
        <f>IF(BI90&gt;BI89,1,0)</f>
        <v>0</v>
      </c>
      <c r="DM89" s="65">
        <f>IF(BU90&gt;BU89,1,0)</f>
        <v>1</v>
      </c>
      <c r="DN89" s="65">
        <f>IF(BV90&gt;BV89,1,0)</f>
        <v>0</v>
      </c>
      <c r="DO89" s="65">
        <f>IF(BW90&gt;BW89,1,0)</f>
        <v>0</v>
      </c>
      <c r="DP89" s="65">
        <f>IF(CI87&gt;CI88,1,0)</f>
        <v>1</v>
      </c>
      <c r="DQ89" s="65">
        <f>IF(CJ87&gt;CJ88,1,0)</f>
        <v>1</v>
      </c>
      <c r="DR89" s="65">
        <f>IF(CK87&gt;CK88,1,0)</f>
        <v>0</v>
      </c>
      <c r="DS89" s="111"/>
      <c r="DT89" s="65">
        <f>AE88+AF88+AG88+AS86+AT86+AU86+BG89+BH89+BI89+BU89+BV89+BW89+CI88+CJ88+CK88</f>
        <v>49</v>
      </c>
      <c r="DU89" s="65">
        <f>AE87+AF87+AG87+AS85+AT85+AU85+BG90+BH90+BI90+BU90+BV90+BW90+CI87+CJ87+CK87</f>
        <v>70</v>
      </c>
      <c r="DV89" s="111"/>
      <c r="DW89" s="31">
        <f>IF(X88="O",1,0)</f>
        <v>0</v>
      </c>
      <c r="DX89" s="31">
        <f>IF(AL86="O",1,0)</f>
        <v>0</v>
      </c>
      <c r="DY89" s="31">
        <f>IF(AZ89="O",1,0)</f>
        <v>0</v>
      </c>
      <c r="DZ89" s="31">
        <f>IF(BN89="O",1,0)</f>
        <v>0</v>
      </c>
      <c r="EA89" s="31">
        <f>IF(CB88="O",1,0)</f>
        <v>0</v>
      </c>
      <c r="ED89" s="65">
        <f t="shared" si="283"/>
        <v>1</v>
      </c>
      <c r="EE89" s="65">
        <f t="shared" si="284"/>
        <v>1</v>
      </c>
      <c r="EF89" s="65">
        <f t="shared" si="285"/>
        <v>1</v>
      </c>
      <c r="EG89" s="65">
        <f t="shared" si="286"/>
        <v>1</v>
      </c>
      <c r="EH89" s="65">
        <f t="shared" si="287"/>
        <v>1</v>
      </c>
      <c r="EI89" s="65">
        <v>5</v>
      </c>
      <c r="EJ89" s="43">
        <f t="shared" si="288"/>
        <v>5</v>
      </c>
      <c r="EK89" s="43">
        <f>AY89+BM89+CA88+W88+AK86</f>
        <v>2</v>
      </c>
      <c r="EL89" s="43">
        <f t="shared" si="289"/>
        <v>5</v>
      </c>
      <c r="EM89" s="43">
        <f t="shared" si="290"/>
        <v>7</v>
      </c>
      <c r="EN89" s="43">
        <f t="shared" si="291"/>
        <v>-2</v>
      </c>
      <c r="EO89" s="43">
        <f t="shared" si="292"/>
        <v>49</v>
      </c>
      <c r="EP89" s="43">
        <f t="shared" si="292"/>
        <v>70</v>
      </c>
      <c r="EQ89" s="43">
        <f t="shared" si="293"/>
        <v>-21</v>
      </c>
      <c r="ER89" s="43">
        <f t="shared" si="294"/>
        <v>0</v>
      </c>
      <c r="ES89" s="111"/>
      <c r="ET89" s="71">
        <f>IF(EK89+100&gt;99,EK89+100,concatdxnar("0",EK89+100))</f>
        <v>102</v>
      </c>
      <c r="EU89" s="71" t="str">
        <f t="shared" si="295"/>
        <v>098</v>
      </c>
      <c r="EV89" s="71" t="str">
        <f t="shared" si="296"/>
        <v>079</v>
      </c>
      <c r="EW89" s="71">
        <f t="shared" si="297"/>
        <v>9</v>
      </c>
      <c r="EX89" s="65" t="str">
        <f t="shared" si="298"/>
        <v>10209807995</v>
      </c>
      <c r="EY89" s="65">
        <f t="shared" si="299"/>
        <v>10209807995</v>
      </c>
      <c r="EZ89" s="65">
        <f>LARGE(EY85:EY90,EI89)</f>
        <v>10209709092</v>
      </c>
      <c r="FA89" s="65" t="str">
        <f t="shared" si="300"/>
        <v>102097090</v>
      </c>
      <c r="FB89" s="65" t="str">
        <f>IF(FA89=FA88,"empate-c",IF(FA89=FA90,"empate-b","ok"))</f>
        <v>ok</v>
      </c>
      <c r="FC89" s="65">
        <f t="shared" si="301"/>
        <v>2</v>
      </c>
      <c r="FD89" s="65">
        <f t="shared" si="302"/>
        <v>9</v>
      </c>
      <c r="FE89" s="65" t="str">
        <f>RIGHT(C83,1)</f>
        <v>J</v>
      </c>
      <c r="FF89" s="65">
        <f>IF(FD89=9,9,VLOOKUP(CONCATENATE(FE89,FD89),'Conf-Direto'!$A$12:$B$587,2,0))</f>
        <v>9</v>
      </c>
      <c r="FG89" s="65">
        <f t="shared" si="303"/>
        <v>9</v>
      </c>
      <c r="FH89" s="31" t="str">
        <f t="shared" si="304"/>
        <v>10209709092</v>
      </c>
      <c r="FI89" s="65">
        <v>5</v>
      </c>
      <c r="FJ89" s="70">
        <f>IF(AK85=1,1,IF(AK86=1,5,0))</f>
        <v>1</v>
      </c>
      <c r="FK89" s="70">
        <f>IF(W87=1,2,IF(W88=1,5,0))</f>
        <v>2</v>
      </c>
      <c r="FL89" s="70">
        <f>IF(CA87=1,3,IF(CA88=1,5,0))</f>
        <v>3</v>
      </c>
      <c r="FM89" s="70">
        <f>IF(BM90=1,4,IF(BM89=1,5,0))</f>
        <v>5</v>
      </c>
      <c r="FN89" s="70"/>
      <c r="FO89" s="70">
        <f>FN90</f>
        <v>5</v>
      </c>
      <c r="FP89" s="31">
        <f t="shared" si="305"/>
        <v>10209709092</v>
      </c>
      <c r="FQ89" s="31">
        <f>LARGE(FP85:FP90,5)</f>
        <v>10209709092</v>
      </c>
      <c r="FR89" s="65">
        <f>IF(SUM(EJ85:EJ90)=0,B89,VALUE(RIGHT(FQ89,1)))</f>
        <v>2</v>
      </c>
      <c r="FS89" s="31">
        <f t="shared" si="306"/>
        <v>56</v>
      </c>
      <c r="FT89" s="31" t="str">
        <f>VLOOKUP(FR89,B85:D90,3,0)</f>
        <v>CARLOS SILVEIRA</v>
      </c>
      <c r="FU89" s="31">
        <f t="shared" si="307"/>
        <v>59</v>
      </c>
      <c r="FV89" s="67" t="str">
        <f t="shared" si="308"/>
        <v>5659</v>
      </c>
      <c r="FW89" s="31">
        <f t="shared" si="309"/>
        <v>5659</v>
      </c>
      <c r="FX89" s="31">
        <f>SMALL(FW85:FW90,FI89)</f>
        <v>5958</v>
      </c>
      <c r="FY89" s="31">
        <f t="shared" si="310"/>
        <v>59</v>
      </c>
      <c r="FZ89" s="31" t="str">
        <f t="shared" si="311"/>
        <v>58</v>
      </c>
    </row>
    <row r="90" spans="1:185" x14ac:dyDescent="0.45">
      <c r="B90" s="43">
        <v>6</v>
      </c>
      <c r="C90" s="47">
        <v>60</v>
      </c>
      <c r="D90" s="48" t="str">
        <f>Classificação!D64</f>
        <v>SANDSON AZEVEDO</v>
      </c>
      <c r="F90" s="47">
        <f>F89+1</f>
        <v>60</v>
      </c>
      <c r="G90" s="135" t="str">
        <f t="shared" si="281"/>
        <v>SANDSON AZEVEDO</v>
      </c>
      <c r="H90" s="148">
        <f>VLOOKUP(FR90,EI85:EJ90,2,0)</f>
        <v>5</v>
      </c>
      <c r="I90" s="137">
        <f>VLOOKUP(FR90,EI85:EK90,3,0)</f>
        <v>0</v>
      </c>
      <c r="J90" s="141">
        <f>VLOOKUP(FR90,EI85:EQ90,4,0)</f>
        <v>0</v>
      </c>
      <c r="K90" s="139">
        <f>VLOOKUP(FR90,EI85:EQ90,5,0)</f>
        <v>10</v>
      </c>
      <c r="L90" s="140">
        <f>VLOOKUP(FR90,EI85:EQ90,6,0)</f>
        <v>-10</v>
      </c>
      <c r="M90" s="141">
        <f>VLOOKUP(FR90,EI85:EQ90,7,0)</f>
        <v>19</v>
      </c>
      <c r="N90" s="139">
        <f>VLOOKUP(FR90,EI85:EQ90,8,0)</f>
        <v>61</v>
      </c>
      <c r="O90" s="149">
        <f>VLOOKUP(FR90,EI85:EQ90,9,0)</f>
        <v>-42</v>
      </c>
      <c r="P90" s="142">
        <f>VLOOKUP(FR90,EI85:ER90,10,0)</f>
        <v>2</v>
      </c>
      <c r="Q90" s="142" t="e">
        <f>VLOOKUP(FS90,EJ85:ES90,10,0)</f>
        <v>#N/A</v>
      </c>
      <c r="R90" s="97"/>
      <c r="S90" s="97"/>
      <c r="U90" s="118" t="s">
        <v>140</v>
      </c>
      <c r="V90" s="50" t="str">
        <f>D88</f>
        <v>NATAN MORELO</v>
      </c>
      <c r="W90" s="119">
        <f>IF(X90="W",1,IF(X90="O",0,IF(X90="R",0,IF(X89="R",1,IF(AG90+AG89&gt;0,IF(AG90&gt;AG89,1,0),IF(AF90&gt;AF89,1,0))))))</f>
        <v>1</v>
      </c>
      <c r="X90" s="143"/>
      <c r="Y90" s="121">
        <v>6</v>
      </c>
      <c r="Z90" s="121">
        <v>2</v>
      </c>
      <c r="AA90" s="122">
        <v>10</v>
      </c>
      <c r="AC90" s="65" t="str">
        <f>IF(AA90&lt;&gt;"","STB",IF(AA89&lt;&gt;"","STB",IF(Z90&lt;&gt;"",IF(Z90&gt;5,IF(Z90&gt;Z89+1,"fim2st",IF(Z89&gt;Z90+1,"fim2st",IF(Z90=Z89,"meio2st",IF(Z90=6,IF(Z89=7,"fim2st","meio2st"),IF(Z90=7,IF(Z89=6,"fim2st","meio2st"),"meio2st"))))),IF(Z89&gt;5,IF(Z89&gt;Z90+1,"fim2st","meio2st"),"meio2st")),IF(Z89&lt;&gt;"",IF(Z90&gt;5,IF(Z90&gt;Z89+1,"fim2st",IF(Z89&gt;Z90+1,"fim2st",IF(Z90=Z89,"meio2st",IF(Z90=6,IF(Z89=7,"fim2st","meio2st"),IF(Z90=7,IF(Z89=6,"fim2st","meio2st"),"meio2st"))))),IF(Z89&gt;5,IF(Z89&gt;Z90+1,"fim2st","meio2st"),"meio2st")),IF(Y90&lt;&gt;"",IF(Y90&gt;5,IF(Y90&gt;Y89+1,"fim1st",IF(Y89&gt;Y90+1,"fim1st",IF(Y90=Y89,"meio1st",IF(Y90=6,IF(Y89=7,"fim1st","meio1st"),IF(Y90=7,IF(Y89=6,"fim1st","meio1st"),"meio1st"))))),IF(Y89&gt;5,IF(Y89&gt;Y90+1,"fim1st","meio1st"),"meio1st")),IF(Y89&lt;&gt;"",IF(Y90&gt;5,IF(Y90&gt;Y89+1,"fim1st",IF(Y89&gt;Y90+1,"fim1st",IF(Y90=Y89,"meio1st",IF(Y90=6,IF(Y89=7,"fim1st","meio1st"),IF(Y90=7,IF(Y89=6,"fim1st","meio1st"),"meio1st"))))),IF(Y89&gt;5,IF(Y89&gt;Y90+1,"fim1st","meio1st"),"meio1st")),"NJG"))))))</f>
        <v>STB</v>
      </c>
      <c r="AE90" s="123">
        <f>IF(X90="W",6,IF(X90="O",0,  IF(X89="R",IF(AC90="meio1st",IF(Y89&gt;4,IF(Y89=6,7,Y89+2),6),Y90),Y90)))</f>
        <v>6</v>
      </c>
      <c r="AF90" s="124">
        <f>IF(X90="W",6,IF(X90="O",0,IF(X90="R",IF(AC90="meio1st",0,IF(AC90="fim1st",0,Z90) ),IF(X89="R",IF(AC90="meio1st",6,IF(AC90="fim1st",6,IF(AC90="meio2st",IF(Z89&gt;4,IF(Z89=6,7,Z89+2),6),Z90))),Z90))))</f>
        <v>2</v>
      </c>
      <c r="AG90" s="125">
        <f>IF(X90="W",0,IF(X90="O",0,IF(X90="R",IF(AC90="STB",AA90,0),IF(X89="R",IF(AC85="meio1st",0,IF(AE90&gt;AE89,IF(AF90&gt;AF89,0,10),IF(AF90&gt;AF89,10,AA90))),AA90))))</f>
        <v>10</v>
      </c>
      <c r="AH90" s="106"/>
      <c r="AI90" s="118"/>
      <c r="AJ90" s="50" t="str">
        <f>D90</f>
        <v>SANDSON AZEVEDO</v>
      </c>
      <c r="AK90" s="119">
        <f>IF(AL90="W",1,IF(AL90="O",0,IF(AL90="R",0,IF(AL89="R",1,IF(AU90+AU89&gt;0,IF(AU90&gt;AU89,1,0),IF(AT90&gt;AT89,1,0))))))</f>
        <v>0</v>
      </c>
      <c r="AL90" s="143" t="s">
        <v>110</v>
      </c>
      <c r="AM90" s="121"/>
      <c r="AN90" s="121"/>
      <c r="AO90" s="122"/>
      <c r="AQ90" s="65" t="str">
        <f>IF(AO90&lt;&gt;"","STB",IF(AO89&lt;&gt;"","STB",IF(AN90&lt;&gt;"",IF(AN90&gt;5,IF(AN90&gt;AN89+1,"fim2st",IF(AN89&gt;AN90+1,"fim2st",IF(AN90=AN89,"meio2st",IF(AN90=6,IF(AN89=7,"fim2st","meio2st"),IF(AN90=7,IF(AN89=6,"fim2st","meio2st"),"meio2st"))))),IF(AN89&gt;5,IF(AN89&gt;AN90+1,"fim2st","meio2st"),"meio2st")),IF(AN89&lt;&gt;"",IF(AN90&gt;5,IF(AN90&gt;AN89+1,"fim2st",IF(AN89&gt;AN90+1,"fim2st",IF(AN90=AN89,"meio2st",IF(AN90=6,IF(AN89=7,"fim2st","meio2st"),IF(AN90=7,IF(AN89=6,"fim2st","meio2st"),"meio2st"))))),IF(AN89&gt;5,IF(AN89&gt;AN90+1,"fim2st","meio2st"),"meio2st")),IF(AM90&lt;&gt;"",IF(AM90&gt;5,IF(AM90&gt;AM89+1,"fim1st",IF(AM89&gt;AM90+1,"fim1st",IF(AM90=AM89,"meio1st",IF(AM90=6,IF(AM89=7,"fim1st","meio1st"),IF(AM90=7,IF(AM89=6,"fim1st","meio1st"),"meio1st"))))),IF(AM89&gt;5,IF(AM89&gt;AM90+1,"fim1st","meio1st"),"meio1st")),IF(AM89&lt;&gt;"",IF(AM90&gt;5,IF(AM90&gt;AM89+1,"fim1st",IF(AM89&gt;AM90+1,"fim1st",IF(AM90=AM89,"meio1st",IF(AM90=6,IF(AM89=7,"fim1st","meio1st"),IF(AM90=7,IF(AM89=6,"fim1st","meio1st"),"meio1st"))))),IF(AM89&gt;5,IF(AM89&gt;AM90+1,"fim1st","meio1st"),"meio1st")),"NJG"))))))</f>
        <v>NJG</v>
      </c>
      <c r="AS90" s="123">
        <f>IF(AL90="W",6,IF(AL90="O",0,  IF(AL89="R",IF(AQ90="meio1st",IF(AM89&gt;4,IF(AM89=6,7,AM89+2),6),AM90),AM90)))</f>
        <v>0</v>
      </c>
      <c r="AT90" s="124">
        <f>IF(AL90="W",6,IF(AL90="O",0,IF(AL90="R",IF(AQ90="meio1st",0,IF(AQ90="fim1st",0,AN90) ),IF(AL89="R",IF(AQ90="meio1st",6,IF(AQ90="fim1st",6,IF(AQ90="meio2st",IF(AN89&gt;4,IF(AN89=6,7,AN89+2),6),AN90))),AN90))))</f>
        <v>0</v>
      </c>
      <c r="AU90" s="125">
        <f>IF(AL90="W",0,IF(AL90="O",0,IF(AL90="R",IF(AQ90="STB",AO90,0),IF(AL89="R",IF(AQ85="meio1st",0,IF(AS90&gt;AS89,IF(AT90&gt;AT89,0,10),IF(AT90&gt;AT89,10,AO90))),AO90))))</f>
        <v>0</v>
      </c>
      <c r="AW90" s="118" t="s">
        <v>140</v>
      </c>
      <c r="AX90" s="50" t="str">
        <f>D90</f>
        <v>SANDSON AZEVEDO</v>
      </c>
      <c r="AY90" s="119">
        <f>IF(AZ90="W",1,IF(AZ90="O",0,IF(AZ90="R",0,IF(AZ89="R",1,IF(BI90+BI89&gt;0,IF(BI90&gt;BI89,1,0),IF(BH90&gt;BH89,1,0))))))</f>
        <v>0</v>
      </c>
      <c r="AZ90" s="143"/>
      <c r="BA90" s="121">
        <v>2</v>
      </c>
      <c r="BB90" s="121">
        <v>4</v>
      </c>
      <c r="BC90" s="122"/>
      <c r="BE90" s="65" t="str">
        <f>IF(BC90&lt;&gt;"","STB",IF(BC89&lt;&gt;"","STB",IF(BB90&lt;&gt;"",IF(BB90&gt;5,IF(BB90&gt;BB89+1,"fim2st",IF(BB89&gt;BB90+1,"fim2st",IF(BB90=BB89,"meio2st",IF(BB90=6,IF(BB89=7,"fim2st","meio2st"),IF(BB90=7,IF(BB89=6,"fim2st","meio2st"),"meio2st"))))),IF(BB89&gt;5,IF(BB89&gt;BB90+1,"fim2st","meio2st"),"meio2st")),IF(BB89&lt;&gt;"",IF(BB90&gt;5,IF(BB90&gt;BB89+1,"fim2st",IF(BB89&gt;BB90+1,"fim2st",IF(BB90=BB89,"meio2st",IF(BB90=6,IF(BB89=7,"fim2st","meio2st"),IF(BB90=7,IF(BB89=6,"fim2st","meio2st"),"meio2st"))))),IF(BB89&gt;5,IF(BB89&gt;BB90+1,"fim2st","meio2st"),"meio2st")),IF(BA90&lt;&gt;"",IF(BA90&gt;5,IF(BA90&gt;BA89+1,"fim1st",IF(BA89&gt;BA90+1,"fim1st",IF(BA90=BA89,"meio1st",IF(BA90=6,IF(BA89=7,"fim1st","meio1st"),IF(BA90=7,IF(BA89=6,"fim1st","meio1st"),"meio1st"))))),IF(BA89&gt;5,IF(BA89&gt;BA90+1,"fim1st","meio1st"),"meio1st")),IF(BA89&lt;&gt;"",IF(BA90&gt;5,IF(BA90&gt;BA89+1,"fim1st",IF(BA89&gt;BA90+1,"fim1st",IF(BA90=BA89,"meio1st",IF(BA90=6,IF(BA89=7,"fim1st","meio1st"),IF(BA90=7,IF(BA89=6,"fim1st","meio1st"),"meio1st"))))),IF(BA89&gt;5,IF(BA89&gt;BA90+1,"fim1st","meio1st"),"meio1st")),"NJG"))))))</f>
        <v>fim2st</v>
      </c>
      <c r="BG90" s="123">
        <f>IF(AZ90="W",6,IF(AZ90="O",0,  IF(AZ89="R",IF(BE90="meio1st",IF(BA89&gt;4,IF(BA89=6,7,BA89+2),6),BA90),BA90)))</f>
        <v>2</v>
      </c>
      <c r="BH90" s="124">
        <f>IF(AZ90="W",6,IF(AZ90="O",0,IF(AZ90="R",IF(BE90="meio1st",0,IF(BE90="fim1st",0,BB90) ),IF(AZ89="R",IF(BE90="meio1st",6,IF(BE90="fim1st",6,IF(BE90="meio2st",IF(BB89&gt;4,IF(BB89=6,7,BB89+2),6),BB90))),BB90))))</f>
        <v>4</v>
      </c>
      <c r="BI90" s="125">
        <f>IF(AZ90="W",0,IF(AZ90="O",0,IF(AZ90="R",IF(BE90="STB",BC90,0),IF(AZ89="R",IF(BE85="meio1st",0,IF(BG90&gt;BG89,IF(BH90&gt;BH89,0,10),IF(BH90&gt;BH89,10,BC90))),BC90))))</f>
        <v>0</v>
      </c>
      <c r="BK90" s="118"/>
      <c r="BL90" s="50" t="str">
        <f>D88</f>
        <v>NATAN MORELO</v>
      </c>
      <c r="BM90" s="119">
        <f>IF(BN90="W",1,IF(BN90="O",0,IF(BN90="R",0,IF(BN89="R",1,IF(BW90+BW89&gt;0,IF(BW90&gt;BW89,1,0),IF(BV90&gt;BV89,1,0))))))</f>
        <v>0</v>
      </c>
      <c r="BN90" s="143"/>
      <c r="BO90" s="121">
        <v>6</v>
      </c>
      <c r="BP90" s="121">
        <v>5</v>
      </c>
      <c r="BQ90" s="122">
        <v>7</v>
      </c>
      <c r="BS90" s="65" t="str">
        <f>IF(BQ90&lt;&gt;"","STB",IF(BQ89&lt;&gt;"","STB",IF(BP90&lt;&gt;"",IF(BP90&gt;5,IF(BP90&gt;BP89+1,"fim2st",IF(BP89&gt;BP90+1,"fim2st",IF(BP90=BP89,"meio2st",IF(BP90=6,IF(BP89=7,"fim2st","meio2st"),IF(BP90=7,IF(BP89=6,"fim2st","meio2st"),"meio2st"))))),IF(BP89&gt;5,IF(BP89&gt;BP90+1,"fim2st","meio2st"),"meio2st")),IF(BP89&lt;&gt;"",IF(BP90&gt;5,IF(BP90&gt;BP89+1,"fim2st",IF(BP89&gt;BP90+1,"fim2st",IF(BP90=BP89,"meio2st",IF(BP90=6,IF(BP89=7,"fim2st","meio2st"),IF(BP90=7,IF(BP89=6,"fim2st","meio2st"),"meio2st"))))),IF(BP89&gt;5,IF(BP89&gt;BP90+1,"fim2st","meio2st"),"meio2st")),IF(BO90&lt;&gt;"",IF(BO90&gt;5,IF(BO90&gt;BO89+1,"fim1st",IF(BO89&gt;BO90+1,"fim1st",IF(BO90=BO89,"meio1st",IF(BO90=6,IF(BO89=7,"fim1st","meio1st"),IF(BO90=7,IF(BO89=6,"fim1st","meio1st"),"meio1st"))))),IF(BO89&gt;5,IF(BO89&gt;BO90+1,"fim1st","meio1st"),"meio1st")),IF(BO89&lt;&gt;"",IF(BO90&gt;5,IF(BO90&gt;BO89+1,"fim1st",IF(BO89&gt;BO90+1,"fim1st",IF(BO90=BO89,"meio1st",IF(BO90=6,IF(BO89=7,"fim1st","meio1st"),IF(BO90=7,IF(BO89=6,"fim1st","meio1st"),"meio1st"))))),IF(BO89&gt;5,IF(BO89&gt;BO90+1,"fim1st","meio1st"),"meio1st")),"NJG"))))))</f>
        <v>STB</v>
      </c>
      <c r="BU90" s="123">
        <f>IF(BN90="W",6,IF(BN90="O",0,  IF(BN89="R",IF(BS90="meio1st",IF(BO89&gt;4,IF(BO89=6,7,BO89+2),6),BO90),BO90)))</f>
        <v>6</v>
      </c>
      <c r="BV90" s="124">
        <f>IF(BN90="W",6,IF(BN90="O",0,IF(BN90="R",IF(BS90="meio1st",0,IF(BS90="fim1st",0,BP90) ),IF(BN89="R",IF(BS90="meio1st",6,IF(BS90="fim1st",6,IF(BS90="meio2st",IF(BP89&gt;4,IF(BP89=6,7,BP89+2),6),BP90))),BP90))))</f>
        <v>5</v>
      </c>
      <c r="BW90" s="125">
        <f>IF(BN90="W",0,IF(BN90="O",0,IF(BN90="R",IF(BS90="STB",BQ90,0),IF(BN89="R",IF(BS85="meio1st",0,IF(BU90&gt;BU89,IF(BV90&gt;BV89,0,10),IF(BV90&gt;BV89,10,BQ90))),BQ90))))</f>
        <v>7</v>
      </c>
      <c r="BY90" s="118"/>
      <c r="BZ90" s="50" t="str">
        <f>D90</f>
        <v>SANDSON AZEVEDO</v>
      </c>
      <c r="CA90" s="119">
        <f>IF(CB90="W",1,IF(CB90="O",0,IF(CB90="R",0,IF(CB89="R",1,IF(CK90+CK89&gt;0,IF(CK90&gt;CK89,1,0),IF(CJ90&gt;CJ89,1,0))))))</f>
        <v>0</v>
      </c>
      <c r="CB90" s="144" t="s">
        <v>110</v>
      </c>
      <c r="CC90" s="129"/>
      <c r="CD90" s="129"/>
      <c r="CE90" s="130"/>
      <c r="CG90" s="65" t="str">
        <f>IF(CE90&lt;&gt;"","STB",IF(CE89&lt;&gt;"","STB",IF(CD90&lt;&gt;"",IF(CD90&gt;5,IF(CD90&gt;CD89+1,"fim2st",IF(CD89&gt;CD90+1,"fim2st",IF(CD90=CD89,"meio2st",IF(CD90=6,IF(CD89=7,"fim2st","meio2st"),IF(CD90=7,IF(CD89=6,"fim2st","meio2st"),"meio2st"))))),IF(CD89&gt;5,IF(CD89&gt;CD90+1,"fim2st","meio2st"),"meio2st")),IF(CD89&lt;&gt;"",IF(CD90&gt;5,IF(CD90&gt;CD89+1,"fim2st",IF(CD89&gt;CD90+1,"fim2st",IF(CD90=CD89,"meio2st",IF(CD90=6,IF(CD89=7,"fim2st","meio2st"),IF(CD90=7,IF(CD89=6,"fim2st","meio2st"),"meio2st"))))),IF(CD89&gt;5,IF(CD89&gt;CD90+1,"fim2st","meio2st"),"meio2st")),IF(CC90&lt;&gt;"",IF(CC90&gt;5,IF(CC90&gt;CC89+1,"fim1st",IF(CC89&gt;CC90+1,"fim1st",IF(CC90=CC89,"meio1st",IF(CC90=6,IF(CC89=7,"fim1st","meio1st"),IF(CC90=7,IF(CC89=6,"fim1st","meio1st"),"meio1st"))))),IF(CC89&gt;5,IF(CC89&gt;CC90+1,"fim1st","meio1st"),"meio1st")),IF(CC89&lt;&gt;"",IF(CC90&gt;5,IF(CC90&gt;CC89+1,"fim1st",IF(CC89&gt;CC90+1,"fim1st",IF(CC90=CC89,"meio1st",IF(CC90=6,IF(CC89=7,"fim1st","meio1st"),IF(CC90=7,IF(CC89=6,"fim1st","meio1st"),"meio1st"))))),IF(CC89&gt;5,IF(CC89&gt;CC90+1,"fim1st","meio1st"),"meio1st")),"NJG"))))))</f>
        <v>NJG</v>
      </c>
      <c r="CI90" s="123">
        <f>IF(CB90="W",6,IF(CB90="O",0,  IF(CB89="R",IF(CG90="meio1st",IF(CC89&gt;4,IF(CC89=6,7,CC89+2),6),CC90),CC90)))</f>
        <v>0</v>
      </c>
      <c r="CJ90" s="124">
        <f>IF(CB90="W",6,IF(CB90="O",0,IF(CB90="R",IF(CG90="meio1st",0,IF(CG90="fim1st",0,CD90) ),IF(CB89="R",IF(CG90="meio1st",6,IF(CG90="fim1st",6,IF(CG90="meio2st",IF(CD89&gt;4,IF(CD89=6,7,CD89+2),6),CD90))),CD90))))</f>
        <v>0</v>
      </c>
      <c r="CK90" s="125">
        <f>IF(CB90="W",0,IF(CB90="O",0,IF(CB90="R",IF(CG90="STB",CE90,0),IF(CB89="R",IF(CG85="meio1st",0,IF(CI90&gt;CI89,IF(CJ90&gt;CJ89,0,10),IF(CJ90&gt;CJ89,10,CE90))),CE90))))</f>
        <v>0</v>
      </c>
      <c r="CM90" s="31" t="str">
        <f t="shared" si="282"/>
        <v>SANDSON AZEVEDO</v>
      </c>
      <c r="CN90" s="65">
        <f>IF(AE86&gt;AE85,1,0)</f>
        <v>0</v>
      </c>
      <c r="CO90" s="65">
        <f>IF(AF86&gt;AF85,1,0)</f>
        <v>0</v>
      </c>
      <c r="CP90" s="65">
        <f>IF(AG86&gt;AG85,1,0)</f>
        <v>0</v>
      </c>
      <c r="CQ90" s="65">
        <f>IF(AS90&gt;AS89,1,0)</f>
        <v>0</v>
      </c>
      <c r="CR90" s="65">
        <f>IF(AT90&gt;AT89,1,0)</f>
        <v>0</v>
      </c>
      <c r="CS90" s="65">
        <f>IF(AU90&gt;AU89,1,0)</f>
        <v>0</v>
      </c>
      <c r="CT90" s="65">
        <f>IF(BG90&gt;BG89,1,0)</f>
        <v>0</v>
      </c>
      <c r="CU90" s="65">
        <f>IF(BH90&gt;BH89,1,0)</f>
        <v>0</v>
      </c>
      <c r="CV90" s="65">
        <f>IF(BI90&gt;BI89,1,0)</f>
        <v>0</v>
      </c>
      <c r="CW90" s="65">
        <f>IF(BU88&gt;BU87,1,0)</f>
        <v>0</v>
      </c>
      <c r="CX90" s="65">
        <f>IF(BV88&gt;BV87,1,0)</f>
        <v>0</v>
      </c>
      <c r="CY90" s="65">
        <f>IF(BW88&gt;BW87,1,0)</f>
        <v>0</v>
      </c>
      <c r="CZ90" s="65">
        <f>IF(CI90&gt;CI89,1,0)</f>
        <v>0</v>
      </c>
      <c r="DA90" s="65">
        <f>IF(CJ90&gt;CJ89,1,0)</f>
        <v>0</v>
      </c>
      <c r="DB90" s="65">
        <f>IF(CK90&gt;CK89,1,0)</f>
        <v>0</v>
      </c>
      <c r="DC90" s="111"/>
      <c r="DD90" s="65">
        <f>IF(AE85&gt;AE86,1,0)</f>
        <v>1</v>
      </c>
      <c r="DE90" s="65">
        <f>IF(AF85&gt;AF86,1,0)</f>
        <v>1</v>
      </c>
      <c r="DF90" s="65">
        <f>IF(AG85&gt;AG86,1,0)</f>
        <v>0</v>
      </c>
      <c r="DG90" s="65">
        <f>IF(AS89&gt;AS90,1,0)</f>
        <v>1</v>
      </c>
      <c r="DH90" s="65">
        <f>IF(AT89&gt;AT90,1,0)</f>
        <v>1</v>
      </c>
      <c r="DI90" s="65">
        <f>IF(AU89&gt;AU90,1,0)</f>
        <v>0</v>
      </c>
      <c r="DJ90" s="65">
        <f>IF(BG89&gt;BG90,1,0)</f>
        <v>1</v>
      </c>
      <c r="DK90" s="65">
        <f>IF(BH89&gt;BH90,1,0)</f>
        <v>1</v>
      </c>
      <c r="DL90" s="65">
        <f>IF(BI89&gt;BI90,1,0)</f>
        <v>0</v>
      </c>
      <c r="DM90" s="65">
        <f>IF(BU87&gt;BU88,1,0)</f>
        <v>1</v>
      </c>
      <c r="DN90" s="65">
        <f>IF(BV87&gt;BV88,1,0)</f>
        <v>1</v>
      </c>
      <c r="DO90" s="65">
        <f>IF(BW87&gt;BW88,1,0)</f>
        <v>0</v>
      </c>
      <c r="DP90" s="65">
        <f>IF(CI89&gt;CI90,1,0)</f>
        <v>1</v>
      </c>
      <c r="DQ90" s="65">
        <f>IF(CJ89&gt;CJ90,1,0)</f>
        <v>1</v>
      </c>
      <c r="DR90" s="65">
        <f>IF(CK89&gt;CK90,1,0)</f>
        <v>0</v>
      </c>
      <c r="DS90" s="111"/>
      <c r="DT90" s="65">
        <f>AE86+AF86+AG86+AS90+AT90+AU90+BG90+BH90+BI90+BU88+BV88+BW88+CI90+CJ90+CK90</f>
        <v>19</v>
      </c>
      <c r="DU90" s="65">
        <f>AE85+AF85+AG85+AS89+AT89+AU89+BG89+BH89+BI89+BU87+BV87+BW87+CI89+CJ89+CK89</f>
        <v>61</v>
      </c>
      <c r="DV90" s="111"/>
      <c r="DW90" s="31">
        <f>IF(X86="O",1,0)</f>
        <v>0</v>
      </c>
      <c r="DX90" s="31">
        <f>IF(AL90="O",1,0)</f>
        <v>1</v>
      </c>
      <c r="DY90" s="31">
        <f>IF(AZ90="O",1,0)</f>
        <v>0</v>
      </c>
      <c r="DZ90" s="31">
        <f>IF(BN88="O",1,0)</f>
        <v>0</v>
      </c>
      <c r="EA90" s="31">
        <f>IF(CB90="O",1,0)</f>
        <v>1</v>
      </c>
      <c r="ED90" s="65">
        <f t="shared" si="283"/>
        <v>1</v>
      </c>
      <c r="EE90" s="65">
        <f t="shared" si="284"/>
        <v>1</v>
      </c>
      <c r="EF90" s="65">
        <f t="shared" si="285"/>
        <v>1</v>
      </c>
      <c r="EG90" s="65">
        <f t="shared" si="286"/>
        <v>1</v>
      </c>
      <c r="EH90" s="65">
        <f t="shared" si="287"/>
        <v>1</v>
      </c>
      <c r="EI90" s="65">
        <v>6</v>
      </c>
      <c r="EJ90" s="43">
        <f t="shared" si="288"/>
        <v>5</v>
      </c>
      <c r="EK90" s="43">
        <f>AY90+BM88+CA90+W86+AK90</f>
        <v>0</v>
      </c>
      <c r="EL90" s="43">
        <f t="shared" si="289"/>
        <v>0</v>
      </c>
      <c r="EM90" s="43">
        <f t="shared" si="290"/>
        <v>10</v>
      </c>
      <c r="EN90" s="43">
        <f t="shared" si="291"/>
        <v>-10</v>
      </c>
      <c r="EO90" s="43">
        <f t="shared" si="292"/>
        <v>19</v>
      </c>
      <c r="EP90" s="43">
        <f t="shared" si="292"/>
        <v>61</v>
      </c>
      <c r="EQ90" s="43">
        <f t="shared" si="293"/>
        <v>-42</v>
      </c>
      <c r="ER90" s="43">
        <f t="shared" si="294"/>
        <v>2</v>
      </c>
      <c r="ES90" s="111"/>
      <c r="ET90" s="71">
        <f>IF(EK90+100&gt;99,EK90+100,concatdxnar("0",EK90+100))</f>
        <v>100</v>
      </c>
      <c r="EU90" s="71" t="str">
        <f t="shared" si="295"/>
        <v>090</v>
      </c>
      <c r="EV90" s="71" t="str">
        <f t="shared" si="296"/>
        <v>058</v>
      </c>
      <c r="EW90" s="71">
        <f t="shared" si="297"/>
        <v>7</v>
      </c>
      <c r="EX90" s="65" t="str">
        <f t="shared" si="298"/>
        <v>10009005876</v>
      </c>
      <c r="EY90" s="65">
        <f t="shared" si="299"/>
        <v>10009005876</v>
      </c>
      <c r="EZ90" s="65">
        <f>LARGE(EY85:EY90,EI90)</f>
        <v>10009005876</v>
      </c>
      <c r="FA90" s="65" t="str">
        <f t="shared" si="300"/>
        <v>100090058</v>
      </c>
      <c r="FB90" s="65" t="str">
        <f>IF(FA90=FA89,"empate-c","ok")</f>
        <v>ok</v>
      </c>
      <c r="FC90" s="65">
        <f t="shared" si="301"/>
        <v>6</v>
      </c>
      <c r="FD90" s="65">
        <f t="shared" si="302"/>
        <v>9</v>
      </c>
      <c r="FE90" s="65" t="str">
        <f>RIGHT(C83,1)</f>
        <v>J</v>
      </c>
      <c r="FF90" s="65">
        <f>IF(FD90=9,9,VLOOKUP(CONCATENATE(FE90,FD90),'Conf-Direto'!$A$12:$B$587,2,0))</f>
        <v>9</v>
      </c>
      <c r="FG90" s="65">
        <f t="shared" si="303"/>
        <v>9</v>
      </c>
      <c r="FH90" s="31" t="str">
        <f t="shared" si="304"/>
        <v>10009005896</v>
      </c>
      <c r="FI90" s="65">
        <v>6</v>
      </c>
      <c r="FJ90" s="70">
        <f>IF(W85=1,1,IF(W86=1,6,0))</f>
        <v>1</v>
      </c>
      <c r="FK90" s="70">
        <f>IF(BM87=1,2,IF(BM88=1,6,0))</f>
        <v>2</v>
      </c>
      <c r="FL90" s="70">
        <f>IF(AK89=1,3,IF(AK90=1,6,0))</f>
        <v>3</v>
      </c>
      <c r="FM90" s="70">
        <f>IF(CA89=1,4,IF(CA90=1,6,0))</f>
        <v>4</v>
      </c>
      <c r="FN90" s="70">
        <f>IF(AY89=1,5,IF(AY90=1,6,0))</f>
        <v>5</v>
      </c>
      <c r="FO90" s="70"/>
      <c r="FP90" s="31">
        <f t="shared" si="305"/>
        <v>10009005896</v>
      </c>
      <c r="FQ90" s="31">
        <f>LARGE(FP85:FP90,6)</f>
        <v>10009005896</v>
      </c>
      <c r="FR90" s="65">
        <f>IF(SUM(EJ85:EJ90)=0,B90,VALUE(RIGHT(FQ90,1)))</f>
        <v>6</v>
      </c>
      <c r="FS90" s="31">
        <f t="shared" si="306"/>
        <v>60</v>
      </c>
      <c r="FT90" s="31" t="str">
        <f>VLOOKUP(FR90,B85:D90,3,0)</f>
        <v>SANDSON AZEVEDO</v>
      </c>
      <c r="FU90" s="31">
        <f t="shared" si="307"/>
        <v>60</v>
      </c>
      <c r="FV90" s="67" t="str">
        <f t="shared" si="308"/>
        <v>6060</v>
      </c>
      <c r="FW90" s="31">
        <f t="shared" si="309"/>
        <v>6060</v>
      </c>
      <c r="FX90" s="31">
        <f>SMALL(FW85:FW90,FI90)</f>
        <v>6060</v>
      </c>
      <c r="FY90" s="31">
        <f t="shared" si="310"/>
        <v>60</v>
      </c>
      <c r="FZ90" s="31" t="str">
        <f t="shared" si="311"/>
        <v>60</v>
      </c>
    </row>
    <row r="92" spans="1:185" s="23" customFormat="1" ht="22.5" customHeight="1" x14ac:dyDescent="0.45">
      <c r="A92" s="34"/>
      <c r="B92" s="34" t="s">
        <v>144</v>
      </c>
      <c r="C92" s="10" t="s">
        <v>236</v>
      </c>
      <c r="D92" s="10"/>
      <c r="E92" s="34"/>
      <c r="F92" s="10"/>
      <c r="G92" s="10" t="s">
        <v>237</v>
      </c>
      <c r="H92" s="3" t="s">
        <v>146</v>
      </c>
      <c r="I92" s="2" t="s">
        <v>147</v>
      </c>
      <c r="J92" s="1" t="s">
        <v>148</v>
      </c>
      <c r="K92" s="1"/>
      <c r="L92" s="1"/>
      <c r="M92" s="1" t="s">
        <v>150</v>
      </c>
      <c r="N92" s="1"/>
      <c r="O92" s="1"/>
      <c r="P92" s="10" t="s">
        <v>152</v>
      </c>
      <c r="Q92" s="10" t="s">
        <v>152</v>
      </c>
      <c r="R92" s="79"/>
      <c r="S92" s="79"/>
      <c r="U92" s="9" t="str">
        <f>U83</f>
        <v>1o TURNO - 1a RODADA</v>
      </c>
      <c r="V92" s="9"/>
      <c r="W92" s="69"/>
      <c r="X92" s="304" t="s">
        <v>154</v>
      </c>
      <c r="Y92" s="304"/>
      <c r="Z92" s="304"/>
      <c r="AA92" s="304"/>
      <c r="AC92" s="65" t="s">
        <v>155</v>
      </c>
      <c r="AD92" s="34"/>
      <c r="AE92" s="303" t="s">
        <v>156</v>
      </c>
      <c r="AF92" s="303"/>
      <c r="AG92" s="303"/>
      <c r="AI92" s="9" t="str">
        <f>AI83</f>
        <v>1o TURNO - 2a RODADA</v>
      </c>
      <c r="AJ92" s="9"/>
      <c r="AK92" s="69"/>
      <c r="AL92" s="304" t="s">
        <v>154</v>
      </c>
      <c r="AM92" s="304"/>
      <c r="AN92" s="304"/>
      <c r="AO92" s="304"/>
      <c r="AP92" s="34"/>
      <c r="AQ92" s="65" t="s">
        <v>155</v>
      </c>
      <c r="AR92" s="34"/>
      <c r="AS92" s="303" t="s">
        <v>156</v>
      </c>
      <c r="AT92" s="303"/>
      <c r="AU92" s="303"/>
      <c r="AW92" s="9" t="str">
        <f>AW83</f>
        <v>1o TURNO - 3a RODADA</v>
      </c>
      <c r="AX92" s="9"/>
      <c r="AY92" s="69"/>
      <c r="AZ92" s="304" t="s">
        <v>154</v>
      </c>
      <c r="BA92" s="304"/>
      <c r="BB92" s="304"/>
      <c r="BC92" s="304"/>
      <c r="BD92" s="34"/>
      <c r="BE92" s="65" t="s">
        <v>155</v>
      </c>
      <c r="BF92" s="34"/>
      <c r="BG92" s="303" t="s">
        <v>156</v>
      </c>
      <c r="BH92" s="303"/>
      <c r="BI92" s="303"/>
      <c r="BK92" s="9" t="str">
        <f>BK83</f>
        <v>1o TURNO - 4a RODADA</v>
      </c>
      <c r="BL92" s="9"/>
      <c r="BM92" s="69"/>
      <c r="BN92" s="304" t="s">
        <v>154</v>
      </c>
      <c r="BO92" s="304"/>
      <c r="BP92" s="304"/>
      <c r="BQ92" s="304"/>
      <c r="BR92" s="34"/>
      <c r="BS92" s="65" t="s">
        <v>155</v>
      </c>
      <c r="BT92" s="34"/>
      <c r="BU92" s="303" t="s">
        <v>156</v>
      </c>
      <c r="BV92" s="303"/>
      <c r="BW92" s="303"/>
      <c r="BY92" s="9" t="str">
        <f>BY83</f>
        <v>1o TURNO - 5a RODADA</v>
      </c>
      <c r="BZ92" s="9"/>
      <c r="CA92" s="69"/>
      <c r="CB92" s="305" t="s">
        <v>154</v>
      </c>
      <c r="CC92" s="305"/>
      <c r="CD92" s="305"/>
      <c r="CE92" s="305"/>
      <c r="CF92" s="34"/>
      <c r="CG92" s="65" t="s">
        <v>155</v>
      </c>
      <c r="CH92" s="34"/>
      <c r="CI92" s="303" t="s">
        <v>156</v>
      </c>
      <c r="CJ92" s="303"/>
      <c r="CK92" s="303"/>
      <c r="CM92" s="306" t="s">
        <v>157</v>
      </c>
      <c r="CN92" s="307" t="s">
        <v>158</v>
      </c>
      <c r="CO92" s="307"/>
      <c r="CP92" s="307"/>
      <c r="CQ92" s="307" t="s">
        <v>159</v>
      </c>
      <c r="CR92" s="307"/>
      <c r="CS92" s="307"/>
      <c r="CT92" s="307" t="s">
        <v>160</v>
      </c>
      <c r="CU92" s="307"/>
      <c r="CV92" s="307"/>
      <c r="CW92" s="307" t="s">
        <v>161</v>
      </c>
      <c r="CX92" s="307"/>
      <c r="CY92" s="307"/>
      <c r="CZ92" s="307" t="s">
        <v>162</v>
      </c>
      <c r="DA92" s="307"/>
      <c r="DB92" s="307"/>
      <c r="DC92" s="34"/>
      <c r="DD92" s="307" t="s">
        <v>163</v>
      </c>
      <c r="DE92" s="307"/>
      <c r="DF92" s="307"/>
      <c r="DG92" s="307" t="s">
        <v>164</v>
      </c>
      <c r="DH92" s="307"/>
      <c r="DI92" s="307"/>
      <c r="DJ92" s="307" t="s">
        <v>165</v>
      </c>
      <c r="DK92" s="307"/>
      <c r="DL92" s="307"/>
      <c r="DM92" s="307" t="s">
        <v>166</v>
      </c>
      <c r="DN92" s="307"/>
      <c r="DO92" s="307"/>
      <c r="DP92" s="307" t="s">
        <v>167</v>
      </c>
      <c r="DQ92" s="307"/>
      <c r="DR92" s="307"/>
      <c r="DS92" s="34"/>
      <c r="DT92" s="307" t="s">
        <v>150</v>
      </c>
      <c r="DU92" s="307"/>
      <c r="DV92" s="34"/>
      <c r="DW92" s="307" t="s">
        <v>168</v>
      </c>
      <c r="DX92" s="307"/>
      <c r="DY92" s="307"/>
      <c r="DZ92" s="307"/>
      <c r="EA92" s="307"/>
      <c r="EB92" s="65" t="s">
        <v>169</v>
      </c>
      <c r="EC92" s="65"/>
      <c r="ED92" s="307" t="s">
        <v>170</v>
      </c>
      <c r="EE92" s="307"/>
      <c r="EF92" s="307"/>
      <c r="EG92" s="307"/>
      <c r="EH92" s="307"/>
      <c r="EI92" s="308" t="s">
        <v>144</v>
      </c>
      <c r="EJ92" s="308" t="s">
        <v>146</v>
      </c>
      <c r="EK92" s="308" t="s">
        <v>147</v>
      </c>
      <c r="EL92" s="307" t="s">
        <v>148</v>
      </c>
      <c r="EM92" s="307"/>
      <c r="EN92" s="307"/>
      <c r="EO92" s="307" t="s">
        <v>150</v>
      </c>
      <c r="EP92" s="307"/>
      <c r="EQ92" s="307"/>
      <c r="ER92" s="307" t="s">
        <v>171</v>
      </c>
      <c r="ES92" s="34"/>
      <c r="ET92" s="309" t="s">
        <v>172</v>
      </c>
      <c r="EU92" s="309"/>
      <c r="EV92" s="309"/>
      <c r="EW92" s="309"/>
      <c r="EX92" s="309"/>
      <c r="EY92" s="309"/>
      <c r="EZ92" s="309"/>
      <c r="FA92" s="309"/>
      <c r="FB92" s="309"/>
      <c r="FC92" s="309"/>
      <c r="FD92" s="307" t="s">
        <v>173</v>
      </c>
      <c r="FE92" s="307"/>
      <c r="FF92" s="307"/>
      <c r="FG92" s="307"/>
      <c r="FH92" s="307"/>
      <c r="FI92" s="307"/>
      <c r="FJ92" s="307"/>
      <c r="FK92" s="307"/>
      <c r="FL92" s="307"/>
      <c r="FM92" s="307"/>
      <c r="FN92" s="307"/>
      <c r="FO92" s="307"/>
      <c r="FP92" s="307"/>
      <c r="FQ92" s="307"/>
      <c r="FR92" s="307"/>
      <c r="FS92" s="34"/>
      <c r="FT92" s="34"/>
      <c r="FU92" s="34"/>
      <c r="FV92" s="72"/>
      <c r="FW92" s="34"/>
      <c r="FX92" s="34"/>
      <c r="FY92" s="34"/>
      <c r="FZ92" s="34"/>
      <c r="GA92" s="34"/>
      <c r="GB92" s="34"/>
      <c r="GC92" s="34"/>
    </row>
    <row r="93" spans="1:185" s="23" customFormat="1" ht="24.75" customHeight="1" x14ac:dyDescent="0.45">
      <c r="A93" s="34"/>
      <c r="B93" s="34"/>
      <c r="C93" s="8" t="str">
        <f>C84</f>
        <v>TENISTAS</v>
      </c>
      <c r="D93" s="8" t="str">
        <f>C3</f>
        <v>TENISTAS</v>
      </c>
      <c r="E93" s="34"/>
      <c r="F93" s="73"/>
      <c r="G93" s="74" t="s">
        <v>174</v>
      </c>
      <c r="H93" s="3"/>
      <c r="I93" s="2"/>
      <c r="J93" s="75" t="s">
        <v>175</v>
      </c>
      <c r="K93" s="75" t="s">
        <v>176</v>
      </c>
      <c r="L93" s="76" t="s">
        <v>177</v>
      </c>
      <c r="M93" s="77" t="s">
        <v>175</v>
      </c>
      <c r="N93" s="77" t="s">
        <v>176</v>
      </c>
      <c r="O93" s="78" t="s">
        <v>177</v>
      </c>
      <c r="P93" s="10"/>
      <c r="Q93" s="10"/>
      <c r="R93" s="79"/>
      <c r="S93" s="79"/>
      <c r="U93" s="83"/>
      <c r="V93" s="84" t="str">
        <f>V84</f>
        <v>19 a 25 Fev</v>
      </c>
      <c r="W93" s="80"/>
      <c r="X93" s="81" t="s">
        <v>178</v>
      </c>
      <c r="Y93" s="82" t="s">
        <v>179</v>
      </c>
      <c r="Z93" s="82" t="s">
        <v>180</v>
      </c>
      <c r="AA93" s="77" t="s">
        <v>181</v>
      </c>
      <c r="AC93" s="65" t="s">
        <v>182</v>
      </c>
      <c r="AD93" s="34"/>
      <c r="AE93" s="82" t="s">
        <v>179</v>
      </c>
      <c r="AF93" s="82" t="s">
        <v>180</v>
      </c>
      <c r="AG93" s="77" t="s">
        <v>181</v>
      </c>
      <c r="AI93" s="83"/>
      <c r="AJ93" s="84" t="str">
        <f>AJ84</f>
        <v>26 Fev a 03 Mar</v>
      </c>
      <c r="AK93" s="80"/>
      <c r="AL93" s="81" t="s">
        <v>178</v>
      </c>
      <c r="AM93" s="82" t="s">
        <v>179</v>
      </c>
      <c r="AN93" s="82" t="s">
        <v>180</v>
      </c>
      <c r="AO93" s="77" t="s">
        <v>181</v>
      </c>
      <c r="AP93" s="34"/>
      <c r="AQ93" s="65" t="s">
        <v>182</v>
      </c>
      <c r="AR93" s="34"/>
      <c r="AS93" s="82" t="s">
        <v>179</v>
      </c>
      <c r="AT93" s="82" t="s">
        <v>180</v>
      </c>
      <c r="AU93" s="77" t="s">
        <v>181</v>
      </c>
      <c r="AW93" s="83"/>
      <c r="AX93" s="84" t="str">
        <f>AX84</f>
        <v>04 a 10 Mar</v>
      </c>
      <c r="AY93" s="80"/>
      <c r="AZ93" s="81" t="s">
        <v>178</v>
      </c>
      <c r="BA93" s="82" t="s">
        <v>179</v>
      </c>
      <c r="BB93" s="82" t="s">
        <v>180</v>
      </c>
      <c r="BC93" s="77" t="s">
        <v>181</v>
      </c>
      <c r="BD93" s="34"/>
      <c r="BE93" s="65" t="s">
        <v>182</v>
      </c>
      <c r="BF93" s="34"/>
      <c r="BG93" s="82" t="s">
        <v>179</v>
      </c>
      <c r="BH93" s="82" t="s">
        <v>180</v>
      </c>
      <c r="BI93" s="77" t="s">
        <v>181</v>
      </c>
      <c r="BK93" s="83"/>
      <c r="BL93" s="84" t="str">
        <f>BL84</f>
        <v>11 a 17 Mar</v>
      </c>
      <c r="BM93" s="80"/>
      <c r="BN93" s="81" t="s">
        <v>178</v>
      </c>
      <c r="BO93" s="82" t="s">
        <v>179</v>
      </c>
      <c r="BP93" s="82" t="s">
        <v>180</v>
      </c>
      <c r="BQ93" s="77" t="s">
        <v>181</v>
      </c>
      <c r="BR93" s="34"/>
      <c r="BS93" s="65" t="s">
        <v>182</v>
      </c>
      <c r="BT93" s="34"/>
      <c r="BU93" s="82" t="s">
        <v>179</v>
      </c>
      <c r="BV93" s="82" t="s">
        <v>180</v>
      </c>
      <c r="BW93" s="77" t="s">
        <v>181</v>
      </c>
      <c r="BY93" s="83"/>
      <c r="BZ93" s="84" t="str">
        <f>BZ84</f>
        <v>18 a 24 Mar</v>
      </c>
      <c r="CA93" s="80"/>
      <c r="CB93" s="150" t="s">
        <v>178</v>
      </c>
      <c r="CC93" s="87" t="s">
        <v>183</v>
      </c>
      <c r="CD93" s="87" t="s">
        <v>184</v>
      </c>
      <c r="CE93" s="88" t="s">
        <v>181</v>
      </c>
      <c r="CF93" s="34"/>
      <c r="CG93" s="65" t="s">
        <v>182</v>
      </c>
      <c r="CH93" s="34"/>
      <c r="CI93" s="82" t="s">
        <v>179</v>
      </c>
      <c r="CJ93" s="82" t="s">
        <v>180</v>
      </c>
      <c r="CK93" s="77" t="s">
        <v>181</v>
      </c>
      <c r="CM93" s="306"/>
      <c r="CN93" s="34" t="s">
        <v>185</v>
      </c>
      <c r="CO93" s="34" t="s">
        <v>186</v>
      </c>
      <c r="CP93" s="34" t="s">
        <v>187</v>
      </c>
      <c r="CQ93" s="34" t="s">
        <v>185</v>
      </c>
      <c r="CR93" s="34" t="s">
        <v>186</v>
      </c>
      <c r="CS93" s="34" t="s">
        <v>187</v>
      </c>
      <c r="CT93" s="34" t="s">
        <v>185</v>
      </c>
      <c r="CU93" s="34" t="s">
        <v>186</v>
      </c>
      <c r="CV93" s="34" t="s">
        <v>187</v>
      </c>
      <c r="CW93" s="34" t="s">
        <v>185</v>
      </c>
      <c r="CX93" s="34" t="s">
        <v>186</v>
      </c>
      <c r="CY93" s="34" t="s">
        <v>187</v>
      </c>
      <c r="CZ93" s="34" t="s">
        <v>185</v>
      </c>
      <c r="DA93" s="34" t="s">
        <v>186</v>
      </c>
      <c r="DB93" s="34" t="s">
        <v>187</v>
      </c>
      <c r="DC93" s="34"/>
      <c r="DD93" s="34" t="s">
        <v>185</v>
      </c>
      <c r="DE93" s="34" t="s">
        <v>186</v>
      </c>
      <c r="DF93" s="34" t="s">
        <v>187</v>
      </c>
      <c r="DG93" s="34" t="s">
        <v>185</v>
      </c>
      <c r="DH93" s="34" t="s">
        <v>186</v>
      </c>
      <c r="DI93" s="34" t="s">
        <v>187</v>
      </c>
      <c r="DJ93" s="34" t="s">
        <v>185</v>
      </c>
      <c r="DK93" s="34" t="s">
        <v>186</v>
      </c>
      <c r="DL93" s="34" t="s">
        <v>187</v>
      </c>
      <c r="DM93" s="34" t="s">
        <v>185</v>
      </c>
      <c r="DN93" s="34" t="s">
        <v>186</v>
      </c>
      <c r="DO93" s="34" t="s">
        <v>187</v>
      </c>
      <c r="DP93" s="34" t="s">
        <v>185</v>
      </c>
      <c r="DQ93" s="34" t="s">
        <v>186</v>
      </c>
      <c r="DR93" s="34" t="s">
        <v>187</v>
      </c>
      <c r="DS93" s="34"/>
      <c r="DT93" s="65" t="s">
        <v>175</v>
      </c>
      <c r="DU93" s="65" t="s">
        <v>176</v>
      </c>
      <c r="DV93" s="34"/>
      <c r="DW93" s="34" t="s">
        <v>188</v>
      </c>
      <c r="DX93" s="34" t="s">
        <v>189</v>
      </c>
      <c r="DY93" s="34" t="s">
        <v>188</v>
      </c>
      <c r="DZ93" s="34" t="s">
        <v>189</v>
      </c>
      <c r="EA93" s="34" t="s">
        <v>188</v>
      </c>
      <c r="EB93" s="65" t="s">
        <v>110</v>
      </c>
      <c r="EC93" s="65"/>
      <c r="ED93" s="65" t="s">
        <v>190</v>
      </c>
      <c r="EE93" s="65" t="s">
        <v>191</v>
      </c>
      <c r="EF93" s="65" t="s">
        <v>192</v>
      </c>
      <c r="EG93" s="65" t="s">
        <v>193</v>
      </c>
      <c r="EH93" s="65" t="s">
        <v>194</v>
      </c>
      <c r="EI93" s="308"/>
      <c r="EJ93" s="308"/>
      <c r="EK93" s="308"/>
      <c r="EL93" s="65" t="s">
        <v>175</v>
      </c>
      <c r="EM93" s="65" t="s">
        <v>176</v>
      </c>
      <c r="EN93" s="65" t="s">
        <v>177</v>
      </c>
      <c r="EO93" s="65" t="s">
        <v>175</v>
      </c>
      <c r="EP93" s="65" t="s">
        <v>176</v>
      </c>
      <c r="EQ93" s="65" t="s">
        <v>177</v>
      </c>
      <c r="ER93" s="307"/>
      <c r="ES93" s="34"/>
      <c r="ET93" s="34" t="str">
        <f>I92</f>
        <v>Vitorias</v>
      </c>
      <c r="EU93" s="34" t="s">
        <v>195</v>
      </c>
      <c r="EV93" s="34" t="s">
        <v>196</v>
      </c>
      <c r="EW93" s="34" t="s">
        <v>168</v>
      </c>
      <c r="EX93" s="34" t="s">
        <v>197</v>
      </c>
      <c r="EY93" s="34" t="s">
        <v>198</v>
      </c>
      <c r="EZ93" s="34" t="s">
        <v>199</v>
      </c>
      <c r="FA93" s="34" t="s">
        <v>200</v>
      </c>
      <c r="FB93" s="34" t="s">
        <v>201</v>
      </c>
      <c r="FC93" s="34" t="s">
        <v>202</v>
      </c>
      <c r="FD93" s="34" t="s">
        <v>203</v>
      </c>
      <c r="FE93" s="34" t="s">
        <v>204</v>
      </c>
      <c r="FF93" s="34" t="s">
        <v>175</v>
      </c>
      <c r="FG93" s="34" t="s">
        <v>205</v>
      </c>
      <c r="FH93" s="34" t="s">
        <v>206</v>
      </c>
      <c r="FI93" s="65" t="s">
        <v>144</v>
      </c>
      <c r="FJ93" s="65">
        <v>1</v>
      </c>
      <c r="FK93" s="65">
        <v>2</v>
      </c>
      <c r="FL93" s="65">
        <v>3</v>
      </c>
      <c r="FM93" s="65">
        <v>4</v>
      </c>
      <c r="FN93" s="65">
        <v>5</v>
      </c>
      <c r="FO93" s="65">
        <v>6</v>
      </c>
      <c r="FP93" s="34" t="s">
        <v>207</v>
      </c>
      <c r="FQ93" s="34" t="s">
        <v>208</v>
      </c>
      <c r="FR93" s="34" t="s">
        <v>209</v>
      </c>
      <c r="FS93" s="72" t="s">
        <v>210</v>
      </c>
      <c r="FT93" s="34" t="s">
        <v>211</v>
      </c>
      <c r="FU93" s="34" t="s">
        <v>212</v>
      </c>
      <c r="FV93" s="72" t="s">
        <v>213</v>
      </c>
      <c r="FW93" s="34"/>
      <c r="FX93" s="34" t="s">
        <v>215</v>
      </c>
      <c r="FY93" s="34"/>
      <c r="FZ93" s="34"/>
      <c r="GA93" s="34"/>
      <c r="GB93" s="34"/>
      <c r="GC93" s="34"/>
    </row>
    <row r="94" spans="1:185" x14ac:dyDescent="0.45">
      <c r="B94" s="43">
        <v>1</v>
      </c>
      <c r="C94" s="38">
        <v>61</v>
      </c>
      <c r="D94" s="39" t="str">
        <f>Classificação!D65</f>
        <v>JOÃO GABRIEL</v>
      </c>
      <c r="F94" s="38">
        <f>F90+1</f>
        <v>61</v>
      </c>
      <c r="G94" s="89" t="str">
        <f t="shared" ref="G94:G99" si="312">VLOOKUP(FR94,$B$94:$D$99,3,0)</f>
        <v>JOÃO TAVARES</v>
      </c>
      <c r="H94" s="145">
        <f>VLOOKUP(FR94,EI94:EJ99,2,0)</f>
        <v>5</v>
      </c>
      <c r="I94" s="91">
        <f>VLOOKUP(FR94,EI94:EK99,3,0)</f>
        <v>5</v>
      </c>
      <c r="J94" s="95">
        <f>VLOOKUP(FR94,EI94:EQ99,4,0)</f>
        <v>10</v>
      </c>
      <c r="K94" s="93">
        <f>VLOOKUP(FR94,EI94:EQ99,5,0)</f>
        <v>1</v>
      </c>
      <c r="L94" s="94">
        <f>VLOOKUP(FR94,EI94:EQ99,6,0)</f>
        <v>9</v>
      </c>
      <c r="M94" s="95">
        <f>VLOOKUP(FR94,EI94:EQ99,7,0)</f>
        <v>69</v>
      </c>
      <c r="N94" s="93">
        <f>VLOOKUP(FR94,EI94:EQ99,8,0)</f>
        <v>19</v>
      </c>
      <c r="O94" s="146">
        <f>VLOOKUP(FR94,EI94:EQ99,9,0)</f>
        <v>50</v>
      </c>
      <c r="P94" s="96">
        <f>VLOOKUP(FR94,EI94:ER99,10,0)</f>
        <v>0</v>
      </c>
      <c r="Q94" s="96" t="e">
        <f>VLOOKUP(FS94,EJ94:ES99,10,0)</f>
        <v>#N/A</v>
      </c>
      <c r="R94" s="97"/>
      <c r="S94" s="97"/>
      <c r="U94" s="98"/>
      <c r="V94" s="41" t="str">
        <f>D94</f>
        <v>JOÃO GABRIEL</v>
      </c>
      <c r="W94" s="99">
        <f>IF(X94="W",1,IF(X94="O",0,IF(X94="R",0,IF(X95="R",1,IF(AG94+AG95&gt;0,IF(AG94&gt;AG95,1,0),IF(AF94&gt;AF95,1,0))))))</f>
        <v>1</v>
      </c>
      <c r="X94" s="100" t="s">
        <v>169</v>
      </c>
      <c r="Y94" s="101"/>
      <c r="Z94" s="101"/>
      <c r="AA94" s="102"/>
      <c r="AC94" s="65" t="str">
        <f>IF(AA94&lt;&gt;"","STB",IF(AA95&lt;&gt;"","STB",IF(Z94&lt;&gt;"",IF(Z94&gt;5,IF(Z94&gt;Z95+1,"fim2st",IF(Z95&gt;Z94+1,"fim2st",IF(Z94=Z95,"meio2st",IF(Z94=6,IF(Z95=7,"fim2st","meio2st"),IF(Z94=7,IF(Z95=6,"fim2st","meio2st"),"meio2st"))))),IF(Z95&gt;5,IF(Z95&gt;Z94+1,"fim2st","meio2st"),"meio2st")),IF(Z95&lt;&gt;"",IF(Z94&gt;5,IF(Z94&gt;Z95+1,"fim2st",IF(Z95&gt;Z94+1,"fim2st",IF(Z94=Z95,"meio2st",IF(Z94=6,IF(Z95=7,"fim2st","meio2st"),IF(Z94=7,IF(Z95=6,"fim2st","meio2st"),"meio2st"))))),IF(Z95&gt;5,IF(Z95&gt;Z94+1,"fim2st","meio2st"),"meio2st")),IF(Y94&lt;&gt;"",IF(Y94&gt;5,IF(Y94&gt;Y95+1,"fim1st",IF(Y95&gt;Y94+1,"fim1st",IF(Y94=Y95,"meio1st",IF(Y94=6,IF(Y95=7,"fim1st","meio1st"),IF(Y94=7,IF(Y95=6,"fim1st","meio1st"),"meio1st"))))),IF(Y95&gt;5,IF(Y95&gt;Y94+1,"fim1st","meio1st"),"meio1st")),IF(Y95&lt;&gt;"",IF(Y94&gt;5,IF(Y94&gt;Y95+1,"fim1st",IF(Y95&gt;Y94+1,"fim1st",IF(Y94=Y95,"meio1st",IF(Y94=6,IF(Y95=7,"fim1st","meio1st"),IF(Y94=7,IF(Y95=6,"fim1st","meio1st"),"meio1st"))))),IF(Y95&gt;5,IF(Y95&gt;Y94+1,"fim1st","meio1st"),"meio1st")),"NJG"))))))</f>
        <v>NJG</v>
      </c>
      <c r="AE94" s="103">
        <f>IF(X94="W",6,IF(X94="O",0,  IF(X95="R",IF(AC94="meio1st",IF(Y95&gt;4,IF(Y95=6,7,Y95+2),6),Y94),Y94)))</f>
        <v>6</v>
      </c>
      <c r="AF94" s="104">
        <f>IF(X94="W",6,IF(X94="O",0,IF(X94="R",IF(AC94="meio1st",0,IF(AC94="fim1st",0,Z94) ),IF(X95="R",IF(AC94="meio1st",6,IF(AC94="fim1st",6,IF(AC94="meio2st",IF(Z95&gt;4,IF(Z95=6,7,Z95+2),6),Z94))),Z94))))</f>
        <v>6</v>
      </c>
      <c r="AG94" s="105">
        <f>IF(X94="W",0,IF(X94="O",0,IF(X94="R",IF(AC94="STB",AA94,0),IF(X95="R",IF(AC94="meio1st",0,IF(AE94&gt;AE95,IF(AF94&gt;AF95,0,10),IF(AF94&gt;AF95,10,AA94))),AA94))))</f>
        <v>0</v>
      </c>
      <c r="AH94" s="106"/>
      <c r="AI94" s="98" t="s">
        <v>140</v>
      </c>
      <c r="AJ94" s="41" t="str">
        <f>D94</f>
        <v>JOÃO GABRIEL</v>
      </c>
      <c r="AK94" s="99">
        <f>IF(AL94="W",1,IF(AL94="O",0,IF(AL94="R",0,IF(AL95="R",1,IF(AU94+AU95&gt;0,IF(AU94&gt;AU95,1,0),IF(AT94&gt;AT95,1,0))))))</f>
        <v>0</v>
      </c>
      <c r="AL94" s="100"/>
      <c r="AM94" s="101">
        <v>1</v>
      </c>
      <c r="AN94" s="101">
        <v>3</v>
      </c>
      <c r="AO94" s="102"/>
      <c r="AQ94" s="65" t="str">
        <f>IF(AO94&lt;&gt;"","STB",IF(AO95&lt;&gt;"","STB",IF(AN94&lt;&gt;"",IF(AN94&gt;5,IF(AN94&gt;AN95+1,"fim2st",IF(AN95&gt;AN94+1,"fim2st",IF(AN94=AN95,"meio2st",IF(AN94=6,IF(AN95=7,"fim2st","meio2st"),IF(AN94=7,IF(AN95=6,"fim2st","meio2st"),"meio2st"))))),IF(AN95&gt;5,IF(AN95&gt;AN94+1,"fim2st","meio2st"),"meio2st")),IF(AN95&lt;&gt;"",IF(AN94&gt;5,IF(AN94&gt;AN95+1,"fim2st",IF(AN95&gt;AN94+1,"fim2st",IF(AN94=AN95,"meio2st",IF(AN94=6,IF(AN95=7,"fim2st","meio2st"),IF(AN94=7,IF(AN95=6,"fim2st","meio2st"),"meio2st"))))),IF(AN95&gt;5,IF(AN95&gt;AN94+1,"fim2st","meio2st"),"meio2st")),IF(AM94&lt;&gt;"",IF(AM94&gt;5,IF(AM94&gt;AM95+1,"fim1st",IF(AM95&gt;AM94+1,"fim1st",IF(AM94=AM95,"meio1st",IF(AM94=6,IF(AM95=7,"fim1st","meio1st"),IF(AM94=7,IF(AM95=6,"fim1st","meio1st"),"meio1st"))))),IF(AM95&gt;5,IF(AM95&gt;AM94+1,"fim1st","meio1st"),"meio1st")),IF(AM95&lt;&gt;"",IF(AM94&gt;5,IF(AM94&gt;AM95+1,"fim1st",IF(AM95&gt;AM94+1,"fim1st",IF(AM94=AM95,"meio1st",IF(AM94=6,IF(AM95=7,"fim1st","meio1st"),IF(AM94=7,IF(AM95=6,"fim1st","meio1st"),"meio1st"))))),IF(AM95&gt;5,IF(AM95&gt;AM94+1,"fim1st","meio1st"),"meio1st")),"NJG"))))))</f>
        <v>fim2st</v>
      </c>
      <c r="AS94" s="103">
        <f>IF(AL94="W",6,IF(AL94="O",0,  IF(AL95="R",IF(AQ94="meio1st",IF(AM95&gt;4,IF(AM95=6,7,AM95+2),6),AM94),AM94)))</f>
        <v>1</v>
      </c>
      <c r="AT94" s="104">
        <f>IF(AL94="W",6,IF(AL94="O",0,IF(AL94="R",IF(AQ94="meio1st",0,IF(AQ94="fim1st",0,AN94) ),IF(AL95="R",IF(AQ94="meio1st",6,IF(AQ94="fim1st",6,IF(AQ94="meio2st",IF(AN95&gt;4,IF(AN95=6,7,AN95+2),6),AN94))),AN94))))</f>
        <v>3</v>
      </c>
      <c r="AU94" s="105">
        <f>IF(AL94="W",0,IF(AL94="O",0,IF(AL94="R",IF(AQ94="STB",AO94,0),IF(AL95="R",IF(AQ94="meio1st",0,IF(AS94&gt;AS95,IF(AT94&gt;AT95,0,10),IF(AT94&gt;AT95,10,AO94))),AO94))))</f>
        <v>0</v>
      </c>
      <c r="AW94" s="98"/>
      <c r="AX94" s="41" t="str">
        <f>D94</f>
        <v>JOÃO GABRIEL</v>
      </c>
      <c r="AY94" s="99">
        <f>IF(AZ94="W",1,IF(AZ94="O",0,IF(AZ94="R",0,IF(AZ95="R",1,IF(BI94+BI95&gt;0,IF(BI94&gt;BI95,1,0),IF(BH94&gt;BH95,1,0))))))</f>
        <v>0</v>
      </c>
      <c r="AZ94" s="100"/>
      <c r="BA94" s="101">
        <v>0</v>
      </c>
      <c r="BB94" s="101">
        <v>6</v>
      </c>
      <c r="BC94" s="102"/>
      <c r="BE94" s="65" t="str">
        <f>IF(BC94&lt;&gt;"","STB",IF(BC95&lt;&gt;"","STB",IF(BB94&lt;&gt;"",IF(BB94&gt;5,IF(BB94&gt;BB95+1,"fim2st",IF(BB95&gt;BB94+1,"fim2st",IF(BB94=BB95,"meio2st",IF(BB94=6,IF(BB95=7,"fim2st","meio2st"),IF(BB94=7,IF(BB95=6,"fim2st","meio2st"),"meio2st"))))),IF(BB95&gt;5,IF(BB95&gt;BB94+1,"fim2st","meio2st"),"meio2st")),IF(BB95&lt;&gt;"",IF(BB94&gt;5,IF(BB94&gt;BB95+1,"fim2st",IF(BB95&gt;BB94+1,"fim2st",IF(BB94=BB95,"meio2st",IF(BB94=6,IF(BB95=7,"fim2st","meio2st"),IF(BB94=7,IF(BB95=6,"fim2st","meio2st"),"meio2st"))))),IF(BB95&gt;5,IF(BB95&gt;BB94+1,"fim2st","meio2st"),"meio2st")),IF(BA94&lt;&gt;"",IF(BA94&gt;5,IF(BA94&gt;BA95+1,"fim1st",IF(BA95&gt;BA94+1,"fim1st",IF(BA94=BA95,"meio1st",IF(BA94=6,IF(BA95=7,"fim1st","meio1st"),IF(BA94=7,IF(BA95=6,"fim1st","meio1st"),"meio1st"))))),IF(BA95&gt;5,IF(BA95&gt;BA94+1,"fim1st","meio1st"),"meio1st")),IF(BA95&lt;&gt;"",IF(BA94&gt;5,IF(BA94&gt;BA95+1,"fim1st",IF(BA95&gt;BA94+1,"fim1st",IF(BA94=BA95,"meio1st",IF(BA94=6,IF(BA95=7,"fim1st","meio1st"),IF(BA94=7,IF(BA95=6,"fim1st","meio1st"),"meio1st"))))),IF(BA95&gt;5,IF(BA95&gt;BA94+1,"fim1st","meio1st"),"meio1st")),"NJG"))))))</f>
        <v>fim2st</v>
      </c>
      <c r="BG94" s="103">
        <f>IF(AZ94="W",6,IF(AZ94="O",0,  IF(AZ95="R",IF(BE94="meio1st",IF(BA95&gt;4,IF(BA95=6,7,BA95+2),6),BA94),BA94)))</f>
        <v>0</v>
      </c>
      <c r="BH94" s="104">
        <f>IF(AZ94="W",6,IF(AZ94="O",0,IF(AZ94="R",IF(BE94="meio1st",0,IF(BE94="fim1st",0,BB94) ),IF(AZ95="R",IF(BE94="meio1st",6,IF(BE94="fim1st",6,IF(BE94="meio2st",IF(BB95&gt;4,IF(BB95=6,7,BB95+2),6),BB94))),BB94))))</f>
        <v>6</v>
      </c>
      <c r="BI94" s="105">
        <f>IF(AZ94="W",0,IF(AZ94="O",0,IF(AZ94="R",IF(BE94="STB",BC94,0),IF(AZ95="R",IF(BE94="meio1st",0,IF(BG94&gt;BG95,IF(BH94&gt;BH95,0,10),IF(BH94&gt;BH95,10,BC94))),BC94))))</f>
        <v>0</v>
      </c>
      <c r="BK94" s="98" t="s">
        <v>140</v>
      </c>
      <c r="BL94" s="41" t="str">
        <f>D94</f>
        <v>JOÃO GABRIEL</v>
      </c>
      <c r="BM94" s="99">
        <f>IF(BN94="W",1,IF(BN94="O",0,IF(BN94="R",0,IF(BN95="R",1,IF(BW94+BW95&gt;0,IF(BW94&gt;BW95,1,0),IF(BV94&gt;BV95,1,0))))))</f>
        <v>0</v>
      </c>
      <c r="BN94" s="100"/>
      <c r="BO94" s="101">
        <v>0</v>
      </c>
      <c r="BP94" s="101">
        <v>3</v>
      </c>
      <c r="BQ94" s="102"/>
      <c r="BS94" s="65" t="str">
        <f>IF(BQ94&lt;&gt;"","STB",IF(BQ95&lt;&gt;"","STB",IF(BP94&lt;&gt;"",IF(BP94&gt;5,IF(BP94&gt;BP95+1,"fim2st",IF(BP95&gt;BP94+1,"fim2st",IF(BP94=BP95,"meio2st",IF(BP94=6,IF(BP95=7,"fim2st","meio2st"),IF(BP94=7,IF(BP95=6,"fim2st","meio2st"),"meio2st"))))),IF(BP95&gt;5,IF(BP95&gt;BP94+1,"fim2st","meio2st"),"meio2st")),IF(BP95&lt;&gt;"",IF(BP94&gt;5,IF(BP94&gt;BP95+1,"fim2st",IF(BP95&gt;BP94+1,"fim2st",IF(BP94=BP95,"meio2st",IF(BP94=6,IF(BP95=7,"fim2st","meio2st"),IF(BP94=7,IF(BP95=6,"fim2st","meio2st"),"meio2st"))))),IF(BP95&gt;5,IF(BP95&gt;BP94+1,"fim2st","meio2st"),"meio2st")),IF(BO94&lt;&gt;"",IF(BO94&gt;5,IF(BO94&gt;BO95+1,"fim1st",IF(BO95&gt;BO94+1,"fim1st",IF(BO94=BO95,"meio1st",IF(BO94=6,IF(BO95=7,"fim1st","meio1st"),IF(BO94=7,IF(BO95=6,"fim1st","meio1st"),"meio1st"))))),IF(BO95&gt;5,IF(BO95&gt;BO94+1,"fim1st","meio1st"),"meio1st")),IF(BO95&lt;&gt;"",IF(BO94&gt;5,IF(BO94&gt;BO95+1,"fim1st",IF(BO95&gt;BO94+1,"fim1st",IF(BO94=BO95,"meio1st",IF(BO94=6,IF(BO95=7,"fim1st","meio1st"),IF(BO94=7,IF(BO95=6,"fim1st","meio1st"),"meio1st"))))),IF(BO95&gt;5,IF(BO95&gt;BO94+1,"fim1st","meio1st"),"meio1st")),"NJG"))))))</f>
        <v>fim2st</v>
      </c>
      <c r="BU94" s="103">
        <f>IF(BN94="W",6,IF(BN94="O",0,  IF(BN95="R",IF(BS94="meio1st",IF(BO95&gt;4,IF(BO95=6,7,BO95+2),6),BO94),BO94)))</f>
        <v>0</v>
      </c>
      <c r="BV94" s="104">
        <f>IF(BN94="W",6,IF(BN94="O",0,IF(BN94="R",IF(BS94="meio1st",0,IF(BS94="fim1st",0,BP94) ),IF(BN95="R",IF(BS94="meio1st",6,IF(BS94="fim1st",6,IF(BS94="meio2st",IF(BP95&gt;4,IF(BP95=6,7,BP95+2),6),BP94))),BP94))))</f>
        <v>3</v>
      </c>
      <c r="BW94" s="105">
        <f>IF(BN94="W",0,IF(BN94="O",0,IF(BN94="R",IF(BS94="STB",BQ94,0),IF(BN95="R",IF(BS94="meio1st",0,IF(BU94&gt;BU95,IF(BV94&gt;BV95,0,10),IF(BV94&gt;BV95,10,BQ94))),BQ94))))</f>
        <v>0</v>
      </c>
      <c r="BY94" s="98"/>
      <c r="BZ94" s="41" t="str">
        <f>D94</f>
        <v>JOÃO GABRIEL</v>
      </c>
      <c r="CA94" s="99">
        <f>IF(CB94="W",1,IF(CB94="O",0,IF(CB94="R",0,IF(CB95="R",1,IF(CK94+CK95&gt;0,IF(CK94&gt;CK95,1,0),IF(CJ94&gt;CJ95,1,0))))))</f>
        <v>0</v>
      </c>
      <c r="CB94" s="108"/>
      <c r="CC94" s="109">
        <v>0</v>
      </c>
      <c r="CD94" s="109">
        <v>0</v>
      </c>
      <c r="CE94" s="110"/>
      <c r="CG94" s="65" t="str">
        <f>IF(CE94&lt;&gt;"","STB",IF(CE95&lt;&gt;"","STB",IF(CD94&lt;&gt;"",IF(CD94&gt;5,IF(CD94&gt;CD95+1,"fim2st",IF(CD95&gt;CD94+1,"fim2st",IF(CD94=CD95,"meio2st",IF(CD94=6,IF(CD95=7,"fim2st","meio2st"),IF(CD94=7,IF(CD95=6,"fim2st","meio2st"),"meio2st"))))),IF(CD95&gt;5,IF(CD95&gt;CD94+1,"fim2st","meio2st"),"meio2st")),IF(CD95&lt;&gt;"",IF(CD94&gt;5,IF(CD94&gt;CD95+1,"fim2st",IF(CD95&gt;CD94+1,"fim2st",IF(CD94=CD95,"meio2st",IF(CD94=6,IF(CD95=7,"fim2st","meio2st"),IF(CD94=7,IF(CD95=6,"fim2st","meio2st"),"meio2st"))))),IF(CD95&gt;5,IF(CD95&gt;CD94+1,"fim2st","meio2st"),"meio2st")),IF(CC94&lt;&gt;"",IF(CC94&gt;5,IF(CC94&gt;CC95+1,"fim1st",IF(CC95&gt;CC94+1,"fim1st",IF(CC94=CC95,"meio1st",IF(CC94=6,IF(CC95=7,"fim1st","meio1st"),IF(CC94=7,IF(CC95=6,"fim1st","meio1st"),"meio1st"))))),IF(CC95&gt;5,IF(CC95&gt;CC94+1,"fim1st","meio1st"),"meio1st")),IF(CC95&lt;&gt;"",IF(CC94&gt;5,IF(CC94&gt;CC95+1,"fim1st",IF(CC95&gt;CC94+1,"fim1st",IF(CC94=CC95,"meio1st",IF(CC94=6,IF(CC95=7,"fim1st","meio1st"),IF(CC94=7,IF(CC95=6,"fim1st","meio1st"),"meio1st"))))),IF(CC95&gt;5,IF(CC95&gt;CC94+1,"fim1st","meio1st"),"meio1st")),"NJG"))))))</f>
        <v>fim2st</v>
      </c>
      <c r="CI94" s="103">
        <f>IF(CB94="W",6,IF(CB94="O",0,  IF(CB95="R",IF(CG94="meio1st",IF(CC95&gt;4,IF(CC95=6,7,CC95+2),6),CC94),CC94)))</f>
        <v>0</v>
      </c>
      <c r="CJ94" s="104">
        <f>IF(CB94="W",6,IF(CB94="O",0,IF(CB94="R",IF(CG94="meio1st",0,IF(CG94="fim1st",0,CD94) ),IF(CB95="R",IF(CG94="meio1st",6,IF(CG94="fim1st",6,IF(CG94="meio2st",IF(CD95&gt;4,IF(CD95=6,7,CD95+2),6),CD94))),CD94))))</f>
        <v>0</v>
      </c>
      <c r="CK94" s="105">
        <f>IF(CB94="W",0,IF(CB94="O",0,IF(CB94="R",IF(CG94="STB",CE94,0),IF(CB95="R",IF(CG94="meio1st",0,IF(CI94&gt;CI95,IF(CJ94&gt;CJ95,0,10),IF(CJ94&gt;CJ95,10,CE94))),CE94))))</f>
        <v>0</v>
      </c>
      <c r="CM94" s="31" t="str">
        <f t="shared" ref="CM94:CM99" si="313">D94</f>
        <v>JOÃO GABRIEL</v>
      </c>
      <c r="CN94" s="65">
        <f>IF(AE94&gt;AE95,1,0)</f>
        <v>1</v>
      </c>
      <c r="CO94" s="65">
        <f>IF(AF94&gt;AF95,1,0)</f>
        <v>1</v>
      </c>
      <c r="CP94" s="65">
        <f>IF(AG94&gt;AG95,1,0)</f>
        <v>0</v>
      </c>
      <c r="CQ94" s="65">
        <f>IF(AS94&gt;AS95,1,0)</f>
        <v>0</v>
      </c>
      <c r="CR94" s="65">
        <f>IF(AT94&gt;AT95,1,0)</f>
        <v>0</v>
      </c>
      <c r="CS94" s="65">
        <f>IF(AU94&gt;AU95,1,0)</f>
        <v>0</v>
      </c>
      <c r="CT94" s="65">
        <f>IF(BG94&gt;BG95,1,0)</f>
        <v>0</v>
      </c>
      <c r="CU94" s="65">
        <f>IF(BH94&gt;BH95,1,0)</f>
        <v>0</v>
      </c>
      <c r="CV94" s="65">
        <f>IF(BI94&gt;BI95,1,0)</f>
        <v>0</v>
      </c>
      <c r="CW94" s="65">
        <f>IF(BU94&gt;BU95,1,0)</f>
        <v>0</v>
      </c>
      <c r="CX94" s="65">
        <f>IF(BV94&gt;BV95,1,0)</f>
        <v>0</v>
      </c>
      <c r="CY94" s="65">
        <f>IF(BW94&gt;BW95,1,0)</f>
        <v>0</v>
      </c>
      <c r="CZ94" s="65">
        <f>IF(CI94&gt;CI95,1,0)</f>
        <v>0</v>
      </c>
      <c r="DA94" s="65">
        <f>IF(CJ94&gt;CJ95,1,0)</f>
        <v>0</v>
      </c>
      <c r="DB94" s="65">
        <f>IF(CK94&gt;CK95,1,0)</f>
        <v>0</v>
      </c>
      <c r="DC94" s="111"/>
      <c r="DD94" s="65">
        <f>IF(AE95&gt;AE94,1,0)</f>
        <v>0</v>
      </c>
      <c r="DE94" s="65">
        <f>IF(AF95&gt;AF94,1,0)</f>
        <v>0</v>
      </c>
      <c r="DF94" s="65">
        <f>IF(AG95&gt;AG94,1,0)</f>
        <v>0</v>
      </c>
      <c r="DG94" s="65">
        <f>IF(AS95&gt;AS94,1,0)</f>
        <v>1</v>
      </c>
      <c r="DH94" s="65">
        <f>IF(AT95&gt;AT94,1,0)</f>
        <v>1</v>
      </c>
      <c r="DI94" s="65">
        <f>IF(AU95&gt;AU94,1,0)</f>
        <v>0</v>
      </c>
      <c r="DJ94" s="65">
        <f>IF(BG95&gt;BG94,1,0)</f>
        <v>1</v>
      </c>
      <c r="DK94" s="65">
        <f>IF(BH95&gt;BH94,1,0)</f>
        <v>1</v>
      </c>
      <c r="DL94" s="65">
        <f>IF(BI95&gt;BI94,1,0)</f>
        <v>0</v>
      </c>
      <c r="DM94" s="65">
        <f>IF(BU95&gt;BU94,1,0)</f>
        <v>1</v>
      </c>
      <c r="DN94" s="65">
        <f>IF(BV95&gt;BV94,1,0)</f>
        <v>1</v>
      </c>
      <c r="DO94" s="65">
        <f>IF(BW95&gt;BW94,1,0)</f>
        <v>0</v>
      </c>
      <c r="DP94" s="65">
        <f>IF(CI95&gt;CI94,1,0)</f>
        <v>1</v>
      </c>
      <c r="DQ94" s="65">
        <f>IF(CJ95&gt;CJ94,1,0)</f>
        <v>1</v>
      </c>
      <c r="DR94" s="65">
        <f>IF(CK95&gt;CK94,1,0)</f>
        <v>0</v>
      </c>
      <c r="DS94" s="111"/>
      <c r="DT94" s="65">
        <f>AE94+AF94+AG94+AS94+AT94+AU94+BG94+BH94+BI94+BU94+BV94+BW94+CI94+CJ94+CK94</f>
        <v>25</v>
      </c>
      <c r="DU94" s="65">
        <f>AE95+AF95+AG95+AS95+AT95+AU95+BG95+BH95+BI95+BU95+BV95+BW95+CI95+CJ95+CK95</f>
        <v>49</v>
      </c>
      <c r="DV94" s="111"/>
      <c r="DW94" s="31">
        <f>IF(X94="O",1,0)</f>
        <v>0</v>
      </c>
      <c r="DX94" s="31">
        <f>IF(AL94="O",1,0)</f>
        <v>0</v>
      </c>
      <c r="DY94" s="31">
        <f>IF(AZ94="O",1,0)</f>
        <v>0</v>
      </c>
      <c r="DZ94" s="31">
        <f>IF(BN94="O",1,0)</f>
        <v>0</v>
      </c>
      <c r="EA94" s="31">
        <f>IF(CB94="O",1,0)</f>
        <v>0</v>
      </c>
      <c r="EB94" s="65" t="s">
        <v>113</v>
      </c>
      <c r="ED94" s="65">
        <f t="shared" ref="ED94:ED99" si="314">IF(CN94+CO94+CP94+DD94+DE94+DF94&gt;0,1,0)</f>
        <v>1</v>
      </c>
      <c r="EE94" s="65">
        <f t="shared" ref="EE94:EE99" si="315">IF(CQ94+CR94+CS94+DG94+DH94+DI94&gt;0,1,0)</f>
        <v>1</v>
      </c>
      <c r="EF94" s="65">
        <f t="shared" ref="EF94:EF99" si="316">IF(CT94+CU94+CV94+DJ94+DK94+DL94&gt;0,1,0)</f>
        <v>1</v>
      </c>
      <c r="EG94" s="65">
        <f t="shared" ref="EG94:EG99" si="317">IF(CW94+CX94+CY94+DM94+DN94+DO94&gt;0,1,0)</f>
        <v>1</v>
      </c>
      <c r="EH94" s="65">
        <f t="shared" ref="EH94:EH99" si="318">IF(CZ94+DA94+DB94+DP94+DQ94+DR94&gt;0,1,0)</f>
        <v>1</v>
      </c>
      <c r="EI94" s="65">
        <v>1</v>
      </c>
      <c r="EJ94" s="43">
        <f t="shared" ref="EJ94:EJ99" si="319">SUM(ED94:EH94)</f>
        <v>5</v>
      </c>
      <c r="EK94" s="43">
        <f>AY94+BM94+CA94+W94+AK94</f>
        <v>1</v>
      </c>
      <c r="EL94" s="43">
        <f t="shared" ref="EL94:EL99" si="320">SUM(CN94:DB94)</f>
        <v>2</v>
      </c>
      <c r="EM94" s="43">
        <f t="shared" ref="EM94:EM99" si="321">SUM(DD94:DR94)</f>
        <v>8</v>
      </c>
      <c r="EN94" s="43">
        <f t="shared" ref="EN94:EN99" si="322">EL94-EM94</f>
        <v>-6</v>
      </c>
      <c r="EO94" s="43">
        <f t="shared" ref="EO94:EP99" si="323">DT94</f>
        <v>25</v>
      </c>
      <c r="EP94" s="43">
        <f t="shared" si="323"/>
        <v>49</v>
      </c>
      <c r="EQ94" s="43">
        <f t="shared" ref="EQ94:EQ99" si="324">EO94-EP94</f>
        <v>-24</v>
      </c>
      <c r="ER94" s="43">
        <f t="shared" ref="ER94:ER99" si="325">SUM(DW94:EA94)</f>
        <v>0</v>
      </c>
      <c r="ES94" s="111"/>
      <c r="ET94" s="71">
        <f>IF(EK94+100&gt;99,EK94+100,concatdxnar("0",EK94+100))</f>
        <v>101</v>
      </c>
      <c r="EU94" s="71" t="str">
        <f t="shared" ref="EU94:EU99" si="326">IF(EN94+100&gt;99,EN94+100,CONCATENATE("0",EN94+100))</f>
        <v>094</v>
      </c>
      <c r="EV94" s="71" t="str">
        <f t="shared" ref="EV94:EV99" si="327">IF(EQ94+100&gt;99,EQ94+100,CONCATENATE("0",EQ94+100))</f>
        <v>076</v>
      </c>
      <c r="EW94" s="71">
        <f t="shared" ref="EW94:EW99" si="328">9-ER94</f>
        <v>9</v>
      </c>
      <c r="EX94" s="65" t="str">
        <f t="shared" ref="EX94:EX99" si="329">CONCATENATE(ET94,EU94,EV94,EW94,EI94)</f>
        <v>10109407691</v>
      </c>
      <c r="EY94" s="65">
        <f t="shared" ref="EY94:EY99" si="330">VALUE(EX94)</f>
        <v>10109407691</v>
      </c>
      <c r="EZ94" s="65">
        <f>LARGE(EY94:EY99,EI94)</f>
        <v>10510915094</v>
      </c>
      <c r="FA94" s="65" t="str">
        <f t="shared" ref="FA94:FA99" si="331">LEFT(EZ94,9)</f>
        <v>105109150</v>
      </c>
      <c r="FB94" s="65" t="str">
        <f>IF(FA94=FA95,"empate-b","ok")</f>
        <v>ok</v>
      </c>
      <c r="FC94" s="65">
        <f t="shared" ref="FC94:FC99" si="332">VALUE(RIGHT(EZ94,1))</f>
        <v>4</v>
      </c>
      <c r="FD94" s="65">
        <f t="shared" ref="FD94:FD99" si="333">IF(FB94="ok",9,IF(FB94="empate-c",CONCATENATE(FC94,FC93),IF(FB94="empate-b",CONCATENATE(FC94,FC95),1)))</f>
        <v>9</v>
      </c>
      <c r="FE94" s="65" t="str">
        <f>RIGHT(C92,1)</f>
        <v>K</v>
      </c>
      <c r="FF94" s="65">
        <f>IF(FD94=9,9,VLOOKUP(CONCATENATE(FE94,FD94),'Conf-Direto'!$A$12:$B$587,2,0))</f>
        <v>9</v>
      </c>
      <c r="FG94" s="65">
        <f t="shared" ref="FG94:FG99" si="334">IF(FF94=9,9,IF(FF94=FC94,8,7))</f>
        <v>9</v>
      </c>
      <c r="FH94" s="31" t="str">
        <f t="shared" ref="FH94:FH99" si="335">CONCATENATE(FA94,FG94,FC94)</f>
        <v>10510915094</v>
      </c>
      <c r="FI94" s="65">
        <v>1</v>
      </c>
      <c r="FJ94" s="70"/>
      <c r="FK94" s="70">
        <f>FJ95</f>
        <v>2</v>
      </c>
      <c r="FL94" s="70">
        <f>FJ96</f>
        <v>3</v>
      </c>
      <c r="FM94" s="70">
        <f>FJ97</f>
        <v>4</v>
      </c>
      <c r="FN94" s="70">
        <f>FJ98</f>
        <v>5</v>
      </c>
      <c r="FO94" s="70">
        <f>FJ99</f>
        <v>1</v>
      </c>
      <c r="FP94" s="31">
        <f t="shared" ref="FP94:FP99" si="336">VALUE(FH94)</f>
        <v>10510915094</v>
      </c>
      <c r="FQ94" s="31">
        <f>LARGE(FP94:FP99,1)</f>
        <v>10510915094</v>
      </c>
      <c r="FR94" s="65">
        <f>IF(SUM(EJ94:EJ99)=0,B94,VALUE(RIGHT(FQ94,1)))</f>
        <v>4</v>
      </c>
      <c r="FS94" s="31">
        <f t="shared" ref="FS94:FS99" si="337">FR94+60</f>
        <v>64</v>
      </c>
      <c r="FT94" s="31" t="str">
        <f>VLOOKUP(FR94,B94:D99,3,0)</f>
        <v>JOÃO TAVARES</v>
      </c>
      <c r="FU94" s="31">
        <f t="shared" ref="FU94:FU99" si="338">F94</f>
        <v>61</v>
      </c>
      <c r="FV94" s="67" t="str">
        <f t="shared" ref="FV94:FV99" si="339">IF(FS94&lt;10,CONCATENATE("0",FS94,IF(FU94&lt;10,CONCATENATE("0",FU94),FU94)),CONCATENATE(FS94,IF(FU94&lt;10,CONCATENATE("0",FU94),FU94)))</f>
        <v>6461</v>
      </c>
      <c r="FW94" s="31">
        <f t="shared" ref="FW94:FW99" si="340">VALUE(FV94)</f>
        <v>6461</v>
      </c>
      <c r="FX94" s="31">
        <f>SMALL(FW94:FW99,FI94)</f>
        <v>6165</v>
      </c>
      <c r="FY94" s="31">
        <f t="shared" ref="FY94:FY99" si="341">IF(LEN(FX94)=3,VALUE(LEFT(FX94,1)),VALUE(LEFT(FX94,2)))</f>
        <v>61</v>
      </c>
      <c r="FZ94" s="31" t="str">
        <f t="shared" ref="FZ94:FZ99" si="342">RIGHT(FX94,2)</f>
        <v>65</v>
      </c>
    </row>
    <row r="95" spans="1:185" x14ac:dyDescent="0.45">
      <c r="B95" s="43">
        <v>2</v>
      </c>
      <c r="C95" s="38">
        <v>62</v>
      </c>
      <c r="D95" s="39" t="str">
        <f>Classificação!D66</f>
        <v>GEORGIA TORRES</v>
      </c>
      <c r="F95" s="38">
        <f>F94+1</f>
        <v>62</v>
      </c>
      <c r="G95" s="89" t="str">
        <f t="shared" si="312"/>
        <v>SANDSON MALTA</v>
      </c>
      <c r="H95" s="131">
        <f>VLOOKUP(FR95,EI94:EJ99,2,0)</f>
        <v>5</v>
      </c>
      <c r="I95" s="112">
        <f>VLOOKUP(FR95,EI94:EK99,3,0)</f>
        <v>4</v>
      </c>
      <c r="J95" s="116">
        <f>VLOOKUP(FR95,EI94:EQ99,4,0)</f>
        <v>8</v>
      </c>
      <c r="K95" s="114">
        <f>VLOOKUP(FR95,EI94:EQ99,5,0)</f>
        <v>3</v>
      </c>
      <c r="L95" s="115">
        <f>VLOOKUP(FR95,EI94:EQ99,6,0)</f>
        <v>5</v>
      </c>
      <c r="M95" s="116">
        <f>VLOOKUP(FR95,EI94:EQ99,7,0)</f>
        <v>63</v>
      </c>
      <c r="N95" s="114">
        <f>VLOOKUP(FR95,EI94:EQ99,8,0)</f>
        <v>37</v>
      </c>
      <c r="O95" s="147">
        <f>VLOOKUP(FR95,EI94:EQ99,9,0)</f>
        <v>26</v>
      </c>
      <c r="P95" s="117">
        <f>VLOOKUP(FR95,EI94:ER99,10,0)</f>
        <v>0</v>
      </c>
      <c r="Q95" s="117" t="e">
        <f>VLOOKUP(FS95,EJ94:ES99,10,0)</f>
        <v>#N/A</v>
      </c>
      <c r="R95" s="97"/>
      <c r="S95" s="97"/>
      <c r="U95" s="118" t="s">
        <v>140</v>
      </c>
      <c r="V95" s="50" t="str">
        <f>D99</f>
        <v>ALESSANDRA DENOFRIO</v>
      </c>
      <c r="W95" s="119">
        <f>IF(X95="W",1,IF(X95="O",0,IF(X95="R",0,IF(X94="R",1,IF(AG95+AG94&gt;0,IF(AG95&gt;AG94,1,0),IF(AF95&gt;AF94,1,0))))))</f>
        <v>0</v>
      </c>
      <c r="X95" s="120" t="s">
        <v>110</v>
      </c>
      <c r="Y95" s="121"/>
      <c r="Z95" s="121"/>
      <c r="AA95" s="122"/>
      <c r="AC95" s="65" t="str">
        <f>IF(AA95&lt;&gt;"","STB",IF(AA94&lt;&gt;"","STB",IF(Z95&lt;&gt;"",IF(Z95&gt;5,IF(Z95&gt;Z94+1,"fim2st",IF(Z94&gt;Z95+1,"fim2st",IF(Z95=Z94,"meio2st",IF(Z95=6,IF(Z94=7,"fim2st","meio2st"),IF(Z95=7,IF(Z94=6,"fim2st","meio2st"),"meio2st"))))),IF(Z94&gt;5,IF(Z94&gt;Z95+1,"fim2st","meio2st"),"meio2st")),IF(Z94&lt;&gt;"",IF(Z95&gt;5,IF(Z95&gt;Z94+1,"fim2st",IF(Z94&gt;Z95+1,"fim2st",IF(Z95=Z94,"meio2st",IF(Z95=6,IF(Z94=7,"fim2st","meio2st"),IF(Z95=7,IF(Z94=6,"fim2st","meio2st"),"meio2st"))))),IF(Z94&gt;5,IF(Z94&gt;Z95+1,"fim2st","meio2st"),"meio2st")),IF(Y95&lt;&gt;"",IF(Y95&gt;5,IF(Y95&gt;Y94+1,"fim1st",IF(Y94&gt;Y95+1,"fim1st",IF(Y95=Y94,"meio1st",IF(Y95=6,IF(Y94=7,"fim1st","meio1st"),IF(Y95=7,IF(Y94=6,"fim1st","meio1st"),"meio1st"))))),IF(Y94&gt;5,IF(Y94&gt;Y95+1,"fim1st","meio1st"),"meio1st")),IF(Y94&lt;&gt;"",IF(Y95&gt;5,IF(Y95&gt;Y94+1,"fim1st",IF(Y94&gt;Y95+1,"fim1st",IF(Y95=Y94,"meio1st",IF(Y95=6,IF(Y94=7,"fim1st","meio1st"),IF(Y95=7,IF(Y94=6,"fim1st","meio1st"),"meio1st"))))),IF(Y94&gt;5,IF(Y94&gt;Y95+1,"fim1st","meio1st"),"meio1st")),"NJG"))))))</f>
        <v>NJG</v>
      </c>
      <c r="AE95" s="123">
        <f>IF(X95="W",6,IF(X95="O",0,  IF(X94="R",IF(AC95="meio1st",IF(Y94&gt;4,IF(Y94=6,7,Y94+2),6),Y95),Y95)))</f>
        <v>0</v>
      </c>
      <c r="AF95" s="124">
        <f>IF(X95="W",6,IF(X95="O",0,IF(X95="R",IF(AC95="meio1st",0,IF(AC95="fim1st",0,Z95) ),IF(X94="R",IF(AC95="meio1st",6,IF(AC95="fim1st",6,IF(AC95="meio2st",IF(Z94&gt;4,IF(Z94=6,7,Z94+2),6),Z95))),Z95))))</f>
        <v>0</v>
      </c>
      <c r="AG95" s="125">
        <f>IF(X95="W",0,IF(X95="O",0,IF(X95="R",IF(AC95="STB",AA95,0),IF(X94="R",IF(AC94="meio1st",0,IF(AE95&gt;AE94,IF(AF95&gt;AF94,0,10),IF(AF95&gt;AF94,10,AA95))),AA95))))</f>
        <v>0</v>
      </c>
      <c r="AH95" s="106"/>
      <c r="AI95" s="118"/>
      <c r="AJ95" s="50" t="str">
        <f>D98</f>
        <v>SANDSON MALTA</v>
      </c>
      <c r="AK95" s="119">
        <f>IF(AL95="W",1,IF(AL95="O",0,IF(AL95="R",0,IF(AL94="R",1,IF(AU95+AU94&gt;0,IF(AU95&gt;AU94,1,0),IF(AT95&gt;AT94,1,0))))))</f>
        <v>1</v>
      </c>
      <c r="AL95" s="120"/>
      <c r="AM95" s="121">
        <v>6</v>
      </c>
      <c r="AN95" s="121">
        <v>6</v>
      </c>
      <c r="AO95" s="122"/>
      <c r="AQ95" s="65" t="str">
        <f>IF(AO95&lt;&gt;"","STB",IF(AO94&lt;&gt;"","STB",IF(AN95&lt;&gt;"",IF(AN95&gt;5,IF(AN95&gt;AN94+1,"fim2st",IF(AN94&gt;AN95+1,"fim2st",IF(AN95=AN94,"meio2st",IF(AN95=6,IF(AN94=7,"fim2st","meio2st"),IF(AN95=7,IF(AN94=6,"fim2st","meio2st"),"meio2st"))))),IF(AN94&gt;5,IF(AN94&gt;AN95+1,"fim2st","meio2st"),"meio2st")),IF(AN94&lt;&gt;"",IF(AN95&gt;5,IF(AN95&gt;AN94+1,"fim2st",IF(AN94&gt;AN95+1,"fim2st",IF(AN95=AN94,"meio2st",IF(AN95=6,IF(AN94=7,"fim2st","meio2st"),IF(AN95=7,IF(AN94=6,"fim2st","meio2st"),"meio2st"))))),IF(AN94&gt;5,IF(AN94&gt;AN95+1,"fim2st","meio2st"),"meio2st")),IF(AM95&lt;&gt;"",IF(AM95&gt;5,IF(AM95&gt;AM94+1,"fim1st",IF(AM94&gt;AM95+1,"fim1st",IF(AM95=AM94,"meio1st",IF(AM95=6,IF(AM94=7,"fim1st","meio1st"),IF(AM95=7,IF(AM94=6,"fim1st","meio1st"),"meio1st"))))),IF(AM94&gt;5,IF(AM94&gt;AM95+1,"fim1st","meio1st"),"meio1st")),IF(AM94&lt;&gt;"",IF(AM95&gt;5,IF(AM95&gt;AM94+1,"fim1st",IF(AM94&gt;AM95+1,"fim1st",IF(AM95=AM94,"meio1st",IF(AM95=6,IF(AM94=7,"fim1st","meio1st"),IF(AM95=7,IF(AM94=6,"fim1st","meio1st"),"meio1st"))))),IF(AM94&gt;5,IF(AM94&gt;AM95+1,"fim1st","meio1st"),"meio1st")),"NJG"))))))</f>
        <v>fim2st</v>
      </c>
      <c r="AS95" s="123">
        <f>IF(AL95="W",6,IF(AL95="O",0,  IF(AL94="R",IF(AQ95="meio1st",IF(AM94&gt;4,IF(AM94=6,7,AM94+2),6),AM95),AM95)))</f>
        <v>6</v>
      </c>
      <c r="AT95" s="124">
        <f>IF(AL95="W",6,IF(AL95="O",0,IF(AL95="R",IF(AQ95="meio1st",0,IF(AQ95="fim1st",0,AN95) ),IF(AL94="R",IF(AQ95="meio1st",6,IF(AQ95="fim1st",6,IF(AQ95="meio2st",IF(AN94&gt;4,IF(AN94=6,7,AN94+2),6),AN95))),AN95))))</f>
        <v>6</v>
      </c>
      <c r="AU95" s="125">
        <f>IF(AL95="W",0,IF(AL95="O",0,IF(AL95="R",IF(AQ95="STB",AO95,0),IF(AL94="R",IF(AQ94="meio1st",0,IF(AS95&gt;AS94,IF(AT95&gt;AT94,0,10),IF(AT95&gt;AT94,10,AO95))),AO95))))</f>
        <v>0</v>
      </c>
      <c r="AW95" s="118" t="s">
        <v>140</v>
      </c>
      <c r="AX95" s="50" t="str">
        <f>D97</f>
        <v>JOÃO TAVARES</v>
      </c>
      <c r="AY95" s="119">
        <f>IF(AZ95="W",1,IF(AZ95="O",0,IF(AZ95="R",0,IF(AZ94="R",1,IF(BI95+BI94&gt;0,IF(BI95&gt;BI94,1,0),IF(BH95&gt;BH94,1,0))))))</f>
        <v>1</v>
      </c>
      <c r="AZ95" s="120"/>
      <c r="BA95" s="121">
        <v>6</v>
      </c>
      <c r="BB95" s="121">
        <v>7</v>
      </c>
      <c r="BC95" s="122"/>
      <c r="BE95" s="65" t="str">
        <f>IF(BC95&lt;&gt;"","STB",IF(BC94&lt;&gt;"","STB",IF(BB95&lt;&gt;"",IF(BB95&gt;5,IF(BB95&gt;BB94+1,"fim2st",IF(BB94&gt;BB95+1,"fim2st",IF(BB95=BB94,"meio2st",IF(BB95=6,IF(BB94=7,"fim2st","meio2st"),IF(BB95=7,IF(BB94=6,"fim2st","meio2st"),"meio2st"))))),IF(BB94&gt;5,IF(BB94&gt;BB95+1,"fim2st","meio2st"),"meio2st")),IF(BB94&lt;&gt;"",IF(BB95&gt;5,IF(BB95&gt;BB94+1,"fim2st",IF(BB94&gt;BB95+1,"fim2st",IF(BB95=BB94,"meio2st",IF(BB95=6,IF(BB94=7,"fim2st","meio2st"),IF(BB95=7,IF(BB94=6,"fim2st","meio2st"),"meio2st"))))),IF(BB94&gt;5,IF(BB94&gt;BB95+1,"fim2st","meio2st"),"meio2st")),IF(BA95&lt;&gt;"",IF(BA95&gt;5,IF(BA95&gt;BA94+1,"fim1st",IF(BA94&gt;BA95+1,"fim1st",IF(BA95=BA94,"meio1st",IF(BA95=6,IF(BA94=7,"fim1st","meio1st"),IF(BA95=7,IF(BA94=6,"fim1st","meio1st"),"meio1st"))))),IF(BA94&gt;5,IF(BA94&gt;BA95+1,"fim1st","meio1st"),"meio1st")),IF(BA94&lt;&gt;"",IF(BA95&gt;5,IF(BA95&gt;BA94+1,"fim1st",IF(BA94&gt;BA95+1,"fim1st",IF(BA95=BA94,"meio1st",IF(BA95=6,IF(BA94=7,"fim1st","meio1st"),IF(BA95=7,IF(BA94=6,"fim1st","meio1st"),"meio1st"))))),IF(BA94&gt;5,IF(BA94&gt;BA95+1,"fim1st","meio1st"),"meio1st")),"NJG"))))))</f>
        <v>fim2st</v>
      </c>
      <c r="BG95" s="123">
        <f>IF(AZ95="W",6,IF(AZ95="O",0,  IF(AZ94="R",IF(BE95="meio1st",IF(BA94&gt;4,IF(BA94=6,7,BA94+2),6),BA95),BA95)))</f>
        <v>6</v>
      </c>
      <c r="BH95" s="124">
        <f>IF(AZ95="W",6,IF(AZ95="O",0,IF(AZ95="R",IF(BE95="meio1st",0,IF(BE95="fim1st",0,BB95) ),IF(AZ94="R",IF(BE95="meio1st",6,IF(BE95="fim1st",6,IF(BE95="meio2st",IF(BB94&gt;4,IF(BB94=6,7,BB94+2),6),BB95))),BB95))))</f>
        <v>7</v>
      </c>
      <c r="BI95" s="125">
        <f>IF(AZ95="W",0,IF(AZ95="O",0,IF(AZ95="R",IF(BE95="STB",BC95,0),IF(AZ94="R",IF(BE94="meio1st",0,IF(BG95&gt;BG94,IF(BH95&gt;BH94,0,10),IF(BH95&gt;BH94,10,BC95))),BC95))))</f>
        <v>0</v>
      </c>
      <c r="BK95" s="118"/>
      <c r="BL95" s="50" t="str">
        <f>D96</f>
        <v>IDENI MEDEIROS</v>
      </c>
      <c r="BM95" s="119">
        <f>IF(BN95="W",1,IF(BN95="O",0,IF(BN95="R",0,IF(BN94="R",1,IF(BW95+BW94&gt;0,IF(BW95&gt;BW94,1,0),IF(BV95&gt;BV94,1,0))))))</f>
        <v>1</v>
      </c>
      <c r="BN95" s="120"/>
      <c r="BO95" s="121">
        <v>6</v>
      </c>
      <c r="BP95" s="121">
        <v>6</v>
      </c>
      <c r="BQ95" s="122"/>
      <c r="BS95" s="65" t="str">
        <f>IF(BQ95&lt;&gt;"","STB",IF(BQ94&lt;&gt;"","STB",IF(BP95&lt;&gt;"",IF(BP95&gt;5,IF(BP95&gt;BP94+1,"fim2st",IF(BP94&gt;BP95+1,"fim2st",IF(BP95=BP94,"meio2st",IF(BP95=6,IF(BP94=7,"fim2st","meio2st"),IF(BP95=7,IF(BP94=6,"fim2st","meio2st"),"meio2st"))))),IF(BP94&gt;5,IF(BP94&gt;BP95+1,"fim2st","meio2st"),"meio2st")),IF(BP94&lt;&gt;"",IF(BP95&gt;5,IF(BP95&gt;BP94+1,"fim2st",IF(BP94&gt;BP95+1,"fim2st",IF(BP95=BP94,"meio2st",IF(BP95=6,IF(BP94=7,"fim2st","meio2st"),IF(BP95=7,IF(BP94=6,"fim2st","meio2st"),"meio2st"))))),IF(BP94&gt;5,IF(BP94&gt;BP95+1,"fim2st","meio2st"),"meio2st")),IF(BO95&lt;&gt;"",IF(BO95&gt;5,IF(BO95&gt;BO94+1,"fim1st",IF(BO94&gt;BO95+1,"fim1st",IF(BO95=BO94,"meio1st",IF(BO95=6,IF(BO94=7,"fim1st","meio1st"),IF(BO95=7,IF(BO94=6,"fim1st","meio1st"),"meio1st"))))),IF(BO94&gt;5,IF(BO94&gt;BO95+1,"fim1st","meio1st"),"meio1st")),IF(BO94&lt;&gt;"",IF(BO95&gt;5,IF(BO95&gt;BO94+1,"fim1st",IF(BO94&gt;BO95+1,"fim1st",IF(BO95=BO94,"meio1st",IF(BO95=6,IF(BO94=7,"fim1st","meio1st"),IF(BO95=7,IF(BO94=6,"fim1st","meio1st"),"meio1st"))))),IF(BO94&gt;5,IF(BO94&gt;BO95+1,"fim1st","meio1st"),"meio1st")),"NJG"))))))</f>
        <v>fim2st</v>
      </c>
      <c r="BU95" s="123">
        <f>IF(BN95="W",6,IF(BN95="O",0,  IF(BN94="R",IF(BS95="meio1st",IF(BO94&gt;4,IF(BO94=6,7,BO94+2),6),BO95),BO95)))</f>
        <v>6</v>
      </c>
      <c r="BV95" s="124">
        <f>IF(BN95="W",6,IF(BN95="O",0,IF(BN95="R",IF(BS95="meio1st",0,IF(BS95="fim1st",0,BP95) ),IF(BN94="R",IF(BS95="meio1st",6,IF(BS95="fim1st",6,IF(BS95="meio2st",IF(BP94&gt;4,IF(BP94=6,7,BP94+2),6),BP95))),BP95))))</f>
        <v>6</v>
      </c>
      <c r="BW95" s="125">
        <f>IF(BN95="W",0,IF(BN95="O",0,IF(BN95="R",IF(BS95="STB",BQ95,0),IF(BN94="R",IF(BS94="meio1st",0,IF(BU95&gt;BU94,IF(BV95&gt;BV94,0,10),IF(BV95&gt;BV94,10,BQ95))),BQ95))))</f>
        <v>0</v>
      </c>
      <c r="BY95" s="118" t="s">
        <v>140</v>
      </c>
      <c r="BZ95" s="50" t="str">
        <f>D95</f>
        <v>GEORGIA TORRES</v>
      </c>
      <c r="CA95" s="119">
        <f>IF(CB95="W",1,IF(CB95="O",0,IF(CB95="R",0,IF(CB94="R",1,IF(CK95+CK94&gt;0,IF(CK95&gt;CK94,1,0),IF(CJ95&gt;CJ94,1,0))))))</f>
        <v>1</v>
      </c>
      <c r="CB95" s="151"/>
      <c r="CC95" s="129">
        <v>6</v>
      </c>
      <c r="CD95" s="129">
        <v>6</v>
      </c>
      <c r="CE95" s="130"/>
      <c r="CG95" s="65" t="str">
        <f>IF(CE95&lt;&gt;"","STB",IF(CE94&lt;&gt;"","STB",IF(CD95&lt;&gt;"",IF(CD95&gt;5,IF(CD95&gt;CD94+1,"fim2st",IF(CD94&gt;CD95+1,"fim2st",IF(CD95=CD94,"meio2st",IF(CD95=6,IF(CD94=7,"fim2st","meio2st"),IF(CD95=7,IF(CD94=6,"fim2st","meio2st"),"meio2st"))))),IF(CD94&gt;5,IF(CD94&gt;CD95+1,"fim2st","meio2st"),"meio2st")),IF(CD94&lt;&gt;"",IF(CD95&gt;5,IF(CD95&gt;CD94+1,"fim2st",IF(CD94&gt;CD95+1,"fim2st",IF(CD95=CD94,"meio2st",IF(CD95=6,IF(CD94=7,"fim2st","meio2st"),IF(CD95=7,IF(CD94=6,"fim2st","meio2st"),"meio2st"))))),IF(CD94&gt;5,IF(CD94&gt;CD95+1,"fim2st","meio2st"),"meio2st")),IF(CC95&lt;&gt;"",IF(CC95&gt;5,IF(CC95&gt;CC94+1,"fim1st",IF(CC94&gt;CC95+1,"fim1st",IF(CC95=CC94,"meio1st",IF(CC95=6,IF(CC94=7,"fim1st","meio1st"),IF(CC95=7,IF(CC94=6,"fim1st","meio1st"),"meio1st"))))),IF(CC94&gt;5,IF(CC94&gt;CC95+1,"fim1st","meio1st"),"meio1st")),IF(CC94&lt;&gt;"",IF(CC95&gt;5,IF(CC95&gt;CC94+1,"fim1st",IF(CC94&gt;CC95+1,"fim1st",IF(CC95=CC94,"meio1st",IF(CC95=6,IF(CC94=7,"fim1st","meio1st"),IF(CC95=7,IF(CC94=6,"fim1st","meio1st"),"meio1st"))))),IF(CC94&gt;5,IF(CC94&gt;CC95+1,"fim1st","meio1st"),"meio1st")),"NJG"))))))</f>
        <v>fim2st</v>
      </c>
      <c r="CI95" s="123">
        <f>IF(CB95="W",6,IF(CB95="O",0,  IF(CB94="R",IF(CG95="meio1st",IF(CC94&gt;4,IF(CC94=6,7,CC94+2),6),CC95),CC95)))</f>
        <v>6</v>
      </c>
      <c r="CJ95" s="124">
        <f>IF(CB95="W",6,IF(CB95="O",0,IF(CB95="R",IF(CG95="meio1st",0,IF(CG95="fim1st",0,CD95) ),IF(CB94="R",IF(CG95="meio1st",6,IF(CG95="fim1st",6,IF(CG95="meio2st",IF(CD94&gt;4,IF(CD94=6,7,CD94+2),6),CD95))),CD95))))</f>
        <v>6</v>
      </c>
      <c r="CK95" s="125">
        <f>IF(CB95="W",0,IF(CB95="O",0,IF(CB95="R",IF(CG95="STB",CE95,0),IF(CB94="R",IF(CG94="meio1st",0,IF(CI95&gt;CI94,IF(CJ95&gt;CJ94,0,10),IF(CJ95&gt;CJ94,10,CE95))),CE95))))</f>
        <v>0</v>
      </c>
      <c r="CM95" s="31" t="str">
        <f t="shared" si="313"/>
        <v>GEORGIA TORRES</v>
      </c>
      <c r="CN95" s="65">
        <f>IF(AE96&gt;AE97,1,0)</f>
        <v>0</v>
      </c>
      <c r="CO95" s="65">
        <f>IF(AF96&gt;AF97,1,0)</f>
        <v>0</v>
      </c>
      <c r="CP95" s="65">
        <f>IF(AG96&gt;AG97,1,0)</f>
        <v>0</v>
      </c>
      <c r="CQ95" s="65">
        <f>IF(AS96&gt;AS97,1,0)</f>
        <v>0</v>
      </c>
      <c r="CR95" s="65">
        <f>IF(AT96&gt;AT97,1,0)</f>
        <v>0</v>
      </c>
      <c r="CS95" s="65">
        <f>IF(AU96&gt;AU97,1,0)</f>
        <v>0</v>
      </c>
      <c r="CT95" s="65">
        <f>IF(BG96&gt;BG97,1,0)</f>
        <v>1</v>
      </c>
      <c r="CU95" s="65">
        <f>IF(BH96&gt;BH97,1,0)</f>
        <v>1</v>
      </c>
      <c r="CV95" s="65">
        <f>IF(BI96&gt;BI97,1,0)</f>
        <v>0</v>
      </c>
      <c r="CW95" s="65">
        <f>IF(BU96&gt;BU97,1,0)</f>
        <v>1</v>
      </c>
      <c r="CX95" s="65">
        <f>IF(BV96&gt;BV97,1,0)</f>
        <v>1</v>
      </c>
      <c r="CY95" s="65">
        <f>IF(BW96&gt;BW97,1,0)</f>
        <v>0</v>
      </c>
      <c r="CZ95" s="65">
        <f>IF(CI95&gt;CI94,1,0)</f>
        <v>1</v>
      </c>
      <c r="DA95" s="65">
        <f>IF(CJ95&gt;CJ94,1,0)</f>
        <v>1</v>
      </c>
      <c r="DB95" s="65">
        <f>IF(CK95&gt;CK94,1,0)</f>
        <v>0</v>
      </c>
      <c r="DC95" s="111"/>
      <c r="DD95" s="65">
        <f>IF(AE97&gt;AE96,1,0)</f>
        <v>1</v>
      </c>
      <c r="DE95" s="65">
        <f>IF(AF97&gt;AF96,1,0)</f>
        <v>1</v>
      </c>
      <c r="DF95" s="65">
        <f>IF(AG97&gt;AG96,1,0)</f>
        <v>0</v>
      </c>
      <c r="DG95" s="65">
        <f>IF(AS97&gt;AS96,1,0)</f>
        <v>1</v>
      </c>
      <c r="DH95" s="65">
        <f>IF(AT97&gt;AT96,1,0)</f>
        <v>1</v>
      </c>
      <c r="DI95" s="65">
        <f>IF(AU97&gt;AU96,1,0)</f>
        <v>0</v>
      </c>
      <c r="DJ95" s="65">
        <f>IF(BG97&gt;BG96,1,0)</f>
        <v>0</v>
      </c>
      <c r="DK95" s="65">
        <f>IF(BH97&gt;BH96,1,0)</f>
        <v>0</v>
      </c>
      <c r="DL95" s="65">
        <f>IF(BI97&gt;BI96,1,0)</f>
        <v>0</v>
      </c>
      <c r="DM95" s="65">
        <f>IF(BU97&gt;BU96,1,0)</f>
        <v>0</v>
      </c>
      <c r="DN95" s="65">
        <f>IF(BV97&gt;BV96,1,0)</f>
        <v>0</v>
      </c>
      <c r="DO95" s="65">
        <f>IF(BW97&gt;BW96,1,0)</f>
        <v>0</v>
      </c>
      <c r="DP95" s="65">
        <f>IF(CI94&gt;CI95,1,0)</f>
        <v>0</v>
      </c>
      <c r="DQ95" s="65">
        <f>IF(CJ94&gt;CJ95,1,0)</f>
        <v>0</v>
      </c>
      <c r="DR95" s="65">
        <f>IF(CK94&gt;CK95,1,0)</f>
        <v>0</v>
      </c>
      <c r="DS95" s="111"/>
      <c r="DT95" s="65">
        <f>AE96+AF96+AG96+AS96+AT96+AU96+BG96+BH96+BI96+BU96+BV96+BW96+CI95+CJ95+CK95</f>
        <v>42</v>
      </c>
      <c r="DU95" s="65">
        <f>AE97+AF97+AG97+AS97+AT97+AU97+BG97+BH97+BI97+BU97+BV97+BW97+CI94+CJ94+CK94</f>
        <v>31</v>
      </c>
      <c r="DV95" s="111"/>
      <c r="DW95" s="31">
        <f>IF(X96="O",1,0)</f>
        <v>0</v>
      </c>
      <c r="DX95" s="31">
        <f>IF(AL96="O",1,0)</f>
        <v>0</v>
      </c>
      <c r="DY95" s="31">
        <f>IF(AZ96="O",1,0)</f>
        <v>0</v>
      </c>
      <c r="DZ95" s="31">
        <f>IF(BN96="O",1,0)</f>
        <v>0</v>
      </c>
      <c r="EA95" s="31">
        <f>IF(CB95="O",1,0)</f>
        <v>0</v>
      </c>
      <c r="ED95" s="65">
        <f t="shared" si="314"/>
        <v>1</v>
      </c>
      <c r="EE95" s="65">
        <f t="shared" si="315"/>
        <v>1</v>
      </c>
      <c r="EF95" s="65">
        <f t="shared" si="316"/>
        <v>1</v>
      </c>
      <c r="EG95" s="65">
        <f t="shared" si="317"/>
        <v>1</v>
      </c>
      <c r="EH95" s="65">
        <f t="shared" si="318"/>
        <v>1</v>
      </c>
      <c r="EI95" s="65">
        <v>2</v>
      </c>
      <c r="EJ95" s="43">
        <f t="shared" si="319"/>
        <v>5</v>
      </c>
      <c r="EK95" s="43">
        <f>AY96+BM96+CA95+W96+AK96</f>
        <v>3</v>
      </c>
      <c r="EL95" s="43">
        <f t="shared" si="320"/>
        <v>6</v>
      </c>
      <c r="EM95" s="43">
        <f t="shared" si="321"/>
        <v>4</v>
      </c>
      <c r="EN95" s="43">
        <f t="shared" si="322"/>
        <v>2</v>
      </c>
      <c r="EO95" s="43">
        <f t="shared" si="323"/>
        <v>42</v>
      </c>
      <c r="EP95" s="43">
        <f t="shared" si="323"/>
        <v>31</v>
      </c>
      <c r="EQ95" s="43">
        <f t="shared" si="324"/>
        <v>11</v>
      </c>
      <c r="ER95" s="43">
        <f t="shared" si="325"/>
        <v>0</v>
      </c>
      <c r="ES95" s="111"/>
      <c r="ET95" s="71">
        <f>IF(EK95+100&gt;99,EK95+100,concatdxnar("0",EK95+100))</f>
        <v>103</v>
      </c>
      <c r="EU95" s="71">
        <f t="shared" si="326"/>
        <v>102</v>
      </c>
      <c r="EV95" s="71">
        <f t="shared" si="327"/>
        <v>111</v>
      </c>
      <c r="EW95" s="71">
        <f t="shared" si="328"/>
        <v>9</v>
      </c>
      <c r="EX95" s="65" t="str">
        <f t="shared" si="329"/>
        <v>10310211192</v>
      </c>
      <c r="EY95" s="65">
        <f t="shared" si="330"/>
        <v>10310211192</v>
      </c>
      <c r="EZ95" s="65">
        <f>LARGE(EY94:EY99,EI95)</f>
        <v>10410512695</v>
      </c>
      <c r="FA95" s="65" t="str">
        <f t="shared" si="331"/>
        <v>104105126</v>
      </c>
      <c r="FB95" s="65" t="str">
        <f>IF(FA95=FA94,"empate-c",IF(FA95=FA96,"empate-b","ok"))</f>
        <v>ok</v>
      </c>
      <c r="FC95" s="65">
        <f t="shared" si="332"/>
        <v>5</v>
      </c>
      <c r="FD95" s="65">
        <f t="shared" si="333"/>
        <v>9</v>
      </c>
      <c r="FE95" s="65" t="str">
        <f>RIGHT(C92,1)</f>
        <v>K</v>
      </c>
      <c r="FF95" s="65">
        <f>IF(FD95=9,9,VLOOKUP(CONCATENATE(FE95,FD95),'Conf-Direto'!$A$12:$B$587,2,0))</f>
        <v>9</v>
      </c>
      <c r="FG95" s="65">
        <f t="shared" si="334"/>
        <v>9</v>
      </c>
      <c r="FH95" s="31" t="str">
        <f t="shared" si="335"/>
        <v>10410512695</v>
      </c>
      <c r="FI95" s="65">
        <v>2</v>
      </c>
      <c r="FJ95" s="70">
        <f>IF(CA94=1,1,IF(CA95=1,2,0))</f>
        <v>2</v>
      </c>
      <c r="FK95" s="70"/>
      <c r="FL95" s="70">
        <f>FK96</f>
        <v>2</v>
      </c>
      <c r="FM95" s="70">
        <f>FK97</f>
        <v>4</v>
      </c>
      <c r="FN95" s="70">
        <f>FK98</f>
        <v>5</v>
      </c>
      <c r="FO95" s="70">
        <f>FL99</f>
        <v>3</v>
      </c>
      <c r="FP95" s="31">
        <f t="shared" si="336"/>
        <v>10410512695</v>
      </c>
      <c r="FQ95" s="31">
        <f>LARGE(FP94:FP99,2)</f>
        <v>10410512695</v>
      </c>
      <c r="FR95" s="65">
        <f>IF(SUM(EJ94:EJ99)=0,B95,VALUE(RIGHT(FQ95,1)))</f>
        <v>5</v>
      </c>
      <c r="FS95" s="31">
        <f t="shared" si="337"/>
        <v>65</v>
      </c>
      <c r="FT95" s="31" t="str">
        <f>VLOOKUP(FR95,B94:D99,3,0)</f>
        <v>SANDSON MALTA</v>
      </c>
      <c r="FU95" s="31">
        <f t="shared" si="338"/>
        <v>62</v>
      </c>
      <c r="FV95" s="67" t="str">
        <f t="shared" si="339"/>
        <v>6562</v>
      </c>
      <c r="FW95" s="31">
        <f t="shared" si="340"/>
        <v>6562</v>
      </c>
      <c r="FX95" s="31">
        <f>SMALL(FW94:FW99,FI95)</f>
        <v>6263</v>
      </c>
      <c r="FY95" s="31">
        <f t="shared" si="341"/>
        <v>62</v>
      </c>
      <c r="FZ95" s="31" t="str">
        <f t="shared" si="342"/>
        <v>63</v>
      </c>
    </row>
    <row r="96" spans="1:185" x14ac:dyDescent="0.45">
      <c r="B96" s="43">
        <v>3</v>
      </c>
      <c r="C96" s="38">
        <v>63</v>
      </c>
      <c r="D96" s="39" t="str">
        <f>Classificação!D67</f>
        <v>IDENI MEDEIROS</v>
      </c>
      <c r="F96" s="38">
        <f>F95+1</f>
        <v>63</v>
      </c>
      <c r="G96" s="89" t="str">
        <f t="shared" si="312"/>
        <v>GEORGIA TORRES</v>
      </c>
      <c r="H96" s="131">
        <f>VLOOKUP(FR96,EI94:EJ99,2,0)</f>
        <v>5</v>
      </c>
      <c r="I96" s="112">
        <f>VLOOKUP(FR96,EI94:EK99,3,0)</f>
        <v>3</v>
      </c>
      <c r="J96" s="131">
        <f>VLOOKUP(FR96,EI94:EQ99,4,0)</f>
        <v>6</v>
      </c>
      <c r="K96" s="114">
        <f>VLOOKUP(FR96,EI94:EQ99,5,0)</f>
        <v>4</v>
      </c>
      <c r="L96" s="115">
        <f>VLOOKUP(FR96,EI94:EQ99,6,0)</f>
        <v>2</v>
      </c>
      <c r="M96" s="131">
        <f>VLOOKUP(FR96,EI94:EQ99,7,0)</f>
        <v>42</v>
      </c>
      <c r="N96" s="114">
        <f>VLOOKUP(FR96,EI94:EQ99,8,0)</f>
        <v>31</v>
      </c>
      <c r="O96" s="147">
        <f>VLOOKUP(FR96,EI94:EQ99,9,0)</f>
        <v>11</v>
      </c>
      <c r="P96" s="117">
        <f>VLOOKUP(FR96,EI94:ER99,10,0)</f>
        <v>0</v>
      </c>
      <c r="Q96" s="117" t="e">
        <f>VLOOKUP(FS96,EJ94:ES99,10,0)</f>
        <v>#N/A</v>
      </c>
      <c r="R96" s="97"/>
      <c r="S96" s="97"/>
      <c r="U96" s="98"/>
      <c r="V96" s="41" t="str">
        <f>D95</f>
        <v>GEORGIA TORRES</v>
      </c>
      <c r="W96" s="99">
        <f>IF(X96="W",1,IF(X96="O",0,IF(X96="R",0,IF(X97="R",1,IF(AG96+AG97&gt;0,IF(AG96&gt;AG97,1,0),IF(AF96&gt;AF97,1,0))))))</f>
        <v>0</v>
      </c>
      <c r="X96" s="132"/>
      <c r="Y96" s="101">
        <v>2</v>
      </c>
      <c r="Z96" s="101">
        <v>4</v>
      </c>
      <c r="AA96" s="102"/>
      <c r="AC96" s="65" t="str">
        <f>IF(AA96&lt;&gt;"","STB",IF(AA97&lt;&gt;"","STB",IF(Z96&lt;&gt;"",IF(Z96&gt;5,IF(Z96&gt;Z97+1,"fim2st",IF(Z97&gt;Z96+1,"fim2st",IF(Z96=Z97,"meio2st",IF(Z96=6,IF(Z97=7,"fim2st","meio2st"),IF(Z96=7,IF(Z97=6,"fim2st","meio2st"),"meio2st"))))),IF(Z97&gt;5,IF(Z97&gt;Z96+1,"fim2st","meio2st"),"meio2st")),IF(Z97&lt;&gt;"",IF(Z96&gt;5,IF(Z96&gt;Z97+1,"fim2st",IF(Z97&gt;Z96+1,"fim2st",IF(Z96=Z97,"meio2st",IF(Z96=6,IF(Z97=7,"fim2st","meio2st"),IF(Z96=7,IF(Z97=6,"fim2st","meio2st"),"meio2st"))))),IF(Z97&gt;5,IF(Z97&gt;Z96+1,"fim2st","meio2st"),"meio2st")),IF(Y96&lt;&gt;"",IF(Y96&gt;5,IF(Y96&gt;Y97+1,"fim1st",IF(Y97&gt;Y96+1,"fim1st",IF(Y96=Y97,"meio1st",IF(Y96=6,IF(Y97=7,"fim1st","meio1st"),IF(Y96=7,IF(Y97=6,"fim1st","meio1st"),"meio1st"))))),IF(Y97&gt;5,IF(Y97&gt;Y96+1,"fim1st","meio1st"),"meio1st")),IF(Y97&lt;&gt;"",IF(Y96&gt;5,IF(Y96&gt;Y97+1,"fim1st",IF(Y97&gt;Y96+1,"fim1st",IF(Y96=Y97,"meio1st",IF(Y96=6,IF(Y97=7,"fim1st","meio1st"),IF(Y96=7,IF(Y97=6,"fim1st","meio1st"),"meio1st"))))),IF(Y97&gt;5,IF(Y97&gt;Y96+1,"fim1st","meio1st"),"meio1st")),"NJG"))))))</f>
        <v>fim2st</v>
      </c>
      <c r="AE96" s="103">
        <f>IF(X96="W",6,IF(X96="O",0,  IF(X97="R",IF(AC96="meio1st",IF(Y97&gt;4,IF(Y97=6,7,Y97+2),6),Y96),Y96)))</f>
        <v>2</v>
      </c>
      <c r="AF96" s="104">
        <f>IF(X96="W",6,IF(X96="O",0,IF(X96="R",IF(AC96="meio1st",0,IF(AC96="fim1st",0,Z96) ),IF(X97="R",IF(AC96="meio1st",6,IF(AC96="fim1st",6,IF(AC96="meio2st",IF(Z97&gt;4,IF(Z97=6,7,Z97+2),6),Z96))),Z96))))</f>
        <v>4</v>
      </c>
      <c r="AG96" s="105">
        <f>IF(X96="W",0,IF(X96="O",0,IF(X96="R",IF(AC96="STB",AA96,0),IF(X97="R",IF(AC94="meio1st",0,IF(AE96&gt;AE97,IF(AF96&gt;AF97,0,10),IF(AF96&gt;AF97,10,AA96))),AA96))))</f>
        <v>0</v>
      </c>
      <c r="AH96" s="106"/>
      <c r="AI96" s="98" t="s">
        <v>140</v>
      </c>
      <c r="AJ96" s="41" t="str">
        <f>D95</f>
        <v>GEORGIA TORRES</v>
      </c>
      <c r="AK96" s="99">
        <f>IF(AL96="W",1,IF(AL96="O",0,IF(AL96="R",0,IF(AL97="R",1,IF(AU96+AU97&gt;0,IF(AU96&gt;AU97,1,0),IF(AT96&gt;AT97,1,0))))))</f>
        <v>0</v>
      </c>
      <c r="AL96" s="132"/>
      <c r="AM96" s="101">
        <v>0</v>
      </c>
      <c r="AN96" s="101">
        <v>0</v>
      </c>
      <c r="AO96" s="102"/>
      <c r="AQ96" s="65" t="str">
        <f>IF(AO96&lt;&gt;"","STB",IF(AO97&lt;&gt;"","STB",IF(AN96&lt;&gt;"",IF(AN96&gt;5,IF(AN96&gt;AN97+1,"fim2st",IF(AN97&gt;AN96+1,"fim2st",IF(AN96=AN97,"meio2st",IF(AN96=6,IF(AN97=7,"fim2st","meio2st"),IF(AN96=7,IF(AN97=6,"fim2st","meio2st"),"meio2st"))))),IF(AN97&gt;5,IF(AN97&gt;AN96+1,"fim2st","meio2st"),"meio2st")),IF(AN97&lt;&gt;"",IF(AN96&gt;5,IF(AN96&gt;AN97+1,"fim2st",IF(AN97&gt;AN96+1,"fim2st",IF(AN96=AN97,"meio2st",IF(AN96=6,IF(AN97=7,"fim2st","meio2st"),IF(AN96=7,IF(AN97=6,"fim2st","meio2st"),"meio2st"))))),IF(AN97&gt;5,IF(AN97&gt;AN96+1,"fim2st","meio2st"),"meio2st")),IF(AM96&lt;&gt;"",IF(AM96&gt;5,IF(AM96&gt;AM97+1,"fim1st",IF(AM97&gt;AM96+1,"fim1st",IF(AM96=AM97,"meio1st",IF(AM96=6,IF(AM97=7,"fim1st","meio1st"),IF(AM96=7,IF(AM97=6,"fim1st","meio1st"),"meio1st"))))),IF(AM97&gt;5,IF(AM97&gt;AM96+1,"fim1st","meio1st"),"meio1st")),IF(AM97&lt;&gt;"",IF(AM96&gt;5,IF(AM96&gt;AM97+1,"fim1st",IF(AM97&gt;AM96+1,"fim1st",IF(AM96=AM97,"meio1st",IF(AM96=6,IF(AM97=7,"fim1st","meio1st"),IF(AM96=7,IF(AM97=6,"fim1st","meio1st"),"meio1st"))))),IF(AM97&gt;5,IF(AM97&gt;AM96+1,"fim1st","meio1st"),"meio1st")),"NJG"))))))</f>
        <v>fim2st</v>
      </c>
      <c r="AS96" s="103">
        <f>IF(AL96="W",6,IF(AL96="O",0,  IF(AL97="R",IF(AQ96="meio1st",IF(AM97&gt;4,IF(AM97=6,7,AM97+2),6),AM96),AM96)))</f>
        <v>0</v>
      </c>
      <c r="AT96" s="104">
        <f>IF(AL96="W",6,IF(AL96="O",0,IF(AL96="R",IF(AQ96="meio1st",0,IF(AQ96="fim1st",0,AN96) ),IF(AL97="R",IF(AQ96="meio1st",6,IF(AQ96="fim1st",6,IF(AQ96="meio2st",IF(AN97&gt;4,IF(AN97=6,7,AN97+2),6),AN96))),AN96))))</f>
        <v>0</v>
      </c>
      <c r="AU96" s="105">
        <f>IF(AL96="W",0,IF(AL96="O",0,IF(AL96="R",IF(AQ96="STB",AO96,0),IF(AL97="R",IF(AQ94="meio1st",0,IF(AS96&gt;AS97,IF(AT96&gt;AT97,0,10),IF(AT96&gt;AT97,10,AO96))),AO96))))</f>
        <v>0</v>
      </c>
      <c r="AW96" s="98"/>
      <c r="AX96" s="41" t="str">
        <f>D95</f>
        <v>GEORGIA TORRES</v>
      </c>
      <c r="AY96" s="99">
        <f>IF(AZ96="W",1,IF(AZ96="O",0,IF(AZ96="R",0,IF(AZ97="R",1,IF(BI96+BI97&gt;0,IF(BI96&gt;BI97,1,0),IF(BH96&gt;BH97,1,0))))))</f>
        <v>1</v>
      </c>
      <c r="AZ96" s="132"/>
      <c r="BA96" s="101">
        <v>6</v>
      </c>
      <c r="BB96" s="101">
        <v>6</v>
      </c>
      <c r="BC96" s="102"/>
      <c r="BE96" s="65" t="str">
        <f>IF(BC96&lt;&gt;"","STB",IF(BC97&lt;&gt;"","STB",IF(BB96&lt;&gt;"",IF(BB96&gt;5,IF(BB96&gt;BB97+1,"fim2st",IF(BB97&gt;BB96+1,"fim2st",IF(BB96=BB97,"meio2st",IF(BB96=6,IF(BB97=7,"fim2st","meio2st"),IF(BB96=7,IF(BB97=6,"fim2st","meio2st"),"meio2st"))))),IF(BB97&gt;5,IF(BB97&gt;BB96+1,"fim2st","meio2st"),"meio2st")),IF(BB97&lt;&gt;"",IF(BB96&gt;5,IF(BB96&gt;BB97+1,"fim2st",IF(BB97&gt;BB96+1,"fim2st",IF(BB96=BB97,"meio2st",IF(BB96=6,IF(BB97=7,"fim2st","meio2st"),IF(BB96=7,IF(BB97=6,"fim2st","meio2st"),"meio2st"))))),IF(BB97&gt;5,IF(BB97&gt;BB96+1,"fim2st","meio2st"),"meio2st")),IF(BA96&lt;&gt;"",IF(BA96&gt;5,IF(BA96&gt;BA97+1,"fim1st",IF(BA97&gt;BA96+1,"fim1st",IF(BA96=BA97,"meio1st",IF(BA96=6,IF(BA97=7,"fim1st","meio1st"),IF(BA96=7,IF(BA97=6,"fim1st","meio1st"),"meio1st"))))),IF(BA97&gt;5,IF(BA97&gt;BA96+1,"fim1st","meio1st"),"meio1st")),IF(BA97&lt;&gt;"",IF(BA96&gt;5,IF(BA96&gt;BA97+1,"fim1st",IF(BA97&gt;BA96+1,"fim1st",IF(BA96=BA97,"meio1st",IF(BA96=6,IF(BA97=7,"fim1st","meio1st"),IF(BA96=7,IF(BA97=6,"fim1st","meio1st"),"meio1st"))))),IF(BA97&gt;5,IF(BA97&gt;BA96+1,"fim1st","meio1st"),"meio1st")),"NJG"))))))</f>
        <v>fim2st</v>
      </c>
      <c r="BG96" s="103">
        <f>IF(AZ96="W",6,IF(AZ96="O",0,  IF(AZ97="R",IF(BE96="meio1st",IF(BA97&gt;4,IF(BA97=6,7,BA97+2),6),BA96),BA96)))</f>
        <v>6</v>
      </c>
      <c r="BH96" s="104">
        <f>IF(AZ96="W",6,IF(AZ96="O",0,IF(AZ96="R",IF(BE96="meio1st",0,IF(BE96="fim1st",0,BB96) ),IF(AZ97="R",IF(BE96="meio1st",6,IF(BE96="fim1st",6,IF(BE96="meio2st",IF(BB97&gt;4,IF(BB97=6,7,BB97+2),6),BB96))),BB96))))</f>
        <v>6</v>
      </c>
      <c r="BI96" s="105">
        <f>IF(AZ96="W",0,IF(AZ96="O",0,IF(AZ96="R",IF(BE96="STB",BC96,0),IF(AZ97="R",IF(BE94="meio1st",0,IF(BG96&gt;BG97,IF(BH96&gt;BH97,0,10),IF(BH96&gt;BH97,10,BC96))),BC96))))</f>
        <v>0</v>
      </c>
      <c r="BK96" s="98"/>
      <c r="BL96" s="41" t="str">
        <f>D95</f>
        <v>GEORGIA TORRES</v>
      </c>
      <c r="BM96" s="99">
        <f>IF(BN96="W",1,IF(BN96="O",0,IF(BN96="R",0,IF(BN97="R",1,IF(BW96+BW97&gt;0,IF(BW96&gt;BW97,1,0),IF(BV96&gt;BV97,1,0))))))</f>
        <v>1</v>
      </c>
      <c r="BN96" s="132" t="s">
        <v>169</v>
      </c>
      <c r="BO96" s="101"/>
      <c r="BP96" s="101"/>
      <c r="BQ96" s="102"/>
      <c r="BS96" s="65" t="str">
        <f>IF(BQ96&lt;&gt;"","STB",IF(BQ97&lt;&gt;"","STB",IF(BP96&lt;&gt;"",IF(BP96&gt;5,IF(BP96&gt;BP97+1,"fim2st",IF(BP97&gt;BP96+1,"fim2st",IF(BP96=BP97,"meio2st",IF(BP96=6,IF(BP97=7,"fim2st","meio2st"),IF(BP96=7,IF(BP97=6,"fim2st","meio2st"),"meio2st"))))),IF(BP97&gt;5,IF(BP97&gt;BP96+1,"fim2st","meio2st"),"meio2st")),IF(BP97&lt;&gt;"",IF(BP96&gt;5,IF(BP96&gt;BP97+1,"fim2st",IF(BP97&gt;BP96+1,"fim2st",IF(BP96=BP97,"meio2st",IF(BP96=6,IF(BP97=7,"fim2st","meio2st"),IF(BP96=7,IF(BP97=6,"fim2st","meio2st"),"meio2st"))))),IF(BP97&gt;5,IF(BP97&gt;BP96+1,"fim2st","meio2st"),"meio2st")),IF(BO96&lt;&gt;"",IF(BO96&gt;5,IF(BO96&gt;BO97+1,"fim1st",IF(BO97&gt;BO96+1,"fim1st",IF(BO96=BO97,"meio1st",IF(BO96=6,IF(BO97=7,"fim1st","meio1st"),IF(BO96=7,IF(BO97=6,"fim1st","meio1st"),"meio1st"))))),IF(BO97&gt;5,IF(BO97&gt;BO96+1,"fim1st","meio1st"),"meio1st")),IF(BO97&lt;&gt;"",IF(BO96&gt;5,IF(BO96&gt;BO97+1,"fim1st",IF(BO97&gt;BO96+1,"fim1st",IF(BO96=BO97,"meio1st",IF(BO96=6,IF(BO97=7,"fim1st","meio1st"),IF(BO96=7,IF(BO97=6,"fim1st","meio1st"),"meio1st"))))),IF(BO97&gt;5,IF(BO97&gt;BO96+1,"fim1st","meio1st"),"meio1st")),"NJG"))))))</f>
        <v>NJG</v>
      </c>
      <c r="BU96" s="103">
        <f>IF(BN96="W",6,IF(BN96="O",0,  IF(BN97="R",IF(BS96="meio1st",IF(BO97&gt;4,IF(BO97=6,7,BO97+2),6),BO96),BO96)))</f>
        <v>6</v>
      </c>
      <c r="BV96" s="104">
        <f>IF(BN96="W",6,IF(BN96="O",0,IF(BN96="R",IF(BS96="meio1st",0,IF(BS96="fim1st",0,BP96) ),IF(BN97="R",IF(BS96="meio1st",6,IF(BS96="fim1st",6,IF(BS96="meio2st",IF(BP97&gt;4,IF(BP97=6,7,BP97+2),6),BP96))),BP96))))</f>
        <v>6</v>
      </c>
      <c r="BW96" s="105">
        <f>IF(BN96="W",0,IF(BN96="O",0,IF(BN96="R",IF(BS96="STB",BQ96,0),IF(BN97="R",IF(BS94="meio1st",0,IF(BU96&gt;BU97,IF(BV96&gt;BV97,0,10),IF(BV96&gt;BV97,10,BQ96))),BQ96))))</f>
        <v>0</v>
      </c>
      <c r="BY96" s="98" t="s">
        <v>140</v>
      </c>
      <c r="BZ96" s="41" t="str">
        <f>D96</f>
        <v>IDENI MEDEIROS</v>
      </c>
      <c r="CA96" s="99">
        <f>IF(CB96="W",1,IF(CB96="O",0,IF(CB96="R",0,IF(CB97="R",1,IF(CK96+CK97&gt;0,IF(CK96&gt;CK97,1,0),IF(CJ96&gt;CJ97,1,0))))))</f>
        <v>0</v>
      </c>
      <c r="CB96" s="133"/>
      <c r="CC96" s="109">
        <v>7</v>
      </c>
      <c r="CD96" s="109">
        <v>1</v>
      </c>
      <c r="CE96" s="110">
        <v>6</v>
      </c>
      <c r="CG96" s="65" t="str">
        <f>IF(CE96&lt;&gt;"","STB",IF(CE97&lt;&gt;"","STB",IF(CD96&lt;&gt;"",IF(CD96&gt;5,IF(CD96&gt;CD97+1,"fim2st",IF(CD97&gt;CD96+1,"fim2st",IF(CD96=CD97,"meio2st",IF(CD96=6,IF(CD97=7,"fim2st","meio2st"),IF(CD96=7,IF(CD97=6,"fim2st","meio2st"),"meio2st"))))),IF(CD97&gt;5,IF(CD97&gt;CD96+1,"fim2st","meio2st"),"meio2st")),IF(CD97&lt;&gt;"",IF(CD96&gt;5,IF(CD96&gt;CD97+1,"fim2st",IF(CD97&gt;CD96+1,"fim2st",IF(CD96=CD97,"meio2st",IF(CD96=6,IF(CD97=7,"fim2st","meio2st"),IF(CD96=7,IF(CD97=6,"fim2st","meio2st"),"meio2st"))))),IF(CD97&gt;5,IF(CD97&gt;CD96+1,"fim2st","meio2st"),"meio2st")),IF(CC96&lt;&gt;"",IF(CC96&gt;5,IF(CC96&gt;CC97+1,"fim1st",IF(CC97&gt;CC96+1,"fim1st",IF(CC96=CC97,"meio1st",IF(CC96=6,IF(CC97=7,"fim1st","meio1st"),IF(CC96=7,IF(CC97=6,"fim1st","meio1st"),"meio1st"))))),IF(CC97&gt;5,IF(CC97&gt;CC96+1,"fim1st","meio1st"),"meio1st")),IF(CC97&lt;&gt;"",IF(CC96&gt;5,IF(CC96&gt;CC97+1,"fim1st",IF(CC97&gt;CC96+1,"fim1st",IF(CC96=CC97,"meio1st",IF(CC96=6,IF(CC97=7,"fim1st","meio1st"),IF(CC96=7,IF(CC97=6,"fim1st","meio1st"),"meio1st"))))),IF(CC97&gt;5,IF(CC97&gt;CC96+1,"fim1st","meio1st"),"meio1st")),"NJG"))))))</f>
        <v>STB</v>
      </c>
      <c r="CI96" s="103">
        <f>IF(CB96="W",6,IF(CB96="O",0,  IF(CB97="R",IF(CG96="meio1st",IF(CC97&gt;4,IF(CC97=6,7,CC97+2),6),CC96),CC96)))</f>
        <v>7</v>
      </c>
      <c r="CJ96" s="104">
        <f>IF(CB96="W",6,IF(CB96="O",0,IF(CB96="R",IF(CG96="meio1st",0,IF(CG96="fim1st",0,CD96) ),IF(CB97="R",IF(CG96="meio1st",6,IF(CG96="fim1st",6,IF(CG96="meio2st",IF(CD97&gt;4,IF(CD97=6,7,CD97+2),6),CD96))),CD96))))</f>
        <v>1</v>
      </c>
      <c r="CK96" s="105">
        <f>IF(CB96="W",0,IF(CB96="O",0,IF(CB96="R",IF(CG96="STB",CE96,0),IF(CB97="R",IF(CG94="meio1st",0,IF(CI96&gt;CI97,IF(CJ96&gt;CJ97,0,10),IF(CJ96&gt;CJ97,10,CE96))),CE96))))</f>
        <v>6</v>
      </c>
      <c r="CM96" s="31" t="str">
        <f t="shared" si="313"/>
        <v>IDENI MEDEIROS</v>
      </c>
      <c r="CN96" s="65">
        <f>IF(AE98&gt;AE99,1,0)</f>
        <v>1</v>
      </c>
      <c r="CO96" s="65">
        <f>IF(AF98&gt;AF99,1,0)</f>
        <v>0</v>
      </c>
      <c r="CP96" s="65">
        <f>IF(AG98&gt;AG99,1,0)</f>
        <v>0</v>
      </c>
      <c r="CQ96" s="65">
        <f>IF(AS98&gt;AS99,1,0)</f>
        <v>1</v>
      </c>
      <c r="CR96" s="65">
        <f>IF(AT98&gt;AT99,1,0)</f>
        <v>1</v>
      </c>
      <c r="CS96" s="65">
        <f>IF(AU98&gt;AU99,1,0)</f>
        <v>0</v>
      </c>
      <c r="CT96" s="65">
        <f>IF(BG97&gt;BG96,1,0)</f>
        <v>0</v>
      </c>
      <c r="CU96" s="65">
        <f>IF(BH97&gt;BH96,1,0)</f>
        <v>0</v>
      </c>
      <c r="CV96" s="65">
        <f>IF(BI97&gt;BI96,1,0)</f>
        <v>0</v>
      </c>
      <c r="CW96" s="65">
        <f>IF(BU95&gt;BU94,1,0)</f>
        <v>1</v>
      </c>
      <c r="CX96" s="65">
        <f>IF(BV95&gt;BV94,1,0)</f>
        <v>1</v>
      </c>
      <c r="CY96" s="65">
        <f>IF(BW95&gt;BW94,1,0)</f>
        <v>0</v>
      </c>
      <c r="CZ96" s="65">
        <f>IF(CI96&gt;CI97,1,0)</f>
        <v>1</v>
      </c>
      <c r="DA96" s="65">
        <f>IF(CJ96&gt;CJ97,1,0)</f>
        <v>0</v>
      </c>
      <c r="DB96" s="65">
        <f>IF(CK96&gt;CK97,1,0)</f>
        <v>0</v>
      </c>
      <c r="DC96" s="111"/>
      <c r="DD96" s="65">
        <f>IF(AE99&gt;AE98,1,0)</f>
        <v>0</v>
      </c>
      <c r="DE96" s="65">
        <f>IF(AF99&gt;AF98,1,0)</f>
        <v>1</v>
      </c>
      <c r="DF96" s="65">
        <f>IF(AG99&gt;AG98,1,0)</f>
        <v>1</v>
      </c>
      <c r="DG96" s="65">
        <f>IF(AS99&gt;AS98,1,0)</f>
        <v>0</v>
      </c>
      <c r="DH96" s="65">
        <f>IF(AT99&gt;AT98,1,0)</f>
        <v>0</v>
      </c>
      <c r="DI96" s="65">
        <f>IF(AU99&gt;AU98,1,0)</f>
        <v>0</v>
      </c>
      <c r="DJ96" s="65">
        <f>IF(BG96&gt;BG97,1,0)</f>
        <v>1</v>
      </c>
      <c r="DK96" s="65">
        <f>IF(BH96&gt;BH97,1,0)</f>
        <v>1</v>
      </c>
      <c r="DL96" s="65">
        <f>IF(BI96&gt;BI97,1,0)</f>
        <v>0</v>
      </c>
      <c r="DM96" s="65">
        <f>IF(BU94&gt;BU95,1,0)</f>
        <v>0</v>
      </c>
      <c r="DN96" s="65">
        <f>IF(BV94&gt;BV95,1,0)</f>
        <v>0</v>
      </c>
      <c r="DO96" s="65">
        <f>IF(BW94&gt;BW95,1,0)</f>
        <v>0</v>
      </c>
      <c r="DP96" s="65">
        <f>IF(CI97&gt;CI96,1,0)</f>
        <v>0</v>
      </c>
      <c r="DQ96" s="65">
        <f>IF(CJ97&gt;CJ96,1,0)</f>
        <v>1</v>
      </c>
      <c r="DR96" s="65">
        <f>IF(CK97&gt;CK96,1,0)</f>
        <v>1</v>
      </c>
      <c r="DS96" s="111"/>
      <c r="DT96" s="65">
        <f>AE98+AF98+AG98+AS98+AT98+AU98+BG97+BH97+BI97+BU95+BV95+BW95+CI96+CJ96+CK96</f>
        <v>53</v>
      </c>
      <c r="DU96" s="65">
        <f>AE99+AF99+AG99+AS99+AT99+AU99+BG96+BH96+BI96+BU94+BV94+BW94+CI97+CJ97+CK97</f>
        <v>56</v>
      </c>
      <c r="DV96" s="111"/>
      <c r="DW96" s="31">
        <f>IF(X98="O",1,0)</f>
        <v>0</v>
      </c>
      <c r="DX96" s="31">
        <f>IF(AL98="O",1,0)</f>
        <v>0</v>
      </c>
      <c r="DY96" s="31">
        <f>IF(AZ97="O",1,0)</f>
        <v>0</v>
      </c>
      <c r="DZ96" s="31">
        <f>IF(BN95="O",1,0)</f>
        <v>0</v>
      </c>
      <c r="EA96" s="31">
        <f>IF(CB96="O",1,0)</f>
        <v>0</v>
      </c>
      <c r="ED96" s="65">
        <f t="shared" si="314"/>
        <v>1</v>
      </c>
      <c r="EE96" s="65">
        <f t="shared" si="315"/>
        <v>1</v>
      </c>
      <c r="EF96" s="65">
        <f t="shared" si="316"/>
        <v>1</v>
      </c>
      <c r="EG96" s="65">
        <f t="shared" si="317"/>
        <v>1</v>
      </c>
      <c r="EH96" s="65">
        <f t="shared" si="318"/>
        <v>1</v>
      </c>
      <c r="EI96" s="65">
        <v>3</v>
      </c>
      <c r="EJ96" s="43">
        <f t="shared" si="319"/>
        <v>5</v>
      </c>
      <c r="EK96" s="43">
        <f>AY97+BM95+CA96+W98+AK98</f>
        <v>2</v>
      </c>
      <c r="EL96" s="43">
        <f t="shared" si="320"/>
        <v>6</v>
      </c>
      <c r="EM96" s="43">
        <f t="shared" si="321"/>
        <v>6</v>
      </c>
      <c r="EN96" s="43">
        <f t="shared" si="322"/>
        <v>0</v>
      </c>
      <c r="EO96" s="43">
        <f t="shared" si="323"/>
        <v>53</v>
      </c>
      <c r="EP96" s="43">
        <f t="shared" si="323"/>
        <v>56</v>
      </c>
      <c r="EQ96" s="43">
        <f t="shared" si="324"/>
        <v>-3</v>
      </c>
      <c r="ER96" s="43">
        <f t="shared" si="325"/>
        <v>0</v>
      </c>
      <c r="ES96" s="111"/>
      <c r="ET96" s="71">
        <f>IF(EK96+100&gt;99,EK96+100,concatdxnar("0",EK96+100))</f>
        <v>102</v>
      </c>
      <c r="EU96" s="71">
        <f t="shared" si="326"/>
        <v>100</v>
      </c>
      <c r="EV96" s="71" t="str">
        <f t="shared" si="327"/>
        <v>097</v>
      </c>
      <c r="EW96" s="71">
        <f t="shared" si="328"/>
        <v>9</v>
      </c>
      <c r="EX96" s="65" t="str">
        <f t="shared" si="329"/>
        <v>10210009793</v>
      </c>
      <c r="EY96" s="65">
        <f t="shared" si="330"/>
        <v>10210009793</v>
      </c>
      <c r="EZ96" s="65">
        <f>LARGE(EY94:EY99,EI96)</f>
        <v>10310211192</v>
      </c>
      <c r="FA96" s="65" t="str">
        <f t="shared" si="331"/>
        <v>103102111</v>
      </c>
      <c r="FB96" s="65" t="str">
        <f>IF(FA96=FA95,"empate-c",IF(FA96=FA97,"empate-b","ok"))</f>
        <v>ok</v>
      </c>
      <c r="FC96" s="65">
        <f t="shared" si="332"/>
        <v>2</v>
      </c>
      <c r="FD96" s="65">
        <f t="shared" si="333"/>
        <v>9</v>
      </c>
      <c r="FE96" s="65" t="str">
        <f>RIGHT(C92,1)</f>
        <v>K</v>
      </c>
      <c r="FF96" s="65">
        <f>IF(FD96=9,9,VLOOKUP(CONCATENATE(FE96,FD96),'Conf-Direto'!$A$12:$B$587,2,0))</f>
        <v>9</v>
      </c>
      <c r="FG96" s="65">
        <f t="shared" si="334"/>
        <v>9</v>
      </c>
      <c r="FH96" s="31" t="str">
        <f t="shared" si="335"/>
        <v>10310211192</v>
      </c>
      <c r="FI96" s="65">
        <v>3</v>
      </c>
      <c r="FJ96" s="70">
        <f>IF(BM94=1,1,IF(BM95=1,3,0))</f>
        <v>3</v>
      </c>
      <c r="FK96" s="70">
        <f>IF(AY96=1,2,IF(AY97=1,3,0))</f>
        <v>2</v>
      </c>
      <c r="FL96" s="70"/>
      <c r="FM96" s="70">
        <f>FL97</f>
        <v>4</v>
      </c>
      <c r="FN96" s="70">
        <f>FL98</f>
        <v>5</v>
      </c>
      <c r="FO96" s="70">
        <f>FL99</f>
        <v>3</v>
      </c>
      <c r="FP96" s="31">
        <f t="shared" si="336"/>
        <v>10310211192</v>
      </c>
      <c r="FQ96" s="31">
        <f>LARGE(FP94:FP99,3)</f>
        <v>10310211192</v>
      </c>
      <c r="FR96" s="65">
        <f>IF(SUM(EJ94:EJ99)=0,B96,VALUE(RIGHT(FQ96,1)))</f>
        <v>2</v>
      </c>
      <c r="FS96" s="31">
        <f t="shared" si="337"/>
        <v>62</v>
      </c>
      <c r="FT96" s="31" t="str">
        <f>VLOOKUP(FR96,B94:D99,3,0)</f>
        <v>GEORGIA TORRES</v>
      </c>
      <c r="FU96" s="31">
        <f t="shared" si="338"/>
        <v>63</v>
      </c>
      <c r="FV96" s="67" t="str">
        <f t="shared" si="339"/>
        <v>6263</v>
      </c>
      <c r="FW96" s="31">
        <f t="shared" si="340"/>
        <v>6263</v>
      </c>
      <c r="FX96" s="31">
        <f>SMALL(FW94:FW99,FI96)</f>
        <v>6364</v>
      </c>
      <c r="FY96" s="31">
        <f t="shared" si="341"/>
        <v>63</v>
      </c>
      <c r="FZ96" s="31" t="str">
        <f t="shared" si="342"/>
        <v>64</v>
      </c>
    </row>
    <row r="97" spans="1:185" x14ac:dyDescent="0.45">
      <c r="B97" s="43">
        <v>4</v>
      </c>
      <c r="C97" s="38">
        <v>64</v>
      </c>
      <c r="D97" s="39" t="str">
        <f>Classificação!D68</f>
        <v>JOÃO TAVARES</v>
      </c>
      <c r="F97" s="38">
        <f>F96+1</f>
        <v>64</v>
      </c>
      <c r="G97" s="89" t="str">
        <f t="shared" si="312"/>
        <v>IDENI MEDEIROS</v>
      </c>
      <c r="H97" s="131">
        <f>VLOOKUP(FR97,EI94:EJ99,2,0)</f>
        <v>5</v>
      </c>
      <c r="I97" s="112">
        <f>VLOOKUP(FR97,EI94:EK99,3,0)</f>
        <v>2</v>
      </c>
      <c r="J97" s="116">
        <f>VLOOKUP(FR97,EI94:EQ99,4,0)</f>
        <v>6</v>
      </c>
      <c r="K97" s="114">
        <f>VLOOKUP(FR97,EI94:EQ99,5,0)</f>
        <v>6</v>
      </c>
      <c r="L97" s="115">
        <f>VLOOKUP(FR97,EI94:EQ99,6,0)</f>
        <v>0</v>
      </c>
      <c r="M97" s="116">
        <f>VLOOKUP(FR97,EI94:EQ99,7,0)</f>
        <v>53</v>
      </c>
      <c r="N97" s="114">
        <f>VLOOKUP(FR97,EI94:EQ99,8,0)</f>
        <v>56</v>
      </c>
      <c r="O97" s="147">
        <f>VLOOKUP(FR97,EI94:EQ99,9,0)</f>
        <v>-3</v>
      </c>
      <c r="P97" s="117">
        <f>VLOOKUP(FR97,EI94:ER99,10,0)</f>
        <v>0</v>
      </c>
      <c r="Q97" s="117" t="e">
        <f>VLOOKUP(FS97,EJ94:ES99,10,0)</f>
        <v>#N/A</v>
      </c>
      <c r="R97" s="97"/>
      <c r="S97" s="97"/>
      <c r="U97" s="118" t="s">
        <v>140</v>
      </c>
      <c r="V97" s="50" t="str">
        <f>D98</f>
        <v>SANDSON MALTA</v>
      </c>
      <c r="W97" s="119">
        <f>IF(X97="W",1,IF(X97="O",0,IF(X97="R",0,IF(X96="R",1,IF(AG97+AG96&gt;0,IF(AG97&gt;AG96,1,0),IF(AF97&gt;AF96,1,0))))))</f>
        <v>1</v>
      </c>
      <c r="X97" s="120"/>
      <c r="Y97" s="121">
        <v>6</v>
      </c>
      <c r="Z97" s="121">
        <v>6</v>
      </c>
      <c r="AA97" s="122"/>
      <c r="AC97" s="65" t="str">
        <f>IF(AA97&lt;&gt;"","STB",IF(AA96&lt;&gt;"","STB",IF(Z97&lt;&gt;"",IF(Z97&gt;5,IF(Z97&gt;Z96+1,"fim2st",IF(Z96&gt;Z97+1,"fim2st",IF(Z97=Z96,"meio2st",IF(Z97=6,IF(Z96=7,"fim2st","meio2st"),IF(Z97=7,IF(Z96=6,"fim2st","meio2st"),"meio2st"))))),IF(Z96&gt;5,IF(Z96&gt;Z97+1,"fim2st","meio2st"),"meio2st")),IF(Z96&lt;&gt;"",IF(Z97&gt;5,IF(Z97&gt;Z96+1,"fim2st",IF(Z96&gt;Z97+1,"fim2st",IF(Z97=Z96,"meio2st",IF(Z97=6,IF(Z96=7,"fim2st","meio2st"),IF(Z97=7,IF(Z96=6,"fim2st","meio2st"),"meio2st"))))),IF(Z96&gt;5,IF(Z96&gt;Z97+1,"fim2st","meio2st"),"meio2st")),IF(Y97&lt;&gt;"",IF(Y97&gt;5,IF(Y97&gt;Y96+1,"fim1st",IF(Y96&gt;Y97+1,"fim1st",IF(Y97=Y96,"meio1st",IF(Y97=6,IF(Y96=7,"fim1st","meio1st"),IF(Y97=7,IF(Y96=6,"fim1st","meio1st"),"meio1st"))))),IF(Y96&gt;5,IF(Y96&gt;Y97+1,"fim1st","meio1st"),"meio1st")),IF(Y96&lt;&gt;"",IF(Y97&gt;5,IF(Y97&gt;Y96+1,"fim1st",IF(Y96&gt;Y97+1,"fim1st",IF(Y97=Y96,"meio1st",IF(Y97=6,IF(Y96=7,"fim1st","meio1st"),IF(Y97=7,IF(Y96=6,"fim1st","meio1st"),"meio1st"))))),IF(Y96&gt;5,IF(Y96&gt;Y97+1,"fim1st","meio1st"),"meio1st")),"NJG"))))))</f>
        <v>fim2st</v>
      </c>
      <c r="AE97" s="123">
        <f>IF(X97="W",6,IF(X97="O",0,  IF(X96="R",IF(AC97="meio1st",IF(Y96&gt;4,IF(Y96=6,7,Y96+2),6),Y97),Y97)))</f>
        <v>6</v>
      </c>
      <c r="AF97" s="124">
        <f>IF(X97="W",6,IF(X97="O",0,IF(X97="R",IF(AC97="meio1st",0,IF(AC97="fim1st",0,Z97) ),IF(X96="R",IF(AC97="meio1st",6,IF(AC97="fim1st",6,IF(AC97="meio2st",IF(Z96&gt;4,IF(Z96=6,7,Z96+2),6),Z97))),Z97))))</f>
        <v>6</v>
      </c>
      <c r="AG97" s="125">
        <f>IF(X97="W",0,IF(X97="O",0,IF(X97="R",IF(AC97="STB",AA97,0),IF(X96="R",IF(AC94="meio1st",0,IF(AE97&gt;AE96,IF(AF97&gt;AF96,0,10),IF(AF97&gt;AF96,10,AA97))),AA97))))</f>
        <v>0</v>
      </c>
      <c r="AH97" s="106"/>
      <c r="AI97" s="118"/>
      <c r="AJ97" s="50" t="str">
        <f>D97</f>
        <v>JOÃO TAVARES</v>
      </c>
      <c r="AK97" s="119">
        <f>IF(AL97="W",1,IF(AL97="O",0,IF(AL97="R",0,IF(AL96="R",1,IF(AU97+AU96&gt;0,IF(AU97&gt;AU96,1,0),IF(AT97&gt;AT96,1,0))))))</f>
        <v>1</v>
      </c>
      <c r="AL97" s="120"/>
      <c r="AM97" s="121">
        <v>6</v>
      </c>
      <c r="AN97" s="121">
        <v>6</v>
      </c>
      <c r="AO97" s="122"/>
      <c r="AQ97" s="65" t="str">
        <f>IF(AO97&lt;&gt;"","STB",IF(AO96&lt;&gt;"","STB",IF(AN97&lt;&gt;"",IF(AN97&gt;5,IF(AN97&gt;AN96+1,"fim2st",IF(AN96&gt;AN97+1,"fim2st",IF(AN97=AN96,"meio2st",IF(AN97=6,IF(AN96=7,"fim2st","meio2st"),IF(AN97=7,IF(AN96=6,"fim2st","meio2st"),"meio2st"))))),IF(AN96&gt;5,IF(AN96&gt;AN97+1,"fim2st","meio2st"),"meio2st")),IF(AN96&lt;&gt;"",IF(AN97&gt;5,IF(AN97&gt;AN96+1,"fim2st",IF(AN96&gt;AN97+1,"fim2st",IF(AN97=AN96,"meio2st",IF(AN97=6,IF(AN96=7,"fim2st","meio2st"),IF(AN97=7,IF(AN96=6,"fim2st","meio2st"),"meio2st"))))),IF(AN96&gt;5,IF(AN96&gt;AN97+1,"fim2st","meio2st"),"meio2st")),IF(AM97&lt;&gt;"",IF(AM97&gt;5,IF(AM97&gt;AM96+1,"fim1st",IF(AM96&gt;AM97+1,"fim1st",IF(AM97=AM96,"meio1st",IF(AM97=6,IF(AM96=7,"fim1st","meio1st"),IF(AM97=7,IF(AM96=6,"fim1st","meio1st"),"meio1st"))))),IF(AM96&gt;5,IF(AM96&gt;AM97+1,"fim1st","meio1st"),"meio1st")),IF(AM96&lt;&gt;"",IF(AM97&gt;5,IF(AM97&gt;AM96+1,"fim1st",IF(AM96&gt;AM97+1,"fim1st",IF(AM97=AM96,"meio1st",IF(AM97=6,IF(AM96=7,"fim1st","meio1st"),IF(AM97=7,IF(AM96=6,"fim1st","meio1st"),"meio1st"))))),IF(AM96&gt;5,IF(AM96&gt;AM97+1,"fim1st","meio1st"),"meio1st")),"NJG"))))))</f>
        <v>fim2st</v>
      </c>
      <c r="AS97" s="123">
        <f>IF(AL97="W",6,IF(AL97="O",0,  IF(AL96="R",IF(AQ97="meio1st",IF(AM96&gt;4,IF(AM96=6,7,AM96+2),6),AM97),AM97)))</f>
        <v>6</v>
      </c>
      <c r="AT97" s="124">
        <f>IF(AL97="W",6,IF(AL97="O",0,IF(AL97="R",IF(AQ97="meio1st",0,IF(AQ97="fim1st",0,AN97) ),IF(AL96="R",IF(AQ97="meio1st",6,IF(AQ97="fim1st",6,IF(AQ97="meio2st",IF(AN96&gt;4,IF(AN96=6,7,AN96+2),6),AN97))),AN97))))</f>
        <v>6</v>
      </c>
      <c r="AU97" s="125">
        <f>IF(AL97="W",0,IF(AL97="O",0,IF(AL97="R",IF(AQ97="STB",AO97,0),IF(AL96="R",IF(AQ94="meio1st",0,IF(AS97&gt;AS96,IF(AT97&gt;AT96,0,10),IF(AT97&gt;AT96,10,AO97))),AO97))))</f>
        <v>0</v>
      </c>
      <c r="AW97" s="118" t="s">
        <v>140</v>
      </c>
      <c r="AX97" s="50" t="str">
        <f>D96</f>
        <v>IDENI MEDEIROS</v>
      </c>
      <c r="AY97" s="119">
        <f>IF(AZ97="W",1,IF(AZ97="O",0,IF(AZ97="R",0,IF(AZ96="R",1,IF(BI97+BI96&gt;0,IF(BI97&gt;BI96,1,0),IF(BH97&gt;BH96,1,0))))))</f>
        <v>0</v>
      </c>
      <c r="AZ97" s="120"/>
      <c r="BA97" s="121">
        <v>4</v>
      </c>
      <c r="BB97" s="121">
        <v>3</v>
      </c>
      <c r="BC97" s="122"/>
      <c r="BE97" s="65" t="str">
        <f>IF(BC97&lt;&gt;"","STB",IF(BC96&lt;&gt;"","STB",IF(BB97&lt;&gt;"",IF(BB97&gt;5,IF(BB97&gt;BB96+1,"fim2st",IF(BB96&gt;BB97+1,"fim2st",IF(BB97=BB96,"meio2st",IF(BB97=6,IF(BB96=7,"fim2st","meio2st"),IF(BB97=7,IF(BB96=6,"fim2st","meio2st"),"meio2st"))))),IF(BB96&gt;5,IF(BB96&gt;BB97+1,"fim2st","meio2st"),"meio2st")),IF(BB96&lt;&gt;"",IF(BB97&gt;5,IF(BB97&gt;BB96+1,"fim2st",IF(BB96&gt;BB97+1,"fim2st",IF(BB97=BB96,"meio2st",IF(BB97=6,IF(BB96=7,"fim2st","meio2st"),IF(BB97=7,IF(BB96=6,"fim2st","meio2st"),"meio2st"))))),IF(BB96&gt;5,IF(BB96&gt;BB97+1,"fim2st","meio2st"),"meio2st")),IF(BA97&lt;&gt;"",IF(BA97&gt;5,IF(BA97&gt;BA96+1,"fim1st",IF(BA96&gt;BA97+1,"fim1st",IF(BA97=BA96,"meio1st",IF(BA97=6,IF(BA96=7,"fim1st","meio1st"),IF(BA97=7,IF(BA96=6,"fim1st","meio1st"),"meio1st"))))),IF(BA96&gt;5,IF(BA96&gt;BA97+1,"fim1st","meio1st"),"meio1st")),IF(BA96&lt;&gt;"",IF(BA97&gt;5,IF(BA97&gt;BA96+1,"fim1st",IF(BA96&gt;BA97+1,"fim1st",IF(BA97=BA96,"meio1st",IF(BA97=6,IF(BA96=7,"fim1st","meio1st"),IF(BA97=7,IF(BA96=6,"fim1st","meio1st"),"meio1st"))))),IF(BA96&gt;5,IF(BA96&gt;BA97+1,"fim1st","meio1st"),"meio1st")),"NJG"))))))</f>
        <v>fim2st</v>
      </c>
      <c r="BG97" s="123">
        <f>IF(AZ97="W",6,IF(AZ97="O",0,  IF(AZ96="R",IF(BE97="meio1st",IF(BA96&gt;4,IF(BA96=6,7,BA96+2),6),BA97),BA97)))</f>
        <v>4</v>
      </c>
      <c r="BH97" s="124">
        <f>IF(AZ97="W",6,IF(AZ97="O",0,IF(AZ97="R",IF(BE97="meio1st",0,IF(BE97="fim1st",0,BB97) ),IF(AZ96="R",IF(BE97="meio1st",6,IF(BE97="fim1st",6,IF(BE97="meio2st",IF(BB96&gt;4,IF(BB96=6,7,BB96+2),6),BB97))),BB97))))</f>
        <v>3</v>
      </c>
      <c r="BI97" s="125">
        <f>IF(AZ97="W",0,IF(AZ97="O",0,IF(AZ97="R",IF(BE97="STB",BC97,0),IF(AZ96="R",IF(BE94="meio1st",0,IF(BG97&gt;BG96,IF(BH97&gt;BH96,0,10),IF(BH97&gt;BH96,10,BC97))),BC97))))</f>
        <v>0</v>
      </c>
      <c r="BK97" s="118" t="s">
        <v>140</v>
      </c>
      <c r="BL97" s="50" t="str">
        <f>D99</f>
        <v>ALESSANDRA DENOFRIO</v>
      </c>
      <c r="BM97" s="119">
        <f>IF(BN97="W",1,IF(BN97="O",0,IF(BN97="R",0,IF(BN96="R",1,IF(BW97+BW96&gt;0,IF(BW97&gt;BW96,1,0),IF(BV97&gt;BV96,1,0))))))</f>
        <v>0</v>
      </c>
      <c r="BN97" s="120" t="s">
        <v>110</v>
      </c>
      <c r="BO97" s="121"/>
      <c r="BP97" s="121"/>
      <c r="BQ97" s="122"/>
      <c r="BS97" s="65" t="str">
        <f>IF(BQ97&lt;&gt;"","STB",IF(BQ96&lt;&gt;"","STB",IF(BP97&lt;&gt;"",IF(BP97&gt;5,IF(BP97&gt;BP96+1,"fim2st",IF(BP96&gt;BP97+1,"fim2st",IF(BP97=BP96,"meio2st",IF(BP97=6,IF(BP96=7,"fim2st","meio2st"),IF(BP97=7,IF(BP96=6,"fim2st","meio2st"),"meio2st"))))),IF(BP96&gt;5,IF(BP96&gt;BP97+1,"fim2st","meio2st"),"meio2st")),IF(BP96&lt;&gt;"",IF(BP97&gt;5,IF(BP97&gt;BP96+1,"fim2st",IF(BP96&gt;BP97+1,"fim2st",IF(BP97=BP96,"meio2st",IF(BP97=6,IF(BP96=7,"fim2st","meio2st"),IF(BP97=7,IF(BP96=6,"fim2st","meio2st"),"meio2st"))))),IF(BP96&gt;5,IF(BP96&gt;BP97+1,"fim2st","meio2st"),"meio2st")),IF(BO97&lt;&gt;"",IF(BO97&gt;5,IF(BO97&gt;BO96+1,"fim1st",IF(BO96&gt;BO97+1,"fim1st",IF(BO97=BO96,"meio1st",IF(BO97=6,IF(BO96=7,"fim1st","meio1st"),IF(BO97=7,IF(BO96=6,"fim1st","meio1st"),"meio1st"))))),IF(BO96&gt;5,IF(BO96&gt;BO97+1,"fim1st","meio1st"),"meio1st")),IF(BO96&lt;&gt;"",IF(BO97&gt;5,IF(BO97&gt;BO96+1,"fim1st",IF(BO96&gt;BO97+1,"fim1st",IF(BO97=BO96,"meio1st",IF(BO97=6,IF(BO96=7,"fim1st","meio1st"),IF(BO97=7,IF(BO96=6,"fim1st","meio1st"),"meio1st"))))),IF(BO96&gt;5,IF(BO96&gt;BO97+1,"fim1st","meio1st"),"meio1st")),"NJG"))))))</f>
        <v>NJG</v>
      </c>
      <c r="BU97" s="123">
        <f>IF(BN97="W",6,IF(BN97="O",0,  IF(BN96="R",IF(BS97="meio1st",IF(BO96&gt;4,IF(BO96=6,7,BO96+2),6),BO97),BO97)))</f>
        <v>0</v>
      </c>
      <c r="BV97" s="124">
        <f>IF(BN97="W",6,IF(BN97="O",0,IF(BN97="R",IF(BS97="meio1st",0,IF(BS97="fim1st",0,BP97) ),IF(BN96="R",IF(BS97="meio1st",6,IF(BS97="fim1st",6,IF(BS97="meio2st",IF(BP96&gt;4,IF(BP96=6,7,BP96+2),6),BP97))),BP97))))</f>
        <v>0</v>
      </c>
      <c r="BW97" s="125">
        <f>IF(BN97="W",0,IF(BN97="O",0,IF(BN97="R",IF(BS97="STB",BQ97,0),IF(BN96="R",IF(BS94="meio1st",0,IF(BU97&gt;BU96,IF(BV97&gt;BV96,0,10),IF(BV97&gt;BV96,10,BQ97))),BQ97))))</f>
        <v>0</v>
      </c>
      <c r="BY97" s="118"/>
      <c r="BZ97" s="50" t="str">
        <f>D98</f>
        <v>SANDSON MALTA</v>
      </c>
      <c r="CA97" s="119">
        <f>IF(CB97="W",1,IF(CB97="O",0,IF(CB97="R",0,IF(CB96="R",1,IF(CK97+CK96&gt;0,IF(CK97&gt;CK96,1,0),IF(CJ97&gt;CJ96,1,0))))))</f>
        <v>1</v>
      </c>
      <c r="CB97" s="151"/>
      <c r="CC97" s="129">
        <v>6</v>
      </c>
      <c r="CD97" s="129">
        <v>6</v>
      </c>
      <c r="CE97" s="130">
        <v>10</v>
      </c>
      <c r="CG97" s="65" t="str">
        <f>IF(CE97&lt;&gt;"","STB",IF(CE96&lt;&gt;"","STB",IF(CD97&lt;&gt;"",IF(CD97&gt;5,IF(CD97&gt;CD96+1,"fim2st",IF(CD96&gt;CD97+1,"fim2st",IF(CD97=CD96,"meio2st",IF(CD97=6,IF(CD96=7,"fim2st","meio2st"),IF(CD97=7,IF(CD96=6,"fim2st","meio2st"),"meio2st"))))),IF(CD96&gt;5,IF(CD96&gt;CD97+1,"fim2st","meio2st"),"meio2st")),IF(CD96&lt;&gt;"",IF(CD97&gt;5,IF(CD97&gt;CD96+1,"fim2st",IF(CD96&gt;CD97+1,"fim2st",IF(CD97=CD96,"meio2st",IF(CD97=6,IF(CD96=7,"fim2st","meio2st"),IF(CD97=7,IF(CD96=6,"fim2st","meio2st"),"meio2st"))))),IF(CD96&gt;5,IF(CD96&gt;CD97+1,"fim2st","meio2st"),"meio2st")),IF(CC97&lt;&gt;"",IF(CC97&gt;5,IF(CC97&gt;CC96+1,"fim1st",IF(CC96&gt;CC97+1,"fim1st",IF(CC97=CC96,"meio1st",IF(CC97=6,IF(CC96=7,"fim1st","meio1st"),IF(CC97=7,IF(CC96=6,"fim1st","meio1st"),"meio1st"))))),IF(CC96&gt;5,IF(CC96&gt;CC97+1,"fim1st","meio1st"),"meio1st")),IF(CC96&lt;&gt;"",IF(CC97&gt;5,IF(CC97&gt;CC96+1,"fim1st",IF(CC96&gt;CC97+1,"fim1st",IF(CC97=CC96,"meio1st",IF(CC97=6,IF(CC96=7,"fim1st","meio1st"),IF(CC97=7,IF(CC96=6,"fim1st","meio1st"),"meio1st"))))),IF(CC96&gt;5,IF(CC96&gt;CC97+1,"fim1st","meio1st"),"meio1st")),"NJG"))))))</f>
        <v>STB</v>
      </c>
      <c r="CI97" s="123">
        <f>IF(CB97="W",6,IF(CB97="O",0,  IF(CB96="R",IF(CG97="meio1st",IF(CC96&gt;4,IF(CC96=6,7,CC96+2),6),CC97),CC97)))</f>
        <v>6</v>
      </c>
      <c r="CJ97" s="124">
        <f>IF(CB97="W",6,IF(CB97="O",0,IF(CB97="R",IF(CG97="meio1st",0,IF(CG97="fim1st",0,CD97) ),IF(CB96="R",IF(CG97="meio1st",6,IF(CG97="fim1st",6,IF(CG97="meio2st",IF(CD96&gt;4,IF(CD96=6,7,CD96+2),6),CD97))),CD97))))</f>
        <v>6</v>
      </c>
      <c r="CK97" s="125">
        <f>IF(CB97="W",0,IF(CB97="O",0,IF(CB97="R",IF(CG97="STB",CE97,0),IF(CB96="R",IF(CG94="meio1st",0,IF(CI97&gt;CI96,IF(CJ97&gt;CJ96,0,10),IF(CJ97&gt;CJ96,10,CE97))),CE97))))</f>
        <v>10</v>
      </c>
      <c r="CM97" s="31" t="str">
        <f t="shared" si="313"/>
        <v>JOÃO TAVARES</v>
      </c>
      <c r="CN97" s="65">
        <f>IF(AE99&gt;AE98,1,0)</f>
        <v>0</v>
      </c>
      <c r="CO97" s="65">
        <f>IF(AF99&gt;AF98,1,0)</f>
        <v>1</v>
      </c>
      <c r="CP97" s="65">
        <f>IF(AG99&gt;AG98,1,0)</f>
        <v>1</v>
      </c>
      <c r="CQ97" s="65">
        <f>IF(AS97&gt;AS96,1,0)</f>
        <v>1</v>
      </c>
      <c r="CR97" s="65">
        <f>IF(AT97&gt;AT96,1,0)</f>
        <v>1</v>
      </c>
      <c r="CS97" s="65">
        <f>IF(AU97&gt;AU96,1,0)</f>
        <v>0</v>
      </c>
      <c r="CT97" s="65">
        <f>IF(BG95&gt;BG94,1,0)</f>
        <v>1</v>
      </c>
      <c r="CU97" s="65">
        <f>IF(BH95&gt;BH94,1,0)</f>
        <v>1</v>
      </c>
      <c r="CV97" s="65">
        <f>IF(BI95&gt;BI94,1,0)</f>
        <v>0</v>
      </c>
      <c r="CW97" s="65">
        <f>IF(BU99&gt;BU98,1,0)</f>
        <v>1</v>
      </c>
      <c r="CX97" s="65">
        <f>IF(BV99&gt;BV98,1,0)</f>
        <v>1</v>
      </c>
      <c r="CY97" s="65">
        <f>IF(BW99&gt;BW98,1,0)</f>
        <v>0</v>
      </c>
      <c r="CZ97" s="65">
        <f>IF(CI98&gt;CI99,1,0)</f>
        <v>1</v>
      </c>
      <c r="DA97" s="65">
        <f>IF(CJ98&gt;CJ99,1,0)</f>
        <v>1</v>
      </c>
      <c r="DB97" s="65">
        <f>IF(CK98&gt;CK99,1,0)</f>
        <v>0</v>
      </c>
      <c r="DC97" s="111"/>
      <c r="DD97" s="65">
        <f>IF(AE98&gt;AE99,1,0)</f>
        <v>1</v>
      </c>
      <c r="DE97" s="65">
        <f>IF(AF98&gt;AF99,1,0)</f>
        <v>0</v>
      </c>
      <c r="DF97" s="65">
        <f>IF(AG98&gt;AG99,1,0)</f>
        <v>0</v>
      </c>
      <c r="DG97" s="65">
        <f>IF(AS96&gt;AS97,1,0)</f>
        <v>0</v>
      </c>
      <c r="DH97" s="65">
        <f>IF(AT96&gt;AT97,1,0)</f>
        <v>0</v>
      </c>
      <c r="DI97" s="65">
        <f>IF(AU96&gt;AU97,1,0)</f>
        <v>0</v>
      </c>
      <c r="DJ97" s="65">
        <f>IF(BG94&gt;BG95,1,0)</f>
        <v>0</v>
      </c>
      <c r="DK97" s="65">
        <f>IF(BH94&gt;BH95,1,0)</f>
        <v>0</v>
      </c>
      <c r="DL97" s="65">
        <f>IF(BI94&gt;BI95,1,0)</f>
        <v>0</v>
      </c>
      <c r="DM97" s="65">
        <f>IF(BU98&gt;BU99,1,0)</f>
        <v>0</v>
      </c>
      <c r="DN97" s="65">
        <f>IF(BV98&gt;BV99,1,0)</f>
        <v>0</v>
      </c>
      <c r="DO97" s="65">
        <f>IF(BW98&gt;BW99,1,0)</f>
        <v>0</v>
      </c>
      <c r="DP97" s="65">
        <f>IF(CI99&gt;CI98,1,0)</f>
        <v>0</v>
      </c>
      <c r="DQ97" s="65">
        <f>IF(CJ99&gt;CJ98,1,0)</f>
        <v>0</v>
      </c>
      <c r="DR97" s="65">
        <f>IF(CK99&gt;CK98,1,0)</f>
        <v>0</v>
      </c>
      <c r="DS97" s="111"/>
      <c r="DT97" s="65">
        <f>AE99+AF99+AG99+AS97+AT97+AU97+BG95+BH95+BI95+BU99+BV99+BW99+CI98+CJ98+CK98</f>
        <v>69</v>
      </c>
      <c r="DU97" s="65">
        <f>AE98+AF98+AG98+AS96+AT96+AU96+BG94+BH94+BI94+BU98+BV98+BW98+CI99+CJ99+CK99</f>
        <v>19</v>
      </c>
      <c r="DV97" s="111"/>
      <c r="DW97" s="31">
        <f>IF(X99="O",1,0)</f>
        <v>0</v>
      </c>
      <c r="DX97" s="31">
        <f>IF(AL97="O",1,0)</f>
        <v>0</v>
      </c>
      <c r="DY97" s="31">
        <f>IF(AZ95="O",1,0)</f>
        <v>0</v>
      </c>
      <c r="DZ97" s="31">
        <f>IF(BN99="O",1,0)</f>
        <v>0</v>
      </c>
      <c r="EA97" s="31">
        <f>IF(CB98="O",1,0)</f>
        <v>0</v>
      </c>
      <c r="ED97" s="65">
        <f t="shared" si="314"/>
        <v>1</v>
      </c>
      <c r="EE97" s="65">
        <f t="shared" si="315"/>
        <v>1</v>
      </c>
      <c r="EF97" s="65">
        <f t="shared" si="316"/>
        <v>1</v>
      </c>
      <c r="EG97" s="65">
        <f t="shared" si="317"/>
        <v>1</v>
      </c>
      <c r="EH97" s="65">
        <f t="shared" si="318"/>
        <v>1</v>
      </c>
      <c r="EI97" s="65">
        <v>4</v>
      </c>
      <c r="EJ97" s="43">
        <f t="shared" si="319"/>
        <v>5</v>
      </c>
      <c r="EK97" s="43">
        <f>AY95+BM99+CA98+W99+AK97</f>
        <v>5</v>
      </c>
      <c r="EL97" s="43">
        <f t="shared" si="320"/>
        <v>10</v>
      </c>
      <c r="EM97" s="43">
        <f t="shared" si="321"/>
        <v>1</v>
      </c>
      <c r="EN97" s="43">
        <f t="shared" si="322"/>
        <v>9</v>
      </c>
      <c r="EO97" s="43">
        <f t="shared" si="323"/>
        <v>69</v>
      </c>
      <c r="EP97" s="43">
        <f t="shared" si="323"/>
        <v>19</v>
      </c>
      <c r="EQ97" s="43">
        <f t="shared" si="324"/>
        <v>50</v>
      </c>
      <c r="ER97" s="43">
        <f t="shared" si="325"/>
        <v>0</v>
      </c>
      <c r="ES97" s="111"/>
      <c r="ET97" s="71">
        <f>IF(EK97+100&gt;99,EK97+100,concatdxnar("0",EK97+100))</f>
        <v>105</v>
      </c>
      <c r="EU97" s="71">
        <f t="shared" si="326"/>
        <v>109</v>
      </c>
      <c r="EV97" s="71">
        <f t="shared" si="327"/>
        <v>150</v>
      </c>
      <c r="EW97" s="71">
        <f t="shared" si="328"/>
        <v>9</v>
      </c>
      <c r="EX97" s="65" t="str">
        <f t="shared" si="329"/>
        <v>10510915094</v>
      </c>
      <c r="EY97" s="65">
        <f t="shared" si="330"/>
        <v>10510915094</v>
      </c>
      <c r="EZ97" s="65">
        <f>LARGE(EY94:EY99,EI97)</f>
        <v>10210009793</v>
      </c>
      <c r="FA97" s="65" t="str">
        <f t="shared" si="331"/>
        <v>102100097</v>
      </c>
      <c r="FB97" s="65" t="str">
        <f>IF(FA97=FA96,"empate-c",IF(FA97=FA98,"empate-b","ok"))</f>
        <v>ok</v>
      </c>
      <c r="FC97" s="65">
        <f t="shared" si="332"/>
        <v>3</v>
      </c>
      <c r="FD97" s="65">
        <f t="shared" si="333"/>
        <v>9</v>
      </c>
      <c r="FE97" s="65" t="str">
        <f>RIGHT(C92,1)</f>
        <v>K</v>
      </c>
      <c r="FF97" s="65">
        <f>IF(FD97=9,9,VLOOKUP(CONCATENATE(FE97,FD97),'Conf-Direto'!$A$12:$B$587,2,0))</f>
        <v>9</v>
      </c>
      <c r="FG97" s="65">
        <f t="shared" si="334"/>
        <v>9</v>
      </c>
      <c r="FH97" s="31" t="str">
        <f t="shared" si="335"/>
        <v>10210009793</v>
      </c>
      <c r="FI97" s="65">
        <v>4</v>
      </c>
      <c r="FJ97" s="70">
        <f>IF(AY94=1,1,IF(AY95=1,4,0))</f>
        <v>4</v>
      </c>
      <c r="FK97" s="70">
        <f>IF(AK96=1,2,IF(AK97=1,4,0))</f>
        <v>4</v>
      </c>
      <c r="FL97" s="70">
        <f>IF(W98=1,3,IF(W99=1,4,0))</f>
        <v>4</v>
      </c>
      <c r="FM97" s="70"/>
      <c r="FN97" s="70">
        <f>FM98</f>
        <v>4</v>
      </c>
      <c r="FO97" s="70">
        <f>FM99</f>
        <v>4</v>
      </c>
      <c r="FP97" s="31">
        <f t="shared" si="336"/>
        <v>10210009793</v>
      </c>
      <c r="FQ97" s="31">
        <f>LARGE(FP94:FP99,4)</f>
        <v>10210009793</v>
      </c>
      <c r="FR97" s="65">
        <f>IF(SUM(EJ94:EJ99)=0,B97,VALUE(RIGHT(FQ97,1)))</f>
        <v>3</v>
      </c>
      <c r="FS97" s="31">
        <f t="shared" si="337"/>
        <v>63</v>
      </c>
      <c r="FT97" s="31" t="str">
        <f>VLOOKUP(FR97,B94:D99,3,0)</f>
        <v>IDENI MEDEIROS</v>
      </c>
      <c r="FU97" s="31">
        <f t="shared" si="338"/>
        <v>64</v>
      </c>
      <c r="FV97" s="67" t="str">
        <f t="shared" si="339"/>
        <v>6364</v>
      </c>
      <c r="FW97" s="31">
        <f t="shared" si="340"/>
        <v>6364</v>
      </c>
      <c r="FX97" s="31">
        <f>SMALL(FW94:FW99,FI97)</f>
        <v>6461</v>
      </c>
      <c r="FY97" s="31">
        <f t="shared" si="341"/>
        <v>64</v>
      </c>
      <c r="FZ97" s="31" t="str">
        <f t="shared" si="342"/>
        <v>61</v>
      </c>
    </row>
    <row r="98" spans="1:185" x14ac:dyDescent="0.45">
      <c r="B98" s="43">
        <v>5</v>
      </c>
      <c r="C98" s="38">
        <v>65</v>
      </c>
      <c r="D98" s="39" t="str">
        <f>Classificação!D69</f>
        <v>SANDSON MALTA</v>
      </c>
      <c r="F98" s="38">
        <f>F97+1</f>
        <v>65</v>
      </c>
      <c r="G98" s="89" t="str">
        <f t="shared" si="312"/>
        <v>JOÃO GABRIEL</v>
      </c>
      <c r="H98" s="131">
        <f>VLOOKUP(FR98,EI94:EJ99,2,0)</f>
        <v>5</v>
      </c>
      <c r="I98" s="112">
        <f>VLOOKUP(FR98,EI94:EK99,3,0)</f>
        <v>1</v>
      </c>
      <c r="J98" s="131">
        <f>VLOOKUP(FR98,EI94:EQ99,4,0)</f>
        <v>2</v>
      </c>
      <c r="K98" s="114">
        <f>VLOOKUP(FR98,EI94:EQ99,5,0)</f>
        <v>8</v>
      </c>
      <c r="L98" s="115">
        <f>VLOOKUP(FR98,EI94:EQ99,6,0)</f>
        <v>-6</v>
      </c>
      <c r="M98" s="131">
        <f>VLOOKUP(FR98,EI94:EQ99,7,0)</f>
        <v>25</v>
      </c>
      <c r="N98" s="114">
        <f>VLOOKUP(FR98,EI94:EQ99,8,0)</f>
        <v>49</v>
      </c>
      <c r="O98" s="147">
        <f>VLOOKUP(FR98,EI94:EQ99,9,0)</f>
        <v>-24</v>
      </c>
      <c r="P98" s="117">
        <f>VLOOKUP(FR98,EI94:ER99,10,0)</f>
        <v>0</v>
      </c>
      <c r="Q98" s="117" t="e">
        <f>VLOOKUP(FS98,EJ94:ES99,10,0)</f>
        <v>#N/A</v>
      </c>
      <c r="R98" s="97"/>
      <c r="S98" s="97"/>
      <c r="U98" s="98"/>
      <c r="V98" s="45" t="str">
        <f>D96</f>
        <v>IDENI MEDEIROS</v>
      </c>
      <c r="W98" s="134">
        <f>IF(X98="W",1,IF(X98="O",0,IF(X98="R",0,IF(X99="R",1,IF(AG98+AG99&gt;0,IF(AG98&gt;AG99,1,0),IF(AF98&gt;AF99,1,0))))))</f>
        <v>0</v>
      </c>
      <c r="X98" s="132"/>
      <c r="Y98" s="101">
        <v>6</v>
      </c>
      <c r="Z98" s="101">
        <v>1</v>
      </c>
      <c r="AA98" s="102">
        <v>1</v>
      </c>
      <c r="AC98" s="65" t="str">
        <f>IF(AA98&lt;&gt;"","STB",IF(AA99&lt;&gt;"","STB",IF(Z98&lt;&gt;"",IF(Z98&gt;5,IF(Z98&gt;Z99+1,"fim2st",IF(Z99&gt;Z98+1,"fim2st",IF(Z98=Z99,"meio2st",IF(Z98=6,IF(Z99=7,"fim2st","meio2st"),IF(Z98=7,IF(Z99=6,"fim2st","meio2st"),"meio2st"))))),IF(Z99&gt;5,IF(Z99&gt;Z98+1,"fim2st","meio2st"),"meio2st")),IF(Z99&lt;&gt;"",IF(Z98&gt;5,IF(Z98&gt;Z99+1,"fim2st",IF(Z99&gt;Z98+1,"fim2st",IF(Z98=Z99,"meio2st",IF(Z98=6,IF(Z99=7,"fim2st","meio2st"),IF(Z98=7,IF(Z99=6,"fim2st","meio2st"),"meio2st"))))),IF(Z99&gt;5,IF(Z99&gt;Z98+1,"fim2st","meio2st"),"meio2st")),IF(Y98&lt;&gt;"",IF(Y98&gt;5,IF(Y98&gt;Y99+1,"fim1st",IF(Y99&gt;Y98+1,"fim1st",IF(Y98=Y99,"meio1st",IF(Y98=6,IF(Y99=7,"fim1st","meio1st"),IF(Y98=7,IF(Y99=6,"fim1st","meio1st"),"meio1st"))))),IF(Y99&gt;5,IF(Y99&gt;Y98+1,"fim1st","meio1st"),"meio1st")),IF(Y99&lt;&gt;"",IF(Y98&gt;5,IF(Y98&gt;Y99+1,"fim1st",IF(Y99&gt;Y98+1,"fim1st",IF(Y98=Y99,"meio1st",IF(Y98=6,IF(Y99=7,"fim1st","meio1st"),IF(Y98=7,IF(Y99=6,"fim1st","meio1st"),"meio1st"))))),IF(Y99&gt;5,IF(Y99&gt;Y98+1,"fim1st","meio1st"),"meio1st")),"NJG"))))))</f>
        <v>STB</v>
      </c>
      <c r="AE98" s="103">
        <f>IF(X98="W",6,IF(X98="O",0,  IF(X99="R",IF(AC98="meio1st",IF(Y99&gt;4,IF(Y99=6,7,Y99+2),6),Y98),Y98)))</f>
        <v>6</v>
      </c>
      <c r="AF98" s="104">
        <f>IF(X98="W",6,IF(X98="O",0,IF(X98="R",IF(AC98="meio1st",0,IF(AC98="fim1st",0,Z98) ),IF(X99="R",IF(AC98="meio1st",6,IF(AC98="fim1st",6,IF(AC98="meio2st",IF(Z99&gt;4,IF(Z99=6,7,Z99+2),6),Z98))),Z98))))</f>
        <v>1</v>
      </c>
      <c r="AG98" s="105">
        <f>IF(X98="W",0,IF(X98="O",0,IF(X98="R",IF(AC98="STB",AA98,0),IF(X99="R",IF(AC94="meio1st",0,IF(AE98&gt;AE99,IF(AF98&gt;AF99,0,10),IF(AF98&gt;AF99,10,AA98))),AA98))))</f>
        <v>1</v>
      </c>
      <c r="AH98" s="106"/>
      <c r="AI98" s="98" t="s">
        <v>140</v>
      </c>
      <c r="AJ98" s="45" t="str">
        <f>D96</f>
        <v>IDENI MEDEIROS</v>
      </c>
      <c r="AK98" s="134">
        <f>IF(AL98="W",1,IF(AL98="O",0,IF(AL98="R",0,IF(AL99="R",1,IF(AU98+AU99&gt;0,IF(AU98&gt;AU99,1,0),IF(AT98&gt;AT99,1,0))))))</f>
        <v>1</v>
      </c>
      <c r="AL98" s="132" t="s">
        <v>169</v>
      </c>
      <c r="AM98" s="101"/>
      <c r="AN98" s="101"/>
      <c r="AO98" s="102"/>
      <c r="AQ98" s="65" t="str">
        <f>IF(AO98&lt;&gt;"","STB",IF(AO99&lt;&gt;"","STB",IF(AN98&lt;&gt;"",IF(AN98&gt;5,IF(AN98&gt;AN99+1,"fim2st",IF(AN99&gt;AN98+1,"fim2st",IF(AN98=AN99,"meio2st",IF(AN98=6,IF(AN99=7,"fim2st","meio2st"),IF(AN98=7,IF(AN99=6,"fim2st","meio2st"),"meio2st"))))),IF(AN99&gt;5,IF(AN99&gt;AN98+1,"fim2st","meio2st"),"meio2st")),IF(AN99&lt;&gt;"",IF(AN98&gt;5,IF(AN98&gt;AN99+1,"fim2st",IF(AN99&gt;AN98+1,"fim2st",IF(AN98=AN99,"meio2st",IF(AN98=6,IF(AN99=7,"fim2st","meio2st"),IF(AN98=7,IF(AN99=6,"fim2st","meio2st"),"meio2st"))))),IF(AN99&gt;5,IF(AN99&gt;AN98+1,"fim2st","meio2st"),"meio2st")),IF(AM98&lt;&gt;"",IF(AM98&gt;5,IF(AM98&gt;AM99+1,"fim1st",IF(AM99&gt;AM98+1,"fim1st",IF(AM98=AM99,"meio1st",IF(AM98=6,IF(AM99=7,"fim1st","meio1st"),IF(AM98=7,IF(AM99=6,"fim1st","meio1st"),"meio1st"))))),IF(AM99&gt;5,IF(AM99&gt;AM98+1,"fim1st","meio1st"),"meio1st")),IF(AM99&lt;&gt;"",IF(AM98&gt;5,IF(AM98&gt;AM99+1,"fim1st",IF(AM99&gt;AM98+1,"fim1st",IF(AM98=AM99,"meio1st",IF(AM98=6,IF(AM99=7,"fim1st","meio1st"),IF(AM98=7,IF(AM99=6,"fim1st","meio1st"),"meio1st"))))),IF(AM99&gt;5,IF(AM99&gt;AM98+1,"fim1st","meio1st"),"meio1st")),"NJG"))))))</f>
        <v>NJG</v>
      </c>
      <c r="AS98" s="103">
        <f>IF(AL98="W",6,IF(AL98="O",0,  IF(AL99="R",IF(AQ98="meio1st",IF(AM99&gt;4,IF(AM99=6,7,AM99+2),6),AM98),AM98)))</f>
        <v>6</v>
      </c>
      <c r="AT98" s="104">
        <f>IF(AL98="W",6,IF(AL98="O",0,IF(AL98="R",IF(AQ98="meio1st",0,IF(AQ98="fim1st",0,AN98) ),IF(AL99="R",IF(AQ98="meio1st",6,IF(AQ98="fim1st",6,IF(AQ98="meio2st",IF(AN99&gt;4,IF(AN99=6,7,AN99+2),6),AN98))),AN98))))</f>
        <v>6</v>
      </c>
      <c r="AU98" s="105">
        <f>IF(AL98="W",0,IF(AL98="O",0,IF(AL98="R",IF(AQ98="STB",AO98,0),IF(AL99="R",IF(AQ94="meio1st",0,IF(AS98&gt;AS99,IF(AT98&gt;AT99,0,10),IF(AT98&gt;AT99,10,AO98))),AO98))))</f>
        <v>0</v>
      </c>
      <c r="AW98" s="98"/>
      <c r="AX98" s="45" t="str">
        <f>D98</f>
        <v>SANDSON MALTA</v>
      </c>
      <c r="AY98" s="134">
        <f>IF(AZ98="W",1,IF(AZ98="O",0,IF(AZ98="R",0,IF(AZ99="R",1,IF(BI98+BI99&gt;0,IF(BI98&gt;BI99,1,0),IF(BH98&gt;BH99,1,0))))))</f>
        <v>1</v>
      </c>
      <c r="AZ98" s="132" t="s">
        <v>169</v>
      </c>
      <c r="BA98" s="101"/>
      <c r="BB98" s="101"/>
      <c r="BC98" s="102"/>
      <c r="BE98" s="65" t="str">
        <f>IF(BC98&lt;&gt;"","STB",IF(BC99&lt;&gt;"","STB",IF(BB98&lt;&gt;"",IF(BB98&gt;5,IF(BB98&gt;BB99+1,"fim2st",IF(BB99&gt;BB98+1,"fim2st",IF(BB98=BB99,"meio2st",IF(BB98=6,IF(BB99=7,"fim2st","meio2st"),IF(BB98=7,IF(BB99=6,"fim2st","meio2st"),"meio2st"))))),IF(BB99&gt;5,IF(BB99&gt;BB98+1,"fim2st","meio2st"),"meio2st")),IF(BB99&lt;&gt;"",IF(BB98&gt;5,IF(BB98&gt;BB99+1,"fim2st",IF(BB99&gt;BB98+1,"fim2st",IF(BB98=BB99,"meio2st",IF(BB98=6,IF(BB99=7,"fim2st","meio2st"),IF(BB98=7,IF(BB99=6,"fim2st","meio2st"),"meio2st"))))),IF(BB99&gt;5,IF(BB99&gt;BB98+1,"fim2st","meio2st"),"meio2st")),IF(BA98&lt;&gt;"",IF(BA98&gt;5,IF(BA98&gt;BA99+1,"fim1st",IF(BA99&gt;BA98+1,"fim1st",IF(BA98=BA99,"meio1st",IF(BA98=6,IF(BA99=7,"fim1st","meio1st"),IF(BA98=7,IF(BA99=6,"fim1st","meio1st"),"meio1st"))))),IF(BA99&gt;5,IF(BA99&gt;BA98+1,"fim1st","meio1st"),"meio1st")),IF(BA99&lt;&gt;"",IF(BA98&gt;5,IF(BA98&gt;BA99+1,"fim1st",IF(BA99&gt;BA98+1,"fim1st",IF(BA98=BA99,"meio1st",IF(BA98=6,IF(BA99=7,"fim1st","meio1st"),IF(BA98=7,IF(BA99=6,"fim1st","meio1st"),"meio1st"))))),IF(BA99&gt;5,IF(BA99&gt;BA98+1,"fim1st","meio1st"),"meio1st")),"NJG"))))))</f>
        <v>NJG</v>
      </c>
      <c r="BG98" s="103">
        <f>IF(AZ98="W",6,IF(AZ98="O",0,  IF(AZ99="R",IF(BE98="meio1st",IF(BA99&gt;4,IF(BA99=6,7,BA99+2),6),BA98),BA98)))</f>
        <v>6</v>
      </c>
      <c r="BH98" s="104">
        <f>IF(AZ98="W",6,IF(AZ98="O",0,IF(AZ98="R",IF(BE98="meio1st",0,IF(BE98="fim1st",0,BB98) ),IF(AZ99="R",IF(BE98="meio1st",6,IF(BE98="fim1st",6,IF(BE98="meio2st",IF(BB99&gt;4,IF(BB99=6,7,BB99+2),6),BB98))),BB98))))</f>
        <v>6</v>
      </c>
      <c r="BI98" s="105">
        <f>IF(AZ98="W",0,IF(AZ98="O",0,IF(AZ98="R",IF(BE98="STB",BC98,0),IF(AZ99="R",IF(BE94="meio1st",0,IF(BG98&gt;BG99,IF(BH98&gt;BH99,0,10),IF(BH98&gt;BH99,10,BC98))),BC98))))</f>
        <v>0</v>
      </c>
      <c r="BK98" s="98" t="s">
        <v>140</v>
      </c>
      <c r="BL98" s="45" t="str">
        <f>D98</f>
        <v>SANDSON MALTA</v>
      </c>
      <c r="BM98" s="134">
        <f>IF(BN98="W",1,IF(BN98="O",0,IF(BN98="R",0,IF(BN99="R",1,IF(BW98+BW99&gt;0,IF(BW98&gt;BW99,1,0),IF(BV98&gt;BV99,1,0))))))</f>
        <v>0</v>
      </c>
      <c r="BN98" s="132"/>
      <c r="BO98" s="101">
        <v>0</v>
      </c>
      <c r="BP98" s="101">
        <v>5</v>
      </c>
      <c r="BQ98" s="102"/>
      <c r="BS98" s="65" t="str">
        <f>IF(BQ98&lt;&gt;"","STB",IF(BQ99&lt;&gt;"","STB",IF(BP98&lt;&gt;"",IF(BP98&gt;5,IF(BP98&gt;BP99+1,"fim2st",IF(BP99&gt;BP98+1,"fim2st",IF(BP98=BP99,"meio2st",IF(BP98=6,IF(BP99=7,"fim2st","meio2st"),IF(BP98=7,IF(BP99=6,"fim2st","meio2st"),"meio2st"))))),IF(BP99&gt;5,IF(BP99&gt;BP98+1,"fim2st","meio2st"),"meio2st")),IF(BP99&lt;&gt;"",IF(BP98&gt;5,IF(BP98&gt;BP99+1,"fim2st",IF(BP99&gt;BP98+1,"fim2st",IF(BP98=BP99,"meio2st",IF(BP98=6,IF(BP99=7,"fim2st","meio2st"),IF(BP98=7,IF(BP99=6,"fim2st","meio2st"),"meio2st"))))),IF(BP99&gt;5,IF(BP99&gt;BP98+1,"fim2st","meio2st"),"meio2st")),IF(BO98&lt;&gt;"",IF(BO98&gt;5,IF(BO98&gt;BO99+1,"fim1st",IF(BO99&gt;BO98+1,"fim1st",IF(BO98=BO99,"meio1st",IF(BO98=6,IF(BO99=7,"fim1st","meio1st"),IF(BO98=7,IF(BO99=6,"fim1st","meio1st"),"meio1st"))))),IF(BO99&gt;5,IF(BO99&gt;BO98+1,"fim1st","meio1st"),"meio1st")),IF(BO99&lt;&gt;"",IF(BO98&gt;5,IF(BO98&gt;BO99+1,"fim1st",IF(BO99&gt;BO98+1,"fim1st",IF(BO98=BO99,"meio1st",IF(BO98=6,IF(BO99=7,"fim1st","meio1st"),IF(BO98=7,IF(BO99=6,"fim1st","meio1st"),"meio1st"))))),IF(BO99&gt;5,IF(BO99&gt;BO98+1,"fim1st","meio1st"),"meio1st")),"NJG"))))))</f>
        <v>fim2st</v>
      </c>
      <c r="BU98" s="103">
        <f>IF(BN98="W",6,IF(BN98="O",0,  IF(BN99="R",IF(BS98="meio1st",IF(BO99&gt;4,IF(BO99=6,7,BO99+2),6),BO98),BO98)))</f>
        <v>0</v>
      </c>
      <c r="BV98" s="104">
        <f>IF(BN98="W",6,IF(BN98="O",0,IF(BN98="R",IF(BS98="meio1st",0,IF(BS98="fim1st",0,BP98) ),IF(BN99="R",IF(BS98="meio1st",6,IF(BS98="fim1st",6,IF(BS98="meio2st",IF(BP99&gt;4,IF(BP99=6,7,BP99+2),6),BP98))),BP98))))</f>
        <v>5</v>
      </c>
      <c r="BW98" s="105">
        <f>IF(BN98="W",0,IF(BN98="O",0,IF(BN98="R",IF(BS98="STB",BQ98,0),IF(BN99="R",IF(BS94="meio1st",0,IF(BU98&gt;BU99,IF(BV98&gt;BV99,0,10),IF(BV98&gt;BV99,10,BQ98))),BQ98))))</f>
        <v>0</v>
      </c>
      <c r="BY98" s="98" t="s">
        <v>140</v>
      </c>
      <c r="BZ98" s="45" t="str">
        <f>D97</f>
        <v>JOÃO TAVARES</v>
      </c>
      <c r="CA98" s="134">
        <f>IF(CB98="W",1,IF(CB98="O",0,IF(CB98="R",0,IF(CB99="R",1,IF(CK98+CK99&gt;0,IF(CK98&gt;CK99,1,0),IF(CJ98&gt;CJ99,1,0))))))</f>
        <v>1</v>
      </c>
      <c r="CB98" s="133" t="s">
        <v>169</v>
      </c>
      <c r="CC98" s="109"/>
      <c r="CD98" s="109"/>
      <c r="CE98" s="110"/>
      <c r="CG98" s="65" t="str">
        <f>IF(CE98&lt;&gt;"","STB",IF(CE99&lt;&gt;"","STB",IF(CD98&lt;&gt;"",IF(CD98&gt;5,IF(CD98&gt;CD99+1,"fim2st",IF(CD99&gt;CD98+1,"fim2st",IF(CD98=CD99,"meio2st",IF(CD98=6,IF(CD99=7,"fim2st","meio2st"),IF(CD98=7,IF(CD99=6,"fim2st","meio2st"),"meio2st"))))),IF(CD99&gt;5,IF(CD99&gt;CD98+1,"fim2st","meio2st"),"meio2st")),IF(CD99&lt;&gt;"",IF(CD98&gt;5,IF(CD98&gt;CD99+1,"fim2st",IF(CD99&gt;CD98+1,"fim2st",IF(CD98=CD99,"meio2st",IF(CD98=6,IF(CD99=7,"fim2st","meio2st"),IF(CD98=7,IF(CD99=6,"fim2st","meio2st"),"meio2st"))))),IF(CD99&gt;5,IF(CD99&gt;CD98+1,"fim2st","meio2st"),"meio2st")),IF(CC98&lt;&gt;"",IF(CC98&gt;5,IF(CC98&gt;CC99+1,"fim1st",IF(CC99&gt;CC98+1,"fim1st",IF(CC98=CC99,"meio1st",IF(CC98=6,IF(CC99=7,"fim1st","meio1st"),IF(CC98=7,IF(CC99=6,"fim1st","meio1st"),"meio1st"))))),IF(CC99&gt;5,IF(CC99&gt;CC98+1,"fim1st","meio1st"),"meio1st")),IF(CC99&lt;&gt;"",IF(CC98&gt;5,IF(CC98&gt;CC99+1,"fim1st",IF(CC99&gt;CC98+1,"fim1st",IF(CC98=CC99,"meio1st",IF(CC98=6,IF(CC99=7,"fim1st","meio1st"),IF(CC98=7,IF(CC99=6,"fim1st","meio1st"),"meio1st"))))),IF(CC99&gt;5,IF(CC99&gt;CC98+1,"fim1st","meio1st"),"meio1st")),"NJG"))))))</f>
        <v>NJG</v>
      </c>
      <c r="CI98" s="103">
        <f>IF(CB98="W",6,IF(CB98="O",0,  IF(CB99="R",IF(CG98="meio1st",IF(CC99&gt;4,IF(CC99=6,7,CC99+2),6),CC98),CC98)))</f>
        <v>6</v>
      </c>
      <c r="CJ98" s="104">
        <f>IF(CB98="W",6,IF(CB98="O",0,IF(CB98="R",IF(CG98="meio1st",0,IF(CG98="fim1st",0,CD98) ),IF(CB99="R",IF(CG98="meio1st",6,IF(CG98="fim1st",6,IF(CG98="meio2st",IF(CD99&gt;4,IF(CD99=6,7,CD99+2),6),CD98))),CD98))))</f>
        <v>6</v>
      </c>
      <c r="CK98" s="105">
        <f>IF(CB98="W",0,IF(CB98="O",0,IF(CB98="R",IF(CG98="STB",CE98,0),IF(CB99="R",IF(CG94="meio1st",0,IF(CI98&gt;CI99,IF(CJ98&gt;CJ99,0,10),IF(CJ98&gt;CJ99,10,CE98))),CE98))))</f>
        <v>0</v>
      </c>
      <c r="CM98" s="31" t="str">
        <f t="shared" si="313"/>
        <v>SANDSON MALTA</v>
      </c>
      <c r="CN98" s="65">
        <f>IF(AE97&gt;AE96,1,0)</f>
        <v>1</v>
      </c>
      <c r="CO98" s="65">
        <f>IF(AF97&gt;AF96,1,0)</f>
        <v>1</v>
      </c>
      <c r="CP98" s="65">
        <f>IF(AG97&gt;AG96,1,0)</f>
        <v>0</v>
      </c>
      <c r="CQ98" s="65">
        <f>IF(AS95&gt;AS94,1,0)</f>
        <v>1</v>
      </c>
      <c r="CR98" s="65">
        <f>IF(AT95&gt;AT94,1,0)</f>
        <v>1</v>
      </c>
      <c r="CS98" s="65">
        <f>IF(AU95&gt;AU94,1,0)</f>
        <v>0</v>
      </c>
      <c r="CT98" s="65">
        <f>IF(BG98&gt;BG99,1,0)</f>
        <v>1</v>
      </c>
      <c r="CU98" s="65">
        <f>IF(BH98&gt;BH99,1,0)</f>
        <v>1</v>
      </c>
      <c r="CV98" s="65">
        <f>IF(BI98&gt;BI99,1,0)</f>
        <v>0</v>
      </c>
      <c r="CW98" s="65">
        <f>IF(BU98&gt;BU99,1,0)</f>
        <v>0</v>
      </c>
      <c r="CX98" s="65">
        <f>IF(BV98&gt;BV99,1,0)</f>
        <v>0</v>
      </c>
      <c r="CY98" s="65">
        <f>IF(BW98&gt;BW99,1,0)</f>
        <v>0</v>
      </c>
      <c r="CZ98" s="65">
        <f>IF(CI97&gt;CI96,1,0)</f>
        <v>0</v>
      </c>
      <c r="DA98" s="65">
        <f>IF(CJ97&gt;CJ96,1,0)</f>
        <v>1</v>
      </c>
      <c r="DB98" s="65">
        <f>IF(CK97&gt;CK96,1,0)</f>
        <v>1</v>
      </c>
      <c r="DC98" s="111"/>
      <c r="DD98" s="65">
        <f>IF(AE96&gt;AE97,1,0)</f>
        <v>0</v>
      </c>
      <c r="DE98" s="65">
        <f>IF(AF96&gt;AF97,1,0)</f>
        <v>0</v>
      </c>
      <c r="DF98" s="65">
        <f>IF(AG96&gt;AG97,1,0)</f>
        <v>0</v>
      </c>
      <c r="DG98" s="65">
        <f>IF(AS94&gt;AS95,1,0)</f>
        <v>0</v>
      </c>
      <c r="DH98" s="65">
        <f>IF(AT94&gt;AT95,1,0)</f>
        <v>0</v>
      </c>
      <c r="DI98" s="65">
        <f>IF(AU94&gt;AU95,1,0)</f>
        <v>0</v>
      </c>
      <c r="DJ98" s="65">
        <f>IF(BG99&gt;BG98,1,0)</f>
        <v>0</v>
      </c>
      <c r="DK98" s="65">
        <f>IF(BH99&gt;BH98,1,0)</f>
        <v>0</v>
      </c>
      <c r="DL98" s="65">
        <f>IF(BI99&gt;BI98,1,0)</f>
        <v>0</v>
      </c>
      <c r="DM98" s="65">
        <f>IF(BU99&gt;BU98,1,0)</f>
        <v>1</v>
      </c>
      <c r="DN98" s="65">
        <f>IF(BV99&gt;BV98,1,0)</f>
        <v>1</v>
      </c>
      <c r="DO98" s="65">
        <f>IF(BW99&gt;BW98,1,0)</f>
        <v>0</v>
      </c>
      <c r="DP98" s="65">
        <f>IF(CI96&gt;CI97,1,0)</f>
        <v>1</v>
      </c>
      <c r="DQ98" s="65">
        <f>IF(CJ96&gt;CJ97,1,0)</f>
        <v>0</v>
      </c>
      <c r="DR98" s="65">
        <f>IF(CK96&gt;CK97,1,0)</f>
        <v>0</v>
      </c>
      <c r="DS98" s="111"/>
      <c r="DT98" s="65">
        <f>AE97+AF97+AG97+AS95+AT95+AU95+BG98+BH98+BI98+BU98+BV98+BW98+CI97+CJ97+CK97</f>
        <v>63</v>
      </c>
      <c r="DU98" s="65">
        <f>AE96+AF96+AG96+AS94+AT94+AU94+BG99+BH99+BI99+BU99+BV99+BW99+CI96+CJ96+CK96</f>
        <v>37</v>
      </c>
      <c r="DV98" s="111"/>
      <c r="DW98" s="31">
        <f>IF(X97="O",1,0)</f>
        <v>0</v>
      </c>
      <c r="DX98" s="31">
        <f>IF(AL95="O",1,0)</f>
        <v>0</v>
      </c>
      <c r="DY98" s="31">
        <f>IF(AZ98="O",1,0)</f>
        <v>0</v>
      </c>
      <c r="DZ98" s="31">
        <f>IF(BN98="O",1,0)</f>
        <v>0</v>
      </c>
      <c r="EA98" s="31">
        <f>IF(CB97="O",1,0)</f>
        <v>0</v>
      </c>
      <c r="ED98" s="65">
        <f t="shared" si="314"/>
        <v>1</v>
      </c>
      <c r="EE98" s="65">
        <f t="shared" si="315"/>
        <v>1</v>
      </c>
      <c r="EF98" s="65">
        <f t="shared" si="316"/>
        <v>1</v>
      </c>
      <c r="EG98" s="65">
        <f t="shared" si="317"/>
        <v>1</v>
      </c>
      <c r="EH98" s="65">
        <f t="shared" si="318"/>
        <v>1</v>
      </c>
      <c r="EI98" s="65">
        <v>5</v>
      </c>
      <c r="EJ98" s="43">
        <f t="shared" si="319"/>
        <v>5</v>
      </c>
      <c r="EK98" s="43">
        <f>AY98+BM98+CA97+W97+AK95</f>
        <v>4</v>
      </c>
      <c r="EL98" s="43">
        <f t="shared" si="320"/>
        <v>8</v>
      </c>
      <c r="EM98" s="43">
        <f t="shared" si="321"/>
        <v>3</v>
      </c>
      <c r="EN98" s="43">
        <f t="shared" si="322"/>
        <v>5</v>
      </c>
      <c r="EO98" s="43">
        <f t="shared" si="323"/>
        <v>63</v>
      </c>
      <c r="EP98" s="43">
        <f t="shared" si="323"/>
        <v>37</v>
      </c>
      <c r="EQ98" s="43">
        <f t="shared" si="324"/>
        <v>26</v>
      </c>
      <c r="ER98" s="43">
        <f t="shared" si="325"/>
        <v>0</v>
      </c>
      <c r="ES98" s="111"/>
      <c r="ET98" s="71">
        <f>IF(EK98+100&gt;99,EK98+100,concatdxnar("0",EK98+100))</f>
        <v>104</v>
      </c>
      <c r="EU98" s="71">
        <f t="shared" si="326"/>
        <v>105</v>
      </c>
      <c r="EV98" s="71">
        <f t="shared" si="327"/>
        <v>126</v>
      </c>
      <c r="EW98" s="71">
        <f t="shared" si="328"/>
        <v>9</v>
      </c>
      <c r="EX98" s="65" t="str">
        <f t="shared" si="329"/>
        <v>10410512695</v>
      </c>
      <c r="EY98" s="65">
        <f t="shared" si="330"/>
        <v>10410512695</v>
      </c>
      <c r="EZ98" s="65">
        <f>LARGE(EY94:EY99,EI98)</f>
        <v>10109407691</v>
      </c>
      <c r="FA98" s="65" t="str">
        <f t="shared" si="331"/>
        <v>101094076</v>
      </c>
      <c r="FB98" s="65" t="str">
        <f>IF(FA98=FA97,"empate-c",IF(FA98=FA99,"empate-b","ok"))</f>
        <v>ok</v>
      </c>
      <c r="FC98" s="65">
        <f t="shared" si="332"/>
        <v>1</v>
      </c>
      <c r="FD98" s="65">
        <f t="shared" si="333"/>
        <v>9</v>
      </c>
      <c r="FE98" s="65" t="str">
        <f>RIGHT(C92,1)</f>
        <v>K</v>
      </c>
      <c r="FF98" s="65">
        <f>IF(FD98=9,9,VLOOKUP(CONCATENATE(FE98,FD98),'Conf-Direto'!$A$12:$B$587,2,0))</f>
        <v>9</v>
      </c>
      <c r="FG98" s="65">
        <f t="shared" si="334"/>
        <v>9</v>
      </c>
      <c r="FH98" s="31" t="str">
        <f t="shared" si="335"/>
        <v>10109407691</v>
      </c>
      <c r="FI98" s="65">
        <v>5</v>
      </c>
      <c r="FJ98" s="70">
        <f>IF(AK94=1,1,IF(AK95=1,5,0))</f>
        <v>5</v>
      </c>
      <c r="FK98" s="70">
        <f>IF(W96=1,2,IF(W97=1,5,0))</f>
        <v>5</v>
      </c>
      <c r="FL98" s="70">
        <f>IF(CA96=1,3,IF(CA97=1,5,0))</f>
        <v>5</v>
      </c>
      <c r="FM98" s="70">
        <f>IF(BM99=1,4,IF(BM98=1,5,0))</f>
        <v>4</v>
      </c>
      <c r="FN98" s="70"/>
      <c r="FO98" s="70">
        <f>FN99</f>
        <v>5</v>
      </c>
      <c r="FP98" s="31">
        <f t="shared" si="336"/>
        <v>10109407691</v>
      </c>
      <c r="FQ98" s="31">
        <f>LARGE(FP94:FP99,5)</f>
        <v>10109407691</v>
      </c>
      <c r="FR98" s="65">
        <f>IF(SUM(EJ94:EJ99)=0,B98,VALUE(RIGHT(FQ98,1)))</f>
        <v>1</v>
      </c>
      <c r="FS98" s="31">
        <f t="shared" si="337"/>
        <v>61</v>
      </c>
      <c r="FT98" s="31" t="str">
        <f>VLOOKUP(FR98,B94:D99,3,0)</f>
        <v>JOÃO GABRIEL</v>
      </c>
      <c r="FU98" s="31">
        <f t="shared" si="338"/>
        <v>65</v>
      </c>
      <c r="FV98" s="67" t="str">
        <f t="shared" si="339"/>
        <v>6165</v>
      </c>
      <c r="FW98" s="31">
        <f t="shared" si="340"/>
        <v>6165</v>
      </c>
      <c r="FX98" s="31">
        <f>SMALL(FW94:FW99,FI98)</f>
        <v>6562</v>
      </c>
      <c r="FY98" s="31">
        <f t="shared" si="341"/>
        <v>65</v>
      </c>
      <c r="FZ98" s="31" t="str">
        <f t="shared" si="342"/>
        <v>62</v>
      </c>
    </row>
    <row r="99" spans="1:185" x14ac:dyDescent="0.45">
      <c r="B99" s="43">
        <v>6</v>
      </c>
      <c r="C99" s="47">
        <v>66</v>
      </c>
      <c r="D99" s="48" t="str">
        <f>Classificação!D70</f>
        <v>ALESSANDRA DENOFRIO</v>
      </c>
      <c r="F99" s="47">
        <f>F98+1</f>
        <v>66</v>
      </c>
      <c r="G99" s="135" t="str">
        <f t="shared" si="312"/>
        <v>ALESSANDRA DENOFRIO</v>
      </c>
      <c r="H99" s="148">
        <f>VLOOKUP(FR99,EI94:EJ99,2,0)</f>
        <v>5</v>
      </c>
      <c r="I99" s="137">
        <f>VLOOKUP(FR99,EI94:EK99,3,0)</f>
        <v>0</v>
      </c>
      <c r="J99" s="141">
        <f>VLOOKUP(FR99,EI94:EQ99,4,0)</f>
        <v>0</v>
      </c>
      <c r="K99" s="139">
        <f>VLOOKUP(FR99,EI94:EQ99,5,0)</f>
        <v>10</v>
      </c>
      <c r="L99" s="140">
        <f>VLOOKUP(FR99,EI94:EQ99,6,0)</f>
        <v>-10</v>
      </c>
      <c r="M99" s="141">
        <f>VLOOKUP(FR99,EI94:EQ99,7,0)</f>
        <v>0</v>
      </c>
      <c r="N99" s="139">
        <f>VLOOKUP(FR99,EI94:EQ99,8,0)</f>
        <v>60</v>
      </c>
      <c r="O99" s="149">
        <f>VLOOKUP(FR99,EI94:EQ99,9,0)</f>
        <v>-60</v>
      </c>
      <c r="P99" s="142">
        <f>VLOOKUP(FR99,EI94:ER99,10,0)</f>
        <v>5</v>
      </c>
      <c r="Q99" s="142" t="e">
        <f>VLOOKUP(FS99,EJ94:ES99,10,0)</f>
        <v>#N/A</v>
      </c>
      <c r="R99" s="97"/>
      <c r="S99" s="97"/>
      <c r="U99" s="118" t="s">
        <v>140</v>
      </c>
      <c r="V99" s="50" t="str">
        <f>D97</f>
        <v>JOÃO TAVARES</v>
      </c>
      <c r="W99" s="119">
        <f>IF(X99="W",1,IF(X99="O",0,IF(X99="R",0,IF(X98="R",1,IF(AG99+AG98&gt;0,IF(AG99&gt;AG98,1,0),IF(AF99&gt;AF98,1,0))))))</f>
        <v>1</v>
      </c>
      <c r="X99" s="143"/>
      <c r="Y99" s="121">
        <v>3</v>
      </c>
      <c r="Z99" s="121">
        <v>6</v>
      </c>
      <c r="AA99" s="122">
        <v>10</v>
      </c>
      <c r="AC99" s="65" t="str">
        <f>IF(AA99&lt;&gt;"","STB",IF(AA98&lt;&gt;"","STB",IF(Z99&lt;&gt;"",IF(Z99&gt;5,IF(Z99&gt;Z98+1,"fim2st",IF(Z98&gt;Z99+1,"fim2st",IF(Z99=Z98,"meio2st",IF(Z99=6,IF(Z98=7,"fim2st","meio2st"),IF(Z99=7,IF(Z98=6,"fim2st","meio2st"),"meio2st"))))),IF(Z98&gt;5,IF(Z98&gt;Z99+1,"fim2st","meio2st"),"meio2st")),IF(Z98&lt;&gt;"",IF(Z99&gt;5,IF(Z99&gt;Z98+1,"fim2st",IF(Z98&gt;Z99+1,"fim2st",IF(Z99=Z98,"meio2st",IF(Z99=6,IF(Z98=7,"fim2st","meio2st"),IF(Z99=7,IF(Z98=6,"fim2st","meio2st"),"meio2st"))))),IF(Z98&gt;5,IF(Z98&gt;Z99+1,"fim2st","meio2st"),"meio2st")),IF(Y99&lt;&gt;"",IF(Y99&gt;5,IF(Y99&gt;Y98+1,"fim1st",IF(Y98&gt;Y99+1,"fim1st",IF(Y99=Y98,"meio1st",IF(Y99=6,IF(Y98=7,"fim1st","meio1st"),IF(Y99=7,IF(Y98=6,"fim1st","meio1st"),"meio1st"))))),IF(Y98&gt;5,IF(Y98&gt;Y99+1,"fim1st","meio1st"),"meio1st")),IF(Y98&lt;&gt;"",IF(Y99&gt;5,IF(Y99&gt;Y98+1,"fim1st",IF(Y98&gt;Y99+1,"fim1st",IF(Y99=Y98,"meio1st",IF(Y99=6,IF(Y98=7,"fim1st","meio1st"),IF(Y99=7,IF(Y98=6,"fim1st","meio1st"),"meio1st"))))),IF(Y98&gt;5,IF(Y98&gt;Y99+1,"fim1st","meio1st"),"meio1st")),"NJG"))))))</f>
        <v>STB</v>
      </c>
      <c r="AE99" s="123">
        <f>IF(X99="W",6,IF(X99="O",0,  IF(X98="R",IF(AC99="meio1st",IF(Y98&gt;4,IF(Y98=6,7,Y98+2),6),Y99),Y99)))</f>
        <v>3</v>
      </c>
      <c r="AF99" s="124">
        <f>IF(X99="W",6,IF(X99="O",0,IF(X99="R",IF(AC99="meio1st",0,IF(AC99="fim1st",0,Z99) ),IF(X98="R",IF(AC99="meio1st",6,IF(AC99="fim1st",6,IF(AC99="meio2st",IF(Z98&gt;4,IF(Z98=6,7,Z98+2),6),Z99))),Z99))))</f>
        <v>6</v>
      </c>
      <c r="AG99" s="125">
        <f>IF(X99="W",0,IF(X99="O",0,IF(X99="R",IF(AC99="STB",AA99,0),IF(X98="R",IF(AC94="meio1st",0,IF(AE99&gt;AE98,IF(AF99&gt;AF98,0,10),IF(AF99&gt;AF98,10,AA99))),AA99))))</f>
        <v>10</v>
      </c>
      <c r="AH99" s="106"/>
      <c r="AI99" s="118"/>
      <c r="AJ99" s="50" t="str">
        <f>D99</f>
        <v>ALESSANDRA DENOFRIO</v>
      </c>
      <c r="AK99" s="119">
        <f>IF(AL99="W",1,IF(AL99="O",0,IF(AL99="R",0,IF(AL98="R",1,IF(AU99+AU98&gt;0,IF(AU99&gt;AU98,1,0),IF(AT99&gt;AT98,1,0))))))</f>
        <v>0</v>
      </c>
      <c r="AL99" s="143" t="s">
        <v>110</v>
      </c>
      <c r="AM99" s="121"/>
      <c r="AN99" s="121"/>
      <c r="AO99" s="122"/>
      <c r="AQ99" s="65" t="str">
        <f>IF(AO99&lt;&gt;"","STB",IF(AO98&lt;&gt;"","STB",IF(AN99&lt;&gt;"",IF(AN99&gt;5,IF(AN99&gt;AN98+1,"fim2st",IF(AN98&gt;AN99+1,"fim2st",IF(AN99=AN98,"meio2st",IF(AN99=6,IF(AN98=7,"fim2st","meio2st"),IF(AN99=7,IF(AN98=6,"fim2st","meio2st"),"meio2st"))))),IF(AN98&gt;5,IF(AN98&gt;AN99+1,"fim2st","meio2st"),"meio2st")),IF(AN98&lt;&gt;"",IF(AN99&gt;5,IF(AN99&gt;AN98+1,"fim2st",IF(AN98&gt;AN99+1,"fim2st",IF(AN99=AN98,"meio2st",IF(AN99=6,IF(AN98=7,"fim2st","meio2st"),IF(AN99=7,IF(AN98=6,"fim2st","meio2st"),"meio2st"))))),IF(AN98&gt;5,IF(AN98&gt;AN99+1,"fim2st","meio2st"),"meio2st")),IF(AM99&lt;&gt;"",IF(AM99&gt;5,IF(AM99&gt;AM98+1,"fim1st",IF(AM98&gt;AM99+1,"fim1st",IF(AM99=AM98,"meio1st",IF(AM99=6,IF(AM98=7,"fim1st","meio1st"),IF(AM99=7,IF(AM98=6,"fim1st","meio1st"),"meio1st"))))),IF(AM98&gt;5,IF(AM98&gt;AM99+1,"fim1st","meio1st"),"meio1st")),IF(AM98&lt;&gt;"",IF(AM99&gt;5,IF(AM99&gt;AM98+1,"fim1st",IF(AM98&gt;AM99+1,"fim1st",IF(AM99=AM98,"meio1st",IF(AM99=6,IF(AM98=7,"fim1st","meio1st"),IF(AM99=7,IF(AM98=6,"fim1st","meio1st"),"meio1st"))))),IF(AM98&gt;5,IF(AM98&gt;AM99+1,"fim1st","meio1st"),"meio1st")),"NJG"))))))</f>
        <v>NJG</v>
      </c>
      <c r="AS99" s="123">
        <f>IF(AL99="W",6,IF(AL99="O",0,  IF(AL98="R",IF(AQ99="meio1st",IF(AM98&gt;4,IF(AM98=6,7,AM98+2),6),AM99),AM99)))</f>
        <v>0</v>
      </c>
      <c r="AT99" s="124">
        <f>IF(AL99="W",6,IF(AL99="O",0,IF(AL99="R",IF(AQ99="meio1st",0,IF(AQ99="fim1st",0,AN99) ),IF(AL98="R",IF(AQ99="meio1st",6,IF(AQ99="fim1st",6,IF(AQ99="meio2st",IF(AN98&gt;4,IF(AN98=6,7,AN98+2),6),AN99))),AN99))))</f>
        <v>0</v>
      </c>
      <c r="AU99" s="125">
        <f>IF(AL99="W",0,IF(AL99="O",0,IF(AL99="R",IF(AQ99="STB",AO99,0),IF(AL98="R",IF(AQ94="meio1st",0,IF(AS99&gt;AS98,IF(AT99&gt;AT98,0,10),IF(AT99&gt;AT98,10,AO99))),AO99))))</f>
        <v>0</v>
      </c>
      <c r="AW99" s="118" t="s">
        <v>140</v>
      </c>
      <c r="AX99" s="50" t="str">
        <f>D99</f>
        <v>ALESSANDRA DENOFRIO</v>
      </c>
      <c r="AY99" s="119">
        <f>IF(AZ99="W",1,IF(AZ99="O",0,IF(AZ99="R",0,IF(AZ98="R",1,IF(BI99+BI98&gt;0,IF(BI99&gt;BI98,1,0),IF(BH99&gt;BH98,1,0))))))</f>
        <v>0</v>
      </c>
      <c r="AZ99" s="143" t="s">
        <v>110</v>
      </c>
      <c r="BA99" s="121"/>
      <c r="BB99" s="121"/>
      <c r="BC99" s="122"/>
      <c r="BE99" s="65" t="str">
        <f>IF(BC99&lt;&gt;"","STB",IF(BC98&lt;&gt;"","STB",IF(BB99&lt;&gt;"",IF(BB99&gt;5,IF(BB99&gt;BB98+1,"fim2st",IF(BB98&gt;BB99+1,"fim2st",IF(BB99=BB98,"meio2st",IF(BB99=6,IF(BB98=7,"fim2st","meio2st"),IF(BB99=7,IF(BB98=6,"fim2st","meio2st"),"meio2st"))))),IF(BB98&gt;5,IF(BB98&gt;BB99+1,"fim2st","meio2st"),"meio2st")),IF(BB98&lt;&gt;"",IF(BB99&gt;5,IF(BB99&gt;BB98+1,"fim2st",IF(BB98&gt;BB99+1,"fim2st",IF(BB99=BB98,"meio2st",IF(BB99=6,IF(BB98=7,"fim2st","meio2st"),IF(BB99=7,IF(BB98=6,"fim2st","meio2st"),"meio2st"))))),IF(BB98&gt;5,IF(BB98&gt;BB99+1,"fim2st","meio2st"),"meio2st")),IF(BA99&lt;&gt;"",IF(BA99&gt;5,IF(BA99&gt;BA98+1,"fim1st",IF(BA98&gt;BA99+1,"fim1st",IF(BA99=BA98,"meio1st",IF(BA99=6,IF(BA98=7,"fim1st","meio1st"),IF(BA99=7,IF(BA98=6,"fim1st","meio1st"),"meio1st"))))),IF(BA98&gt;5,IF(BA98&gt;BA99+1,"fim1st","meio1st"),"meio1st")),IF(BA98&lt;&gt;"",IF(BA99&gt;5,IF(BA99&gt;BA98+1,"fim1st",IF(BA98&gt;BA99+1,"fim1st",IF(BA99=BA98,"meio1st",IF(BA99=6,IF(BA98=7,"fim1st","meio1st"),IF(BA99=7,IF(BA98=6,"fim1st","meio1st"),"meio1st"))))),IF(BA98&gt;5,IF(BA98&gt;BA99+1,"fim1st","meio1st"),"meio1st")),"NJG"))))))</f>
        <v>NJG</v>
      </c>
      <c r="BG99" s="123">
        <f>IF(AZ99="W",6,IF(AZ99="O",0,  IF(AZ98="R",IF(BE99="meio1st",IF(BA98&gt;4,IF(BA98=6,7,BA98+2),6),BA99),BA99)))</f>
        <v>0</v>
      </c>
      <c r="BH99" s="124">
        <f>IF(AZ99="W",6,IF(AZ99="O",0,IF(AZ99="R",IF(BE99="meio1st",0,IF(BE99="fim1st",0,BB99) ),IF(AZ98="R",IF(BE99="meio1st",6,IF(BE99="fim1st",6,IF(BE99="meio2st",IF(BB98&gt;4,IF(BB98=6,7,BB98+2),6),BB99))),BB99))))</f>
        <v>0</v>
      </c>
      <c r="BI99" s="125">
        <f>IF(AZ99="W",0,IF(AZ99="O",0,IF(AZ99="R",IF(BE99="STB",BC99,0),IF(AZ98="R",IF(BE94="meio1st",0,IF(BG99&gt;BG98,IF(BH99&gt;BH98,0,10),IF(BH99&gt;BH98,10,BC99))),BC99))))</f>
        <v>0</v>
      </c>
      <c r="BK99" s="118"/>
      <c r="BL99" s="50" t="str">
        <f>D97</f>
        <v>JOÃO TAVARES</v>
      </c>
      <c r="BM99" s="119">
        <f>IF(BN99="W",1,IF(BN99="O",0,IF(BN99="R",0,IF(BN98="R",1,IF(BW99+BW98&gt;0,IF(BW99&gt;BW98,1,0),IF(BV99&gt;BV98,1,0))))))</f>
        <v>1</v>
      </c>
      <c r="BN99" s="143"/>
      <c r="BO99" s="121">
        <v>6</v>
      </c>
      <c r="BP99" s="121">
        <v>7</v>
      </c>
      <c r="BQ99" s="122"/>
      <c r="BS99" s="65" t="str">
        <f>IF(BQ99&lt;&gt;"","STB",IF(BQ98&lt;&gt;"","STB",IF(BP99&lt;&gt;"",IF(BP99&gt;5,IF(BP99&gt;BP98+1,"fim2st",IF(BP98&gt;BP99+1,"fim2st",IF(BP99=BP98,"meio2st",IF(BP99=6,IF(BP98=7,"fim2st","meio2st"),IF(BP99=7,IF(BP98=6,"fim2st","meio2st"),"meio2st"))))),IF(BP98&gt;5,IF(BP98&gt;BP99+1,"fim2st","meio2st"),"meio2st")),IF(BP98&lt;&gt;"",IF(BP99&gt;5,IF(BP99&gt;BP98+1,"fim2st",IF(BP98&gt;BP99+1,"fim2st",IF(BP99=BP98,"meio2st",IF(BP99=6,IF(BP98=7,"fim2st","meio2st"),IF(BP99=7,IF(BP98=6,"fim2st","meio2st"),"meio2st"))))),IF(BP98&gt;5,IF(BP98&gt;BP99+1,"fim2st","meio2st"),"meio2st")),IF(BO99&lt;&gt;"",IF(BO99&gt;5,IF(BO99&gt;BO98+1,"fim1st",IF(BO98&gt;BO99+1,"fim1st",IF(BO99=BO98,"meio1st",IF(BO99=6,IF(BO98=7,"fim1st","meio1st"),IF(BO99=7,IF(BO98=6,"fim1st","meio1st"),"meio1st"))))),IF(BO98&gt;5,IF(BO98&gt;BO99+1,"fim1st","meio1st"),"meio1st")),IF(BO98&lt;&gt;"",IF(BO99&gt;5,IF(BO99&gt;BO98+1,"fim1st",IF(BO98&gt;BO99+1,"fim1st",IF(BO99=BO98,"meio1st",IF(BO99=6,IF(BO98=7,"fim1st","meio1st"),IF(BO99=7,IF(BO98=6,"fim1st","meio1st"),"meio1st"))))),IF(BO98&gt;5,IF(BO98&gt;BO99+1,"fim1st","meio1st"),"meio1st")),"NJG"))))))</f>
        <v>fim2st</v>
      </c>
      <c r="BU99" s="123">
        <f>IF(BN99="W",6,IF(BN99="O",0,  IF(BN98="R",IF(BS99="meio1st",IF(BO98&gt;4,IF(BO98=6,7,BO98+2),6),BO99),BO99)))</f>
        <v>6</v>
      </c>
      <c r="BV99" s="124">
        <f>IF(BN99="W",6,IF(BN99="O",0,IF(BN99="R",IF(BS99="meio1st",0,IF(BS99="fim1st",0,BP99) ),IF(BN98="R",IF(BS99="meio1st",6,IF(BS99="fim1st",6,IF(BS99="meio2st",IF(BP98&gt;4,IF(BP98=6,7,BP98+2),6),BP99))),BP99))))</f>
        <v>7</v>
      </c>
      <c r="BW99" s="125">
        <f>IF(BN99="W",0,IF(BN99="O",0,IF(BN99="R",IF(BS99="STB",BQ99,0),IF(BN98="R",IF(BS94="meio1st",0,IF(BU99&gt;BU98,IF(BV99&gt;BV98,0,10),IF(BV99&gt;BV98,10,BQ99))),BQ99))))</f>
        <v>0</v>
      </c>
      <c r="BY99" s="118"/>
      <c r="BZ99" s="50" t="str">
        <f>D99</f>
        <v>ALESSANDRA DENOFRIO</v>
      </c>
      <c r="CA99" s="119">
        <f>IF(CB99="W",1,IF(CB99="O",0,IF(CB99="R",0,IF(CB98="R",1,IF(CK99+CK98&gt;0,IF(CK99&gt;CK98,1,0),IF(CJ99&gt;CJ98,1,0))))))</f>
        <v>0</v>
      </c>
      <c r="CB99" s="144" t="s">
        <v>110</v>
      </c>
      <c r="CC99" s="129"/>
      <c r="CD99" s="129"/>
      <c r="CE99" s="130"/>
      <c r="CG99" s="65" t="str">
        <f>IF(CE99&lt;&gt;"","STB",IF(CE98&lt;&gt;"","STB",IF(CD99&lt;&gt;"",IF(CD99&gt;5,IF(CD99&gt;CD98+1,"fim2st",IF(CD98&gt;CD99+1,"fim2st",IF(CD99=CD98,"meio2st",IF(CD99=6,IF(CD98=7,"fim2st","meio2st"),IF(CD99=7,IF(CD98=6,"fim2st","meio2st"),"meio2st"))))),IF(CD98&gt;5,IF(CD98&gt;CD99+1,"fim2st","meio2st"),"meio2st")),IF(CD98&lt;&gt;"",IF(CD99&gt;5,IF(CD99&gt;CD98+1,"fim2st",IF(CD98&gt;CD99+1,"fim2st",IF(CD99=CD98,"meio2st",IF(CD99=6,IF(CD98=7,"fim2st","meio2st"),IF(CD99=7,IF(CD98=6,"fim2st","meio2st"),"meio2st"))))),IF(CD98&gt;5,IF(CD98&gt;CD99+1,"fim2st","meio2st"),"meio2st")),IF(CC99&lt;&gt;"",IF(CC99&gt;5,IF(CC99&gt;CC98+1,"fim1st",IF(CC98&gt;CC99+1,"fim1st",IF(CC99=CC98,"meio1st",IF(CC99=6,IF(CC98=7,"fim1st","meio1st"),IF(CC99=7,IF(CC98=6,"fim1st","meio1st"),"meio1st"))))),IF(CC98&gt;5,IF(CC98&gt;CC99+1,"fim1st","meio1st"),"meio1st")),IF(CC98&lt;&gt;"",IF(CC99&gt;5,IF(CC99&gt;CC98+1,"fim1st",IF(CC98&gt;CC99+1,"fim1st",IF(CC99=CC98,"meio1st",IF(CC99=6,IF(CC98=7,"fim1st","meio1st"),IF(CC99=7,IF(CC98=6,"fim1st","meio1st"),"meio1st"))))),IF(CC98&gt;5,IF(CC98&gt;CC99+1,"fim1st","meio1st"),"meio1st")),"NJG"))))))</f>
        <v>NJG</v>
      </c>
      <c r="CI99" s="123">
        <f>IF(CB99="W",6,IF(CB99="O",0,  IF(CB98="R",IF(CG99="meio1st",IF(CC98&gt;4,IF(CC98=6,7,CC98+2),6),CC99),CC99)))</f>
        <v>0</v>
      </c>
      <c r="CJ99" s="124">
        <f>IF(CB99="W",6,IF(CB99="O",0,IF(CB99="R",IF(CG99="meio1st",0,IF(CG99="fim1st",0,CD99) ),IF(CB98="R",IF(CG99="meio1st",6,IF(CG99="fim1st",6,IF(CG99="meio2st",IF(CD98&gt;4,IF(CD98=6,7,CD98+2),6),CD99))),CD99))))</f>
        <v>0</v>
      </c>
      <c r="CK99" s="125">
        <f>IF(CB99="W",0,IF(CB99="O",0,IF(CB99="R",IF(CG99="STB",CE99,0),IF(CB98="R",IF(CG94="meio1st",0,IF(CI99&gt;CI98,IF(CJ99&gt;CJ98,0,10),IF(CJ99&gt;CJ98,10,CE99))),CE99))))</f>
        <v>0</v>
      </c>
      <c r="CM99" s="31" t="str">
        <f t="shared" si="313"/>
        <v>ALESSANDRA DENOFRIO</v>
      </c>
      <c r="CN99" s="65">
        <f>IF(AE95&gt;AE94,1,0)</f>
        <v>0</v>
      </c>
      <c r="CO99" s="65">
        <f>IF(AF95&gt;AF94,1,0)</f>
        <v>0</v>
      </c>
      <c r="CP99" s="65">
        <f>IF(AG95&gt;AG94,1,0)</f>
        <v>0</v>
      </c>
      <c r="CQ99" s="65">
        <f>IF(AS99&gt;AS98,1,0)</f>
        <v>0</v>
      </c>
      <c r="CR99" s="65">
        <f>IF(AT99&gt;AT98,1,0)</f>
        <v>0</v>
      </c>
      <c r="CS99" s="65">
        <f>IF(AU99&gt;AU98,1,0)</f>
        <v>0</v>
      </c>
      <c r="CT99" s="65">
        <f>IF(BG99&gt;BG98,1,0)</f>
        <v>0</v>
      </c>
      <c r="CU99" s="65">
        <f>IF(BH99&gt;BH98,1,0)</f>
        <v>0</v>
      </c>
      <c r="CV99" s="65">
        <f>IF(BI99&gt;BI98,1,0)</f>
        <v>0</v>
      </c>
      <c r="CW99" s="65">
        <f>IF(BU97&gt;BU96,1,0)</f>
        <v>0</v>
      </c>
      <c r="CX99" s="65">
        <f>IF(BV97&gt;BV96,1,0)</f>
        <v>0</v>
      </c>
      <c r="CY99" s="65">
        <f>IF(BW97&gt;BW96,1,0)</f>
        <v>0</v>
      </c>
      <c r="CZ99" s="65">
        <f>IF(CI99&gt;CI98,1,0)</f>
        <v>0</v>
      </c>
      <c r="DA99" s="65">
        <f>IF(CJ99&gt;CJ98,1,0)</f>
        <v>0</v>
      </c>
      <c r="DB99" s="65">
        <f>IF(CK99&gt;CK98,1,0)</f>
        <v>0</v>
      </c>
      <c r="DC99" s="111"/>
      <c r="DD99" s="65">
        <f>IF(AE94&gt;AE95,1,0)</f>
        <v>1</v>
      </c>
      <c r="DE99" s="65">
        <f>IF(AF94&gt;AF95,1,0)</f>
        <v>1</v>
      </c>
      <c r="DF99" s="65">
        <f>IF(AG94&gt;AG95,1,0)</f>
        <v>0</v>
      </c>
      <c r="DG99" s="65">
        <f>IF(AS98&gt;AS99,1,0)</f>
        <v>1</v>
      </c>
      <c r="DH99" s="65">
        <f>IF(AT98&gt;AT99,1,0)</f>
        <v>1</v>
      </c>
      <c r="DI99" s="65">
        <f>IF(AU98&gt;AU99,1,0)</f>
        <v>0</v>
      </c>
      <c r="DJ99" s="65">
        <f>IF(BG98&gt;BG99,1,0)</f>
        <v>1</v>
      </c>
      <c r="DK99" s="65">
        <f>IF(BH98&gt;BH99,1,0)</f>
        <v>1</v>
      </c>
      <c r="DL99" s="65">
        <f>IF(BI98&gt;BI99,1,0)</f>
        <v>0</v>
      </c>
      <c r="DM99" s="65">
        <f>IF(BU96&gt;BU97,1,0)</f>
        <v>1</v>
      </c>
      <c r="DN99" s="65">
        <f>IF(BV96&gt;BV97,1,0)</f>
        <v>1</v>
      </c>
      <c r="DO99" s="65">
        <f>IF(BW96&gt;BW97,1,0)</f>
        <v>0</v>
      </c>
      <c r="DP99" s="65">
        <f>IF(CI98&gt;CI99,1,0)</f>
        <v>1</v>
      </c>
      <c r="DQ99" s="65">
        <f>IF(CJ98&gt;CJ99,1,0)</f>
        <v>1</v>
      </c>
      <c r="DR99" s="65">
        <f>IF(CK98&gt;CK99,1,0)</f>
        <v>0</v>
      </c>
      <c r="DS99" s="111"/>
      <c r="DT99" s="65">
        <f>AE95+AF95+AG95+AS99+AT99+AU99+BG99+BH99+BI99+BU97+BV97+BW97+CI99+CJ99+CK99</f>
        <v>0</v>
      </c>
      <c r="DU99" s="65">
        <f>AE94+AF94+AG94+AS98+AT98+AU98+BG98+BH98+BI98+BU96+BV96+BW96+CI98+CJ98+CK98</f>
        <v>60</v>
      </c>
      <c r="DV99" s="111"/>
      <c r="DW99" s="31">
        <f>IF(X95="O",1,0)</f>
        <v>1</v>
      </c>
      <c r="DX99" s="31">
        <f>IF(AL99="O",1,0)</f>
        <v>1</v>
      </c>
      <c r="DY99" s="31">
        <f>IF(AZ99="O",1,0)</f>
        <v>1</v>
      </c>
      <c r="DZ99" s="31">
        <f>IF(BN97="O",1,0)</f>
        <v>1</v>
      </c>
      <c r="EA99" s="31">
        <f>IF(CB99="O",1,0)</f>
        <v>1</v>
      </c>
      <c r="ED99" s="65">
        <f t="shared" si="314"/>
        <v>1</v>
      </c>
      <c r="EE99" s="65">
        <f t="shared" si="315"/>
        <v>1</v>
      </c>
      <c r="EF99" s="65">
        <f t="shared" si="316"/>
        <v>1</v>
      </c>
      <c r="EG99" s="65">
        <f t="shared" si="317"/>
        <v>1</v>
      </c>
      <c r="EH99" s="65">
        <f t="shared" si="318"/>
        <v>1</v>
      </c>
      <c r="EI99" s="65">
        <v>6</v>
      </c>
      <c r="EJ99" s="43">
        <f t="shared" si="319"/>
        <v>5</v>
      </c>
      <c r="EK99" s="43">
        <f>AY99+BM97+CA99+W95+AK99</f>
        <v>0</v>
      </c>
      <c r="EL99" s="43">
        <f t="shared" si="320"/>
        <v>0</v>
      </c>
      <c r="EM99" s="43">
        <f t="shared" si="321"/>
        <v>10</v>
      </c>
      <c r="EN99" s="43">
        <f t="shared" si="322"/>
        <v>-10</v>
      </c>
      <c r="EO99" s="43">
        <f t="shared" si="323"/>
        <v>0</v>
      </c>
      <c r="EP99" s="43">
        <f t="shared" si="323"/>
        <v>60</v>
      </c>
      <c r="EQ99" s="43">
        <f t="shared" si="324"/>
        <v>-60</v>
      </c>
      <c r="ER99" s="43">
        <f t="shared" si="325"/>
        <v>5</v>
      </c>
      <c r="ES99" s="111"/>
      <c r="ET99" s="71">
        <f>IF(EK99+100&gt;99,EK99+100,concatdxnar("0",EK99+100))</f>
        <v>100</v>
      </c>
      <c r="EU99" s="71" t="str">
        <f t="shared" si="326"/>
        <v>090</v>
      </c>
      <c r="EV99" s="71" t="str">
        <f t="shared" si="327"/>
        <v>040</v>
      </c>
      <c r="EW99" s="71">
        <f t="shared" si="328"/>
        <v>4</v>
      </c>
      <c r="EX99" s="65" t="str">
        <f t="shared" si="329"/>
        <v>10009004046</v>
      </c>
      <c r="EY99" s="65">
        <f t="shared" si="330"/>
        <v>10009004046</v>
      </c>
      <c r="EZ99" s="65">
        <f>LARGE(EY94:EY99,EI99)</f>
        <v>10009004046</v>
      </c>
      <c r="FA99" s="65" t="str">
        <f t="shared" si="331"/>
        <v>100090040</v>
      </c>
      <c r="FB99" s="65" t="str">
        <f>IF(FA99=FA98,"empate-c","ok")</f>
        <v>ok</v>
      </c>
      <c r="FC99" s="65">
        <f t="shared" si="332"/>
        <v>6</v>
      </c>
      <c r="FD99" s="65">
        <f t="shared" si="333"/>
        <v>9</v>
      </c>
      <c r="FE99" s="65" t="str">
        <f>RIGHT(C92,1)</f>
        <v>K</v>
      </c>
      <c r="FF99" s="65">
        <f>IF(FD99=9,9,VLOOKUP(CONCATENATE(FE99,FD99),'Conf-Direto'!$A$12:$B$587,2,0))</f>
        <v>9</v>
      </c>
      <c r="FG99" s="65">
        <f t="shared" si="334"/>
        <v>9</v>
      </c>
      <c r="FH99" s="31" t="str">
        <f t="shared" si="335"/>
        <v>10009004096</v>
      </c>
      <c r="FI99" s="65">
        <v>6</v>
      </c>
      <c r="FJ99" s="70">
        <f>IF(W94=1,1,IF(W95=1,6,0))</f>
        <v>1</v>
      </c>
      <c r="FK99" s="70">
        <f>IF(BM96=1,2,IF(BM97=1,6,0))</f>
        <v>2</v>
      </c>
      <c r="FL99" s="70">
        <f>IF(AK98=1,3,IF(AK99=1,6,0))</f>
        <v>3</v>
      </c>
      <c r="FM99" s="70">
        <f>IF(CA98=1,4,IF(CA99=1,6,0))</f>
        <v>4</v>
      </c>
      <c r="FN99" s="70">
        <f>IF(AY98=1,5,IF(AY99=1,6,0))</f>
        <v>5</v>
      </c>
      <c r="FO99" s="70"/>
      <c r="FP99" s="31">
        <f t="shared" si="336"/>
        <v>10009004096</v>
      </c>
      <c r="FQ99" s="31">
        <f>LARGE(FP94:FP99,6)</f>
        <v>10009004096</v>
      </c>
      <c r="FR99" s="65">
        <f>IF(SUM(EJ94:EJ99)=0,B99,VALUE(RIGHT(FQ99,1)))</f>
        <v>6</v>
      </c>
      <c r="FS99" s="31">
        <f t="shared" si="337"/>
        <v>66</v>
      </c>
      <c r="FT99" s="31" t="str">
        <f>VLOOKUP(FR99,B94:D99,3,0)</f>
        <v>ALESSANDRA DENOFRIO</v>
      </c>
      <c r="FU99" s="31">
        <f t="shared" si="338"/>
        <v>66</v>
      </c>
      <c r="FV99" s="67" t="str">
        <f t="shared" si="339"/>
        <v>6666</v>
      </c>
      <c r="FW99" s="31">
        <f t="shared" si="340"/>
        <v>6666</v>
      </c>
      <c r="FX99" s="31">
        <f>SMALL(FW94:FW99,FI99)</f>
        <v>6666</v>
      </c>
      <c r="FY99" s="31">
        <f t="shared" si="341"/>
        <v>66</v>
      </c>
      <c r="FZ99" s="31" t="str">
        <f t="shared" si="342"/>
        <v>66</v>
      </c>
    </row>
    <row r="101" spans="1:185" s="23" customFormat="1" ht="22.5" customHeight="1" x14ac:dyDescent="0.45">
      <c r="A101" s="34"/>
      <c r="B101" s="34" t="s">
        <v>144</v>
      </c>
      <c r="C101" s="10" t="s">
        <v>238</v>
      </c>
      <c r="D101" s="10"/>
      <c r="E101" s="34"/>
      <c r="F101" s="10"/>
      <c r="G101" s="10" t="s">
        <v>239</v>
      </c>
      <c r="H101" s="3" t="s">
        <v>146</v>
      </c>
      <c r="I101" s="2" t="s">
        <v>147</v>
      </c>
      <c r="J101" s="1" t="s">
        <v>148</v>
      </c>
      <c r="K101" s="1"/>
      <c r="L101" s="1"/>
      <c r="M101" s="1" t="s">
        <v>150</v>
      </c>
      <c r="N101" s="1"/>
      <c r="O101" s="1"/>
      <c r="P101" s="10" t="s">
        <v>152</v>
      </c>
      <c r="Q101" s="10" t="s">
        <v>152</v>
      </c>
      <c r="R101" s="79"/>
      <c r="S101" s="79"/>
      <c r="U101" s="9" t="str">
        <f>U92</f>
        <v>1o TURNO - 1a RODADA</v>
      </c>
      <c r="V101" s="9"/>
      <c r="W101" s="69"/>
      <c r="X101" s="304" t="s">
        <v>154</v>
      </c>
      <c r="Y101" s="304"/>
      <c r="Z101" s="304"/>
      <c r="AA101" s="304"/>
      <c r="AC101" s="65" t="s">
        <v>155</v>
      </c>
      <c r="AD101" s="34"/>
      <c r="AE101" s="303" t="s">
        <v>156</v>
      </c>
      <c r="AF101" s="303"/>
      <c r="AG101" s="303"/>
      <c r="AI101" s="9" t="str">
        <f>AI92</f>
        <v>1o TURNO - 2a RODADA</v>
      </c>
      <c r="AJ101" s="9"/>
      <c r="AK101" s="69"/>
      <c r="AL101" s="304" t="s">
        <v>154</v>
      </c>
      <c r="AM101" s="304"/>
      <c r="AN101" s="304"/>
      <c r="AO101" s="304"/>
      <c r="AP101" s="34"/>
      <c r="AQ101" s="65" t="s">
        <v>155</v>
      </c>
      <c r="AR101" s="34"/>
      <c r="AS101" s="303" t="s">
        <v>156</v>
      </c>
      <c r="AT101" s="303"/>
      <c r="AU101" s="303"/>
      <c r="AW101" s="9" t="str">
        <f>AW92</f>
        <v>1o TURNO - 3a RODADA</v>
      </c>
      <c r="AX101" s="9"/>
      <c r="AY101" s="69"/>
      <c r="AZ101" s="304" t="s">
        <v>154</v>
      </c>
      <c r="BA101" s="304"/>
      <c r="BB101" s="304"/>
      <c r="BC101" s="304"/>
      <c r="BD101" s="34"/>
      <c r="BE101" s="65" t="s">
        <v>155</v>
      </c>
      <c r="BF101" s="34"/>
      <c r="BG101" s="303" t="s">
        <v>156</v>
      </c>
      <c r="BH101" s="303"/>
      <c r="BI101" s="303"/>
      <c r="BK101" s="9" t="str">
        <f>BK92</f>
        <v>1o TURNO - 4a RODADA</v>
      </c>
      <c r="BL101" s="9"/>
      <c r="BM101" s="69"/>
      <c r="BN101" s="304" t="s">
        <v>154</v>
      </c>
      <c r="BO101" s="304"/>
      <c r="BP101" s="304"/>
      <c r="BQ101" s="304"/>
      <c r="BR101" s="34"/>
      <c r="BS101" s="65" t="s">
        <v>155</v>
      </c>
      <c r="BT101" s="34"/>
      <c r="BU101" s="303" t="s">
        <v>156</v>
      </c>
      <c r="BV101" s="303"/>
      <c r="BW101" s="303"/>
      <c r="BY101" s="9" t="str">
        <f>BY92</f>
        <v>1o TURNO - 5a RODADA</v>
      </c>
      <c r="BZ101" s="9"/>
      <c r="CA101" s="69"/>
      <c r="CB101" s="305" t="s">
        <v>154</v>
      </c>
      <c r="CC101" s="305"/>
      <c r="CD101" s="305"/>
      <c r="CE101" s="305"/>
      <c r="CF101" s="34"/>
      <c r="CG101" s="65" t="s">
        <v>155</v>
      </c>
      <c r="CH101" s="34"/>
      <c r="CI101" s="303" t="s">
        <v>156</v>
      </c>
      <c r="CJ101" s="303"/>
      <c r="CK101" s="303"/>
      <c r="CM101" s="306" t="s">
        <v>157</v>
      </c>
      <c r="CN101" s="307" t="s">
        <v>158</v>
      </c>
      <c r="CO101" s="307"/>
      <c r="CP101" s="307"/>
      <c r="CQ101" s="307" t="s">
        <v>159</v>
      </c>
      <c r="CR101" s="307"/>
      <c r="CS101" s="307"/>
      <c r="CT101" s="307" t="s">
        <v>160</v>
      </c>
      <c r="CU101" s="307"/>
      <c r="CV101" s="307"/>
      <c r="CW101" s="307" t="s">
        <v>161</v>
      </c>
      <c r="CX101" s="307"/>
      <c r="CY101" s="307"/>
      <c r="CZ101" s="307" t="s">
        <v>162</v>
      </c>
      <c r="DA101" s="307"/>
      <c r="DB101" s="307"/>
      <c r="DC101" s="34"/>
      <c r="DD101" s="307" t="s">
        <v>163</v>
      </c>
      <c r="DE101" s="307"/>
      <c r="DF101" s="307"/>
      <c r="DG101" s="307" t="s">
        <v>164</v>
      </c>
      <c r="DH101" s="307"/>
      <c r="DI101" s="307"/>
      <c r="DJ101" s="307" t="s">
        <v>165</v>
      </c>
      <c r="DK101" s="307"/>
      <c r="DL101" s="307"/>
      <c r="DM101" s="307" t="s">
        <v>166</v>
      </c>
      <c r="DN101" s="307"/>
      <c r="DO101" s="307"/>
      <c r="DP101" s="307" t="s">
        <v>167</v>
      </c>
      <c r="DQ101" s="307"/>
      <c r="DR101" s="307"/>
      <c r="DS101" s="34"/>
      <c r="DT101" s="307" t="s">
        <v>150</v>
      </c>
      <c r="DU101" s="307"/>
      <c r="DV101" s="34"/>
      <c r="DW101" s="307" t="s">
        <v>168</v>
      </c>
      <c r="DX101" s="307"/>
      <c r="DY101" s="307"/>
      <c r="DZ101" s="307"/>
      <c r="EA101" s="307"/>
      <c r="EB101" s="65" t="s">
        <v>169</v>
      </c>
      <c r="EC101" s="65"/>
      <c r="ED101" s="307" t="s">
        <v>170</v>
      </c>
      <c r="EE101" s="307"/>
      <c r="EF101" s="307"/>
      <c r="EG101" s="307"/>
      <c r="EH101" s="307"/>
      <c r="EI101" s="308" t="s">
        <v>144</v>
      </c>
      <c r="EJ101" s="308" t="s">
        <v>146</v>
      </c>
      <c r="EK101" s="308" t="s">
        <v>147</v>
      </c>
      <c r="EL101" s="307" t="s">
        <v>148</v>
      </c>
      <c r="EM101" s="307"/>
      <c r="EN101" s="307"/>
      <c r="EO101" s="307" t="s">
        <v>150</v>
      </c>
      <c r="EP101" s="307"/>
      <c r="EQ101" s="307"/>
      <c r="ER101" s="307" t="s">
        <v>171</v>
      </c>
      <c r="ES101" s="34"/>
      <c r="ET101" s="309" t="s">
        <v>172</v>
      </c>
      <c r="EU101" s="309"/>
      <c r="EV101" s="309"/>
      <c r="EW101" s="309"/>
      <c r="EX101" s="309"/>
      <c r="EY101" s="309"/>
      <c r="EZ101" s="309"/>
      <c r="FA101" s="309"/>
      <c r="FB101" s="309"/>
      <c r="FC101" s="309"/>
      <c r="FD101" s="307" t="s">
        <v>173</v>
      </c>
      <c r="FE101" s="307"/>
      <c r="FF101" s="307"/>
      <c r="FG101" s="307"/>
      <c r="FH101" s="307"/>
      <c r="FI101" s="307"/>
      <c r="FJ101" s="307"/>
      <c r="FK101" s="307"/>
      <c r="FL101" s="307"/>
      <c r="FM101" s="307"/>
      <c r="FN101" s="307"/>
      <c r="FO101" s="307"/>
      <c r="FP101" s="307"/>
      <c r="FQ101" s="307"/>
      <c r="FR101" s="307"/>
      <c r="FS101" s="34"/>
      <c r="FT101" s="34"/>
      <c r="FU101" s="34"/>
      <c r="FV101" s="72"/>
      <c r="FW101" s="34"/>
      <c r="FX101" s="34"/>
      <c r="FY101" s="34"/>
      <c r="FZ101" s="34"/>
      <c r="GA101" s="34"/>
      <c r="GB101" s="34"/>
      <c r="GC101" s="34"/>
    </row>
    <row r="102" spans="1:185" s="23" customFormat="1" ht="24.75" customHeight="1" x14ac:dyDescent="0.45">
      <c r="A102" s="34"/>
      <c r="B102" s="34"/>
      <c r="C102" s="8" t="str">
        <f>C93</f>
        <v>TENISTAS</v>
      </c>
      <c r="D102" s="8" t="str">
        <f>C3</f>
        <v>TENISTAS</v>
      </c>
      <c r="E102" s="34"/>
      <c r="F102" s="73"/>
      <c r="G102" s="74" t="s">
        <v>174</v>
      </c>
      <c r="H102" s="3"/>
      <c r="I102" s="2"/>
      <c r="J102" s="75" t="s">
        <v>175</v>
      </c>
      <c r="K102" s="75" t="s">
        <v>176</v>
      </c>
      <c r="L102" s="76" t="s">
        <v>177</v>
      </c>
      <c r="M102" s="77" t="s">
        <v>175</v>
      </c>
      <c r="N102" s="77" t="s">
        <v>176</v>
      </c>
      <c r="O102" s="78" t="s">
        <v>177</v>
      </c>
      <c r="P102" s="10"/>
      <c r="Q102" s="10"/>
      <c r="R102" s="79"/>
      <c r="S102" s="79"/>
      <c r="U102" s="83"/>
      <c r="V102" s="84" t="str">
        <f>V93</f>
        <v>19 a 25 Fev</v>
      </c>
      <c r="W102" s="80"/>
      <c r="X102" s="81" t="s">
        <v>178</v>
      </c>
      <c r="Y102" s="82" t="s">
        <v>179</v>
      </c>
      <c r="Z102" s="82" t="s">
        <v>180</v>
      </c>
      <c r="AA102" s="77" t="s">
        <v>181</v>
      </c>
      <c r="AC102" s="65" t="s">
        <v>182</v>
      </c>
      <c r="AD102" s="34"/>
      <c r="AE102" s="82" t="s">
        <v>179</v>
      </c>
      <c r="AF102" s="82" t="s">
        <v>180</v>
      </c>
      <c r="AG102" s="77" t="s">
        <v>181</v>
      </c>
      <c r="AI102" s="83"/>
      <c r="AJ102" s="84" t="str">
        <f>AJ93</f>
        <v>26 Fev a 03 Mar</v>
      </c>
      <c r="AK102" s="80"/>
      <c r="AL102" s="81" t="s">
        <v>178</v>
      </c>
      <c r="AM102" s="82" t="s">
        <v>179</v>
      </c>
      <c r="AN102" s="82" t="s">
        <v>180</v>
      </c>
      <c r="AO102" s="77" t="s">
        <v>181</v>
      </c>
      <c r="AP102" s="34"/>
      <c r="AQ102" s="65" t="s">
        <v>182</v>
      </c>
      <c r="AR102" s="34"/>
      <c r="AS102" s="82" t="s">
        <v>179</v>
      </c>
      <c r="AT102" s="82" t="s">
        <v>180</v>
      </c>
      <c r="AU102" s="77" t="s">
        <v>181</v>
      </c>
      <c r="AW102" s="83"/>
      <c r="AX102" s="84" t="str">
        <f>AX93</f>
        <v>04 a 10 Mar</v>
      </c>
      <c r="AY102" s="80"/>
      <c r="AZ102" s="81" t="s">
        <v>178</v>
      </c>
      <c r="BA102" s="82" t="s">
        <v>179</v>
      </c>
      <c r="BB102" s="82" t="s">
        <v>180</v>
      </c>
      <c r="BC102" s="77" t="s">
        <v>181</v>
      </c>
      <c r="BD102" s="34"/>
      <c r="BE102" s="65" t="s">
        <v>182</v>
      </c>
      <c r="BF102" s="34"/>
      <c r="BG102" s="82" t="s">
        <v>179</v>
      </c>
      <c r="BH102" s="82" t="s">
        <v>180</v>
      </c>
      <c r="BI102" s="77" t="s">
        <v>181</v>
      </c>
      <c r="BK102" s="83"/>
      <c r="BL102" s="84" t="str">
        <f>BL93</f>
        <v>11 a 17 Mar</v>
      </c>
      <c r="BM102" s="80"/>
      <c r="BN102" s="81" t="s">
        <v>178</v>
      </c>
      <c r="BO102" s="82" t="s">
        <v>179</v>
      </c>
      <c r="BP102" s="82" t="s">
        <v>180</v>
      </c>
      <c r="BQ102" s="77" t="s">
        <v>181</v>
      </c>
      <c r="BR102" s="34"/>
      <c r="BS102" s="65" t="s">
        <v>182</v>
      </c>
      <c r="BT102" s="34"/>
      <c r="BU102" s="82" t="s">
        <v>179</v>
      </c>
      <c r="BV102" s="82" t="s">
        <v>180</v>
      </c>
      <c r="BW102" s="77" t="s">
        <v>181</v>
      </c>
      <c r="BY102" s="83"/>
      <c r="BZ102" s="84" t="str">
        <f>BZ93</f>
        <v>18 a 24 Mar</v>
      </c>
      <c r="CA102" s="80"/>
      <c r="CB102" s="150" t="s">
        <v>178</v>
      </c>
      <c r="CC102" s="87" t="s">
        <v>183</v>
      </c>
      <c r="CD102" s="87" t="s">
        <v>184</v>
      </c>
      <c r="CE102" s="88" t="s">
        <v>181</v>
      </c>
      <c r="CF102" s="34"/>
      <c r="CG102" s="65" t="s">
        <v>182</v>
      </c>
      <c r="CH102" s="34"/>
      <c r="CI102" s="82" t="s">
        <v>179</v>
      </c>
      <c r="CJ102" s="82" t="s">
        <v>180</v>
      </c>
      <c r="CK102" s="77" t="s">
        <v>181</v>
      </c>
      <c r="CM102" s="306"/>
      <c r="CN102" s="34" t="s">
        <v>185</v>
      </c>
      <c r="CO102" s="34" t="s">
        <v>186</v>
      </c>
      <c r="CP102" s="34" t="s">
        <v>187</v>
      </c>
      <c r="CQ102" s="34" t="s">
        <v>185</v>
      </c>
      <c r="CR102" s="34" t="s">
        <v>186</v>
      </c>
      <c r="CS102" s="34" t="s">
        <v>187</v>
      </c>
      <c r="CT102" s="34" t="s">
        <v>185</v>
      </c>
      <c r="CU102" s="34" t="s">
        <v>186</v>
      </c>
      <c r="CV102" s="34" t="s">
        <v>187</v>
      </c>
      <c r="CW102" s="34" t="s">
        <v>185</v>
      </c>
      <c r="CX102" s="34" t="s">
        <v>186</v>
      </c>
      <c r="CY102" s="34" t="s">
        <v>187</v>
      </c>
      <c r="CZ102" s="34" t="s">
        <v>185</v>
      </c>
      <c r="DA102" s="34" t="s">
        <v>186</v>
      </c>
      <c r="DB102" s="34" t="s">
        <v>187</v>
      </c>
      <c r="DC102" s="34"/>
      <c r="DD102" s="34" t="s">
        <v>185</v>
      </c>
      <c r="DE102" s="34" t="s">
        <v>186</v>
      </c>
      <c r="DF102" s="34" t="s">
        <v>187</v>
      </c>
      <c r="DG102" s="34" t="s">
        <v>185</v>
      </c>
      <c r="DH102" s="34" t="s">
        <v>186</v>
      </c>
      <c r="DI102" s="34" t="s">
        <v>187</v>
      </c>
      <c r="DJ102" s="34" t="s">
        <v>185</v>
      </c>
      <c r="DK102" s="34" t="s">
        <v>186</v>
      </c>
      <c r="DL102" s="34" t="s">
        <v>187</v>
      </c>
      <c r="DM102" s="34" t="s">
        <v>185</v>
      </c>
      <c r="DN102" s="34" t="s">
        <v>186</v>
      </c>
      <c r="DO102" s="34" t="s">
        <v>187</v>
      </c>
      <c r="DP102" s="34" t="s">
        <v>185</v>
      </c>
      <c r="DQ102" s="34" t="s">
        <v>186</v>
      </c>
      <c r="DR102" s="34" t="s">
        <v>187</v>
      </c>
      <c r="DS102" s="34"/>
      <c r="DT102" s="65" t="s">
        <v>175</v>
      </c>
      <c r="DU102" s="65" t="s">
        <v>176</v>
      </c>
      <c r="DV102" s="34"/>
      <c r="DW102" s="34" t="s">
        <v>188</v>
      </c>
      <c r="DX102" s="34" t="s">
        <v>189</v>
      </c>
      <c r="DY102" s="34" t="s">
        <v>188</v>
      </c>
      <c r="DZ102" s="34" t="s">
        <v>189</v>
      </c>
      <c r="EA102" s="34" t="s">
        <v>188</v>
      </c>
      <c r="EB102" s="65" t="s">
        <v>110</v>
      </c>
      <c r="EC102" s="65"/>
      <c r="ED102" s="65" t="s">
        <v>190</v>
      </c>
      <c r="EE102" s="65" t="s">
        <v>191</v>
      </c>
      <c r="EF102" s="65" t="s">
        <v>192</v>
      </c>
      <c r="EG102" s="65" t="s">
        <v>193</v>
      </c>
      <c r="EH102" s="65" t="s">
        <v>194</v>
      </c>
      <c r="EI102" s="308"/>
      <c r="EJ102" s="308"/>
      <c r="EK102" s="308"/>
      <c r="EL102" s="65" t="s">
        <v>175</v>
      </c>
      <c r="EM102" s="65" t="s">
        <v>176</v>
      </c>
      <c r="EN102" s="65" t="s">
        <v>177</v>
      </c>
      <c r="EO102" s="65" t="s">
        <v>175</v>
      </c>
      <c r="EP102" s="65" t="s">
        <v>176</v>
      </c>
      <c r="EQ102" s="65" t="s">
        <v>177</v>
      </c>
      <c r="ER102" s="307"/>
      <c r="ES102" s="34"/>
      <c r="ET102" s="34" t="str">
        <f>I101</f>
        <v>Vitorias</v>
      </c>
      <c r="EU102" s="34" t="s">
        <v>195</v>
      </c>
      <c r="EV102" s="34" t="s">
        <v>196</v>
      </c>
      <c r="EW102" s="34" t="s">
        <v>168</v>
      </c>
      <c r="EX102" s="34" t="s">
        <v>197</v>
      </c>
      <c r="EY102" s="34" t="s">
        <v>198</v>
      </c>
      <c r="EZ102" s="34" t="s">
        <v>199</v>
      </c>
      <c r="FA102" s="34" t="s">
        <v>200</v>
      </c>
      <c r="FB102" s="34" t="s">
        <v>201</v>
      </c>
      <c r="FC102" s="34" t="s">
        <v>202</v>
      </c>
      <c r="FD102" s="34" t="s">
        <v>203</v>
      </c>
      <c r="FE102" s="34" t="s">
        <v>204</v>
      </c>
      <c r="FF102" s="34" t="s">
        <v>175</v>
      </c>
      <c r="FG102" s="34" t="s">
        <v>205</v>
      </c>
      <c r="FH102" s="34" t="s">
        <v>206</v>
      </c>
      <c r="FI102" s="65" t="s">
        <v>144</v>
      </c>
      <c r="FJ102" s="65">
        <v>1</v>
      </c>
      <c r="FK102" s="65">
        <v>2</v>
      </c>
      <c r="FL102" s="65">
        <v>3</v>
      </c>
      <c r="FM102" s="65">
        <v>4</v>
      </c>
      <c r="FN102" s="65">
        <v>5</v>
      </c>
      <c r="FO102" s="65">
        <v>6</v>
      </c>
      <c r="FP102" s="34" t="s">
        <v>207</v>
      </c>
      <c r="FQ102" s="34" t="s">
        <v>208</v>
      </c>
      <c r="FR102" s="34" t="s">
        <v>209</v>
      </c>
      <c r="FS102" s="72" t="s">
        <v>210</v>
      </c>
      <c r="FT102" s="34" t="s">
        <v>211</v>
      </c>
      <c r="FU102" s="34" t="s">
        <v>212</v>
      </c>
      <c r="FV102" s="72" t="s">
        <v>213</v>
      </c>
      <c r="FW102" s="34"/>
      <c r="FX102" s="34" t="s">
        <v>215</v>
      </c>
      <c r="FY102" s="34"/>
      <c r="FZ102" s="34"/>
      <c r="GA102" s="34"/>
      <c r="GB102" s="34"/>
      <c r="GC102" s="34"/>
    </row>
    <row r="103" spans="1:185" x14ac:dyDescent="0.45">
      <c r="B103" s="43">
        <v>1</v>
      </c>
      <c r="C103" s="38">
        <v>67</v>
      </c>
      <c r="D103" s="39" t="str">
        <f>Classificação!D71</f>
        <v>ALEXANDRE TEIXEIRA</v>
      </c>
      <c r="F103" s="38">
        <f>F99+1</f>
        <v>67</v>
      </c>
      <c r="G103" s="89" t="str">
        <f t="shared" ref="G103:G108" si="343">VLOOKUP(FR103,$B$103:$D$108,3,0)</f>
        <v>LUCIMAR SILVA</v>
      </c>
      <c r="H103" s="145">
        <f>VLOOKUP(FR103,EI103:EJ108,2,0)</f>
        <v>5</v>
      </c>
      <c r="I103" s="91">
        <f>VLOOKUP(FR103,EI103:EK108,3,0)</f>
        <v>4</v>
      </c>
      <c r="J103" s="95">
        <f>VLOOKUP(FR103,EI103:EQ108,4,0)</f>
        <v>8</v>
      </c>
      <c r="K103" s="93">
        <f>VLOOKUP(FR103,EI103:EQ108,5,0)</f>
        <v>3</v>
      </c>
      <c r="L103" s="94">
        <f>VLOOKUP(FR103,EI103:EQ108,6,0)</f>
        <v>5</v>
      </c>
      <c r="M103" s="95">
        <f>VLOOKUP(FR103,EI103:EQ108,7,0)</f>
        <v>59</v>
      </c>
      <c r="N103" s="93">
        <f>VLOOKUP(FR103,EI103:EQ108,8,0)</f>
        <v>29</v>
      </c>
      <c r="O103" s="146">
        <f>VLOOKUP(FR103,EI103:EQ108,9,0)</f>
        <v>30</v>
      </c>
      <c r="P103" s="96">
        <f>VLOOKUP(FR103,EI103:ER108,10,0)</f>
        <v>0</v>
      </c>
      <c r="Q103" s="96" t="e">
        <f>VLOOKUP(FS103,EJ103:ES108,10,0)</f>
        <v>#N/A</v>
      </c>
      <c r="R103" s="97"/>
      <c r="S103" s="97"/>
      <c r="U103" s="98"/>
      <c r="V103" s="41" t="str">
        <f>D103</f>
        <v>ALEXANDRE TEIXEIRA</v>
      </c>
      <c r="W103" s="99">
        <f>IF(X103="W",1,IF(X103="O",0,IF(X103="R",0,IF(X104="R",1,IF(AG103+AG104&gt;0,IF(AG103&gt;AG104,1,0),IF(AF103&gt;AF104,1,0))))))</f>
        <v>1</v>
      </c>
      <c r="X103" s="100" t="s">
        <v>169</v>
      </c>
      <c r="Y103" s="101"/>
      <c r="Z103" s="101"/>
      <c r="AA103" s="102"/>
      <c r="AC103" s="65" t="str">
        <f>IF(AA103&lt;&gt;"","STB",IF(AA104&lt;&gt;"","STB",IF(Z103&lt;&gt;"",IF(Z103&gt;5,IF(Z103&gt;Z104+1,"fim2st",IF(Z104&gt;Z103+1,"fim2st",IF(Z103=Z104,"meio2st",IF(Z103=6,IF(Z104=7,"fim2st","meio2st"),IF(Z103=7,IF(Z104=6,"fim2st","meio2st"),"meio2st"))))),IF(Z104&gt;5,IF(Z104&gt;Z103+1,"fim2st","meio2st"),"meio2st")),IF(Z104&lt;&gt;"",IF(Z103&gt;5,IF(Z103&gt;Z104+1,"fim2st",IF(Z104&gt;Z103+1,"fim2st",IF(Z103=Z104,"meio2st",IF(Z103=6,IF(Z104=7,"fim2st","meio2st"),IF(Z103=7,IF(Z104=6,"fim2st","meio2st"),"meio2st"))))),IF(Z104&gt;5,IF(Z104&gt;Z103+1,"fim2st","meio2st"),"meio2st")),IF(Y103&lt;&gt;"",IF(Y103&gt;5,IF(Y103&gt;Y104+1,"fim1st",IF(Y104&gt;Y103+1,"fim1st",IF(Y103=Y104,"meio1st",IF(Y103=6,IF(Y104=7,"fim1st","meio1st"),IF(Y103=7,IF(Y104=6,"fim1st","meio1st"),"meio1st"))))),IF(Y104&gt;5,IF(Y104&gt;Y103+1,"fim1st","meio1st"),"meio1st")),IF(Y104&lt;&gt;"",IF(Y103&gt;5,IF(Y103&gt;Y104+1,"fim1st",IF(Y104&gt;Y103+1,"fim1st",IF(Y103=Y104,"meio1st",IF(Y103=6,IF(Y104=7,"fim1st","meio1st"),IF(Y103=7,IF(Y104=6,"fim1st","meio1st"),"meio1st"))))),IF(Y104&gt;5,IF(Y104&gt;Y103+1,"fim1st","meio1st"),"meio1st")),"NJG"))))))</f>
        <v>NJG</v>
      </c>
      <c r="AE103" s="103">
        <f>IF(X103="W",6,IF(X103="O",0,  IF(X104="R",IF(AC103="meio1st",IF(Y104&gt;4,IF(Y104=6,7,Y104+2),6),Y103),Y103)))</f>
        <v>6</v>
      </c>
      <c r="AF103" s="104">
        <f>IF(X103="W",6,IF(X103="O",0,IF(X103="R",IF(AC103="meio1st",0,IF(AC103="fim1st",0,Z103) ),IF(X104="R",IF(AC103="meio1st",6,IF(AC103="fim1st",6,IF(AC103="meio2st",IF(Z104&gt;4,IF(Z104=6,7,Z104+2),6),Z103))),Z103))))</f>
        <v>6</v>
      </c>
      <c r="AG103" s="105">
        <f>IF(X103="W",0,IF(X103="O",0,IF(X103="R",IF(AC103="STB",AA103,0),IF(X104="R",IF(AC103="meio1st",0,IF(AE103&gt;AE104,IF(AF103&gt;AF104,0,10),IF(AF103&gt;AF104,10,AA103))),AA103))))</f>
        <v>0</v>
      </c>
      <c r="AH103" s="106"/>
      <c r="AI103" s="98" t="s">
        <v>140</v>
      </c>
      <c r="AJ103" s="41" t="str">
        <f>D103</f>
        <v>ALEXANDRE TEIXEIRA</v>
      </c>
      <c r="AK103" s="99">
        <f>IF(AL103="W",1,IF(AL103="O",0,IF(AL103="R",0,IF(AL104="R",1,IF(AU103+AU104&gt;0,IF(AU103&gt;AU104,1,0),IF(AT103&gt;AT104,1,0))))))</f>
        <v>1</v>
      </c>
      <c r="AL103" s="100"/>
      <c r="AM103" s="101">
        <v>1</v>
      </c>
      <c r="AN103" s="101">
        <v>6</v>
      </c>
      <c r="AO103" s="102">
        <v>11</v>
      </c>
      <c r="AQ103" s="65" t="str">
        <f>IF(AO103&lt;&gt;"","STB",IF(AO104&lt;&gt;"","STB",IF(AN103&lt;&gt;"",IF(AN103&gt;5,IF(AN103&gt;AN104+1,"fim2st",IF(AN104&gt;AN103+1,"fim2st",IF(AN103=AN104,"meio2st",IF(AN103=6,IF(AN104=7,"fim2st","meio2st"),IF(AN103=7,IF(AN104=6,"fim2st","meio2st"),"meio2st"))))),IF(AN104&gt;5,IF(AN104&gt;AN103+1,"fim2st","meio2st"),"meio2st")),IF(AN104&lt;&gt;"",IF(AN103&gt;5,IF(AN103&gt;AN104+1,"fim2st",IF(AN104&gt;AN103+1,"fim2st",IF(AN103=AN104,"meio2st",IF(AN103=6,IF(AN104=7,"fim2st","meio2st"),IF(AN103=7,IF(AN104=6,"fim2st","meio2st"),"meio2st"))))),IF(AN104&gt;5,IF(AN104&gt;AN103+1,"fim2st","meio2st"),"meio2st")),IF(AM103&lt;&gt;"",IF(AM103&gt;5,IF(AM103&gt;AM104+1,"fim1st",IF(AM104&gt;AM103+1,"fim1st",IF(AM103=AM104,"meio1st",IF(AM103=6,IF(AM104=7,"fim1st","meio1st"),IF(AM103=7,IF(AM104=6,"fim1st","meio1st"),"meio1st"))))),IF(AM104&gt;5,IF(AM104&gt;AM103+1,"fim1st","meio1st"),"meio1st")),IF(AM104&lt;&gt;"",IF(AM103&gt;5,IF(AM103&gt;AM104+1,"fim1st",IF(AM104&gt;AM103+1,"fim1st",IF(AM103=AM104,"meio1st",IF(AM103=6,IF(AM104=7,"fim1st","meio1st"),IF(AM103=7,IF(AM104=6,"fim1st","meio1st"),"meio1st"))))),IF(AM104&gt;5,IF(AM104&gt;AM103+1,"fim1st","meio1st"),"meio1st")),"NJG"))))))</f>
        <v>STB</v>
      </c>
      <c r="AS103" s="103">
        <f>IF(AL103="W",6,IF(AL103="O",0,  IF(AL104="R",IF(AQ103="meio1st",IF(AM104&gt;4,IF(AM104=6,7,AM104+2),6),AM103),AM103)))</f>
        <v>1</v>
      </c>
      <c r="AT103" s="104">
        <f>IF(AL103="W",6,IF(AL103="O",0,IF(AL103="R",IF(AQ103="meio1st",0,IF(AQ103="fim1st",0,AN103) ),IF(AL104="R",IF(AQ103="meio1st",6,IF(AQ103="fim1st",6,IF(AQ103="meio2st",IF(AN104&gt;4,IF(AN104=6,7,AN104+2),6),AN103))),AN103))))</f>
        <v>6</v>
      </c>
      <c r="AU103" s="105">
        <f>IF(AL103="W",0,IF(AL103="O",0,IF(AL103="R",IF(AQ103="STB",AO103,0),IF(AL104="R",IF(AQ103="meio1st",0,IF(AS103&gt;AS104,IF(AT103&gt;AT104,0,10),IF(AT103&gt;AT104,10,AO103))),AO103))))</f>
        <v>11</v>
      </c>
      <c r="AW103" s="98"/>
      <c r="AX103" s="41" t="str">
        <f>D103</f>
        <v>ALEXANDRE TEIXEIRA</v>
      </c>
      <c r="AY103" s="99">
        <f>IF(AZ103="W",1,IF(AZ103="O",0,IF(AZ103="R",0,IF(AZ104="R",1,IF(BI103+BI104&gt;0,IF(BI103&gt;BI104,1,0),IF(BH103&gt;BH104,1,0))))))</f>
        <v>0</v>
      </c>
      <c r="AZ103" s="100"/>
      <c r="BA103" s="101">
        <v>3</v>
      </c>
      <c r="BB103" s="101">
        <v>4</v>
      </c>
      <c r="BC103" s="102"/>
      <c r="BE103" s="65" t="str">
        <f>IF(BC103&lt;&gt;"","STB",IF(BC104&lt;&gt;"","STB",IF(BB103&lt;&gt;"",IF(BB103&gt;5,IF(BB103&gt;BB104+1,"fim2st",IF(BB104&gt;BB103+1,"fim2st",IF(BB103=BB104,"meio2st",IF(BB103=6,IF(BB104=7,"fim2st","meio2st"),IF(BB103=7,IF(BB104=6,"fim2st","meio2st"),"meio2st"))))),IF(BB104&gt;5,IF(BB104&gt;BB103+1,"fim2st","meio2st"),"meio2st")),IF(BB104&lt;&gt;"",IF(BB103&gt;5,IF(BB103&gt;BB104+1,"fim2st",IF(BB104&gt;BB103+1,"fim2st",IF(BB103=BB104,"meio2st",IF(BB103=6,IF(BB104=7,"fim2st","meio2st"),IF(BB103=7,IF(BB104=6,"fim2st","meio2st"),"meio2st"))))),IF(BB104&gt;5,IF(BB104&gt;BB103+1,"fim2st","meio2st"),"meio2st")),IF(BA103&lt;&gt;"",IF(BA103&gt;5,IF(BA103&gt;BA104+1,"fim1st",IF(BA104&gt;BA103+1,"fim1st",IF(BA103=BA104,"meio1st",IF(BA103=6,IF(BA104=7,"fim1st","meio1st"),IF(BA103=7,IF(BA104=6,"fim1st","meio1st"),"meio1st"))))),IF(BA104&gt;5,IF(BA104&gt;BA103+1,"fim1st","meio1st"),"meio1st")),IF(BA104&lt;&gt;"",IF(BA103&gt;5,IF(BA103&gt;BA104+1,"fim1st",IF(BA104&gt;BA103+1,"fim1st",IF(BA103=BA104,"meio1st",IF(BA103=6,IF(BA104=7,"fim1st","meio1st"),IF(BA103=7,IF(BA104=6,"fim1st","meio1st"),"meio1st"))))),IF(BA104&gt;5,IF(BA104&gt;BA103+1,"fim1st","meio1st"),"meio1st")),"NJG"))))))</f>
        <v>fim2st</v>
      </c>
      <c r="BG103" s="103">
        <f>IF(AZ103="W",6,IF(AZ103="O",0,  IF(AZ104="R",IF(BE103="meio1st",IF(BA104&gt;4,IF(BA104=6,7,BA104+2),6),BA103),BA103)))</f>
        <v>3</v>
      </c>
      <c r="BH103" s="104">
        <f>IF(AZ103="W",6,IF(AZ103="O",0,IF(AZ103="R",IF(BE103="meio1st",0,IF(BE103="fim1st",0,BB103) ),IF(AZ104="R",IF(BE103="meio1st",6,IF(BE103="fim1st",6,IF(BE103="meio2st",IF(BB104&gt;4,IF(BB104=6,7,BB104+2),6),BB103))),BB103))))</f>
        <v>4</v>
      </c>
      <c r="BI103" s="105">
        <f>IF(AZ103="W",0,IF(AZ103="O",0,IF(AZ103="R",IF(BE103="STB",BC103,0),IF(AZ104="R",IF(BE103="meio1st",0,IF(BG103&gt;BG104,IF(BH103&gt;BH104,0,10),IF(BH103&gt;BH104,10,BC103))),BC103))))</f>
        <v>0</v>
      </c>
      <c r="BK103" s="98" t="s">
        <v>140</v>
      </c>
      <c r="BL103" s="41" t="str">
        <f>D103</f>
        <v>ALEXANDRE TEIXEIRA</v>
      </c>
      <c r="BM103" s="99">
        <f>IF(BN103="W",1,IF(BN103="O",0,IF(BN103="R",0,IF(BN104="R",1,IF(BW103+BW104&gt;0,IF(BW103&gt;BW104,1,0),IF(BV103&gt;BV104,1,0))))))</f>
        <v>1</v>
      </c>
      <c r="BN103" s="100"/>
      <c r="BO103" s="101">
        <v>6</v>
      </c>
      <c r="BP103" s="101">
        <v>6</v>
      </c>
      <c r="BQ103" s="102"/>
      <c r="BS103" s="65" t="str">
        <f>IF(BQ103&lt;&gt;"","STB",IF(BQ104&lt;&gt;"","STB",IF(BP103&lt;&gt;"",IF(BP103&gt;5,IF(BP103&gt;BP104+1,"fim2st",IF(BP104&gt;BP103+1,"fim2st",IF(BP103=BP104,"meio2st",IF(BP103=6,IF(BP104=7,"fim2st","meio2st"),IF(BP103=7,IF(BP104=6,"fim2st","meio2st"),"meio2st"))))),IF(BP104&gt;5,IF(BP104&gt;BP103+1,"fim2st","meio2st"),"meio2st")),IF(BP104&lt;&gt;"",IF(BP103&gt;5,IF(BP103&gt;BP104+1,"fim2st",IF(BP104&gt;BP103+1,"fim2st",IF(BP103=BP104,"meio2st",IF(BP103=6,IF(BP104=7,"fim2st","meio2st"),IF(BP103=7,IF(BP104=6,"fim2st","meio2st"),"meio2st"))))),IF(BP104&gt;5,IF(BP104&gt;BP103+1,"fim2st","meio2st"),"meio2st")),IF(BO103&lt;&gt;"",IF(BO103&gt;5,IF(BO103&gt;BO104+1,"fim1st",IF(BO104&gt;BO103+1,"fim1st",IF(BO103=BO104,"meio1st",IF(BO103=6,IF(BO104=7,"fim1st","meio1st"),IF(BO103=7,IF(BO104=6,"fim1st","meio1st"),"meio1st"))))),IF(BO104&gt;5,IF(BO104&gt;BO103+1,"fim1st","meio1st"),"meio1st")),IF(BO104&lt;&gt;"",IF(BO103&gt;5,IF(BO103&gt;BO104+1,"fim1st",IF(BO104&gt;BO103+1,"fim1st",IF(BO103=BO104,"meio1st",IF(BO103=6,IF(BO104=7,"fim1st","meio1st"),IF(BO103=7,IF(BO104=6,"fim1st","meio1st"),"meio1st"))))),IF(BO104&gt;5,IF(BO104&gt;BO103+1,"fim1st","meio1st"),"meio1st")),"NJG"))))))</f>
        <v>fim2st</v>
      </c>
      <c r="BU103" s="103">
        <f>IF(BN103="W",6,IF(BN103="O",0,  IF(BN104="R",IF(BS103="meio1st",IF(BO104&gt;4,IF(BO104=6,7,BO104+2),6),BO103),BO103)))</f>
        <v>6</v>
      </c>
      <c r="BV103" s="104">
        <f>IF(BN103="W",6,IF(BN103="O",0,IF(BN103="R",IF(BS103="meio1st",0,IF(BS103="fim1st",0,BP103) ),IF(BN104="R",IF(BS103="meio1st",6,IF(BS103="fim1st",6,IF(BS103="meio2st",IF(BP104&gt;4,IF(BP104=6,7,BP104+2),6),BP103))),BP103))))</f>
        <v>6</v>
      </c>
      <c r="BW103" s="105">
        <f>IF(BN103="W",0,IF(BN103="O",0,IF(BN103="R",IF(BS103="STB",BQ103,0),IF(BN104="R",IF(BS103="meio1st",0,IF(BU103&gt;BU104,IF(BV103&gt;BV104,0,10),IF(BV103&gt;BV104,10,BQ103))),BQ103))))</f>
        <v>0</v>
      </c>
      <c r="BY103" s="98"/>
      <c r="BZ103" s="41" t="str">
        <f>D103</f>
        <v>ALEXANDRE TEIXEIRA</v>
      </c>
      <c r="CA103" s="99">
        <f>IF(CB103="W",1,IF(CB103="O",0,IF(CB103="R",0,IF(CB104="R",1,IF(CK103+CK104&gt;0,IF(CK103&gt;CK104,1,0),IF(CJ103&gt;CJ104,1,0))))))</f>
        <v>1</v>
      </c>
      <c r="CB103" s="108"/>
      <c r="CC103" s="109">
        <v>1</v>
      </c>
      <c r="CD103" s="109"/>
      <c r="CE103" s="110"/>
      <c r="CG103" s="65" t="str">
        <f>IF(CE103&lt;&gt;"","STB",IF(CE104&lt;&gt;"","STB",IF(CD103&lt;&gt;"",IF(CD103&gt;5,IF(CD103&gt;CD104+1,"fim2st",IF(CD104&gt;CD103+1,"fim2st",IF(CD103=CD104,"meio2st",IF(CD103=6,IF(CD104=7,"fim2st","meio2st"),IF(CD103=7,IF(CD104=6,"fim2st","meio2st"),"meio2st"))))),IF(CD104&gt;5,IF(CD104&gt;CD103+1,"fim2st","meio2st"),"meio2st")),IF(CD104&lt;&gt;"",IF(CD103&gt;5,IF(CD103&gt;CD104+1,"fim2st",IF(CD104&gt;CD103+1,"fim2st",IF(CD103=CD104,"meio2st",IF(CD103=6,IF(CD104=7,"fim2st","meio2st"),IF(CD103=7,IF(CD104=6,"fim2st","meio2st"),"meio2st"))))),IF(CD104&gt;5,IF(CD104&gt;CD103+1,"fim2st","meio2st"),"meio2st")),IF(CC103&lt;&gt;"",IF(CC103&gt;5,IF(CC103&gt;CC104+1,"fim1st",IF(CC104&gt;CC103+1,"fim1st",IF(CC103=CC104,"meio1st",IF(CC103=6,IF(CC104=7,"fim1st","meio1st"),IF(CC103=7,IF(CC104=6,"fim1st","meio1st"),"meio1st"))))),IF(CC104&gt;5,IF(CC104&gt;CC103+1,"fim1st","meio1st"),"meio1st")),IF(CC104&lt;&gt;"",IF(CC103&gt;5,IF(CC103&gt;CC104+1,"fim1st",IF(CC104&gt;CC103+1,"fim1st",IF(CC103=CC104,"meio1st",IF(CC103=6,IF(CC104=7,"fim1st","meio1st"),IF(CC103=7,IF(CC104=6,"fim1st","meio1st"),"meio1st"))))),IF(CC104&gt;5,IF(CC104&gt;CC103+1,"fim1st","meio1st"),"meio1st")),"NJG"))))))</f>
        <v>meio1st</v>
      </c>
      <c r="CI103" s="103">
        <f>IF(CB103="W",6,IF(CB103="O",0,  IF(CB104="R",IF(CG103="meio1st",IF(CC104&gt;4,IF(CC104=6,7,CC104+2),6),CC103),CC103)))</f>
        <v>6</v>
      </c>
      <c r="CJ103" s="104">
        <f>IF(CB103="W",6,IF(CB103="O",0,IF(CB103="R",IF(CG103="meio1st",0,IF(CG103="fim1st",0,CD103) ),IF(CB104="R",IF(CG103="meio1st",6,IF(CG103="fim1st",6,IF(CG103="meio2st",IF(CD104&gt;4,IF(CD104=6,7,CD104+2),6),CD103))),CD103))))</f>
        <v>6</v>
      </c>
      <c r="CK103" s="105">
        <f>IF(CB103="W",0,IF(CB103="O",0,IF(CB103="R",IF(CG103="STB",CE103,0),IF(CB104="R",IF(CG103="meio1st",0,IF(CI103&gt;CI104,IF(CJ103&gt;CJ104,0,10),IF(CJ103&gt;CJ104,10,CE103))),CE103))))</f>
        <v>0</v>
      </c>
      <c r="CM103" s="31" t="str">
        <f t="shared" ref="CM103:CM108" si="344">D103</f>
        <v>ALEXANDRE TEIXEIRA</v>
      </c>
      <c r="CN103" s="65">
        <f>IF(AE103&gt;AE104,1,0)</f>
        <v>1</v>
      </c>
      <c r="CO103" s="65">
        <f>IF(AF103&gt;AF104,1,0)</f>
        <v>1</v>
      </c>
      <c r="CP103" s="65">
        <f>IF(AG103&gt;AG104,1,0)</f>
        <v>0</v>
      </c>
      <c r="CQ103" s="65">
        <f>IF(AS103&gt;AS104,1,0)</f>
        <v>0</v>
      </c>
      <c r="CR103" s="65">
        <f>IF(AT103&gt;AT104,1,0)</f>
        <v>1</v>
      </c>
      <c r="CS103" s="65">
        <f>IF(AU103&gt;AU104,1,0)</f>
        <v>1</v>
      </c>
      <c r="CT103" s="65">
        <f>IF(BG103&gt;BG104,1,0)</f>
        <v>0</v>
      </c>
      <c r="CU103" s="65">
        <f>IF(BH103&gt;BH104,1,0)</f>
        <v>0</v>
      </c>
      <c r="CV103" s="65">
        <f>IF(BI103&gt;BI104,1,0)</f>
        <v>0</v>
      </c>
      <c r="CW103" s="65">
        <f>IF(BU103&gt;BU104,1,0)</f>
        <v>1</v>
      </c>
      <c r="CX103" s="65">
        <f>IF(BV103&gt;BV104,1,0)</f>
        <v>1</v>
      </c>
      <c r="CY103" s="65">
        <f>IF(BW103&gt;BW104,1,0)</f>
        <v>0</v>
      </c>
      <c r="CZ103" s="65">
        <f>IF(CI103&gt;CI104,1,0)</f>
        <v>1</v>
      </c>
      <c r="DA103" s="65">
        <f>IF(CJ103&gt;CJ104,1,0)</f>
        <v>1</v>
      </c>
      <c r="DB103" s="65">
        <f>IF(CK103&gt;CK104,1,0)</f>
        <v>0</v>
      </c>
      <c r="DC103" s="111"/>
      <c r="DD103" s="65">
        <f>IF(AE104&gt;AE103,1,0)</f>
        <v>0</v>
      </c>
      <c r="DE103" s="65">
        <f>IF(AF104&gt;AF103,1,0)</f>
        <v>0</v>
      </c>
      <c r="DF103" s="65">
        <f>IF(AG104&gt;AG103,1,0)</f>
        <v>0</v>
      </c>
      <c r="DG103" s="65">
        <f>IF(AS104&gt;AS103,1,0)</f>
        <v>1</v>
      </c>
      <c r="DH103" s="65">
        <f>IF(AT104&gt;AT103,1,0)</f>
        <v>0</v>
      </c>
      <c r="DI103" s="65">
        <f>IF(AU104&gt;AU103,1,0)</f>
        <v>0</v>
      </c>
      <c r="DJ103" s="65">
        <f>IF(BG104&gt;BG103,1,0)</f>
        <v>1</v>
      </c>
      <c r="DK103" s="65">
        <f>IF(BH104&gt;BH103,1,0)</f>
        <v>1</v>
      </c>
      <c r="DL103" s="65">
        <f>IF(BI104&gt;BI103,1,0)</f>
        <v>0</v>
      </c>
      <c r="DM103" s="65">
        <f>IF(BU104&gt;BU103,1,0)</f>
        <v>0</v>
      </c>
      <c r="DN103" s="65">
        <f>IF(BV104&gt;BV103,1,0)</f>
        <v>0</v>
      </c>
      <c r="DO103" s="65">
        <f>IF(BW104&gt;BW103,1,0)</f>
        <v>0</v>
      </c>
      <c r="DP103" s="65">
        <f>IF(CI104&gt;CI103,1,0)</f>
        <v>0</v>
      </c>
      <c r="DQ103" s="65">
        <f>IF(CJ104&gt;CJ103,1,0)</f>
        <v>0</v>
      </c>
      <c r="DR103" s="65">
        <f>IF(CK104&gt;CK103,1,0)</f>
        <v>0</v>
      </c>
      <c r="DS103" s="111"/>
      <c r="DT103" s="65">
        <f>AE103+AF103+AG103+AS103+AT103+AU103+BG103+BH103+BI103+BU103+BV103+BW103+CI103+CJ103+CK103</f>
        <v>61</v>
      </c>
      <c r="DU103" s="65">
        <f>AE104+AF104+AG104+AS104+AT104+AU104+BG104+BH104+BI104+BU104+BV104+BW104+CI104+CJ104+CK104</f>
        <v>39</v>
      </c>
      <c r="DV103" s="111"/>
      <c r="DW103" s="31">
        <f>IF(X103="O",1,0)</f>
        <v>0</v>
      </c>
      <c r="DX103" s="31">
        <f>IF(AL103="O",1,0)</f>
        <v>0</v>
      </c>
      <c r="DY103" s="31">
        <f>IF(AZ103="O",1,0)</f>
        <v>0</v>
      </c>
      <c r="DZ103" s="31">
        <f>IF(BN103="O",1,0)</f>
        <v>0</v>
      </c>
      <c r="EA103" s="31">
        <f>IF(CB103="O",1,0)</f>
        <v>0</v>
      </c>
      <c r="EB103" s="65" t="s">
        <v>113</v>
      </c>
      <c r="ED103" s="65">
        <f t="shared" ref="ED103:ED108" si="345">IF(CN103+CO103+CP103+DD103+DE103+DF103&gt;0,1,0)</f>
        <v>1</v>
      </c>
      <c r="EE103" s="65">
        <f t="shared" ref="EE103:EE108" si="346">IF(CQ103+CR103+CS103+DG103+DH103+DI103&gt;0,1,0)</f>
        <v>1</v>
      </c>
      <c r="EF103" s="65">
        <f t="shared" ref="EF103:EF108" si="347">IF(CT103+CU103+CV103+DJ103+DK103+DL103&gt;0,1,0)</f>
        <v>1</v>
      </c>
      <c r="EG103" s="65">
        <f t="shared" ref="EG103:EG108" si="348">IF(CW103+CX103+CY103+DM103+DN103+DO103&gt;0,1,0)</f>
        <v>1</v>
      </c>
      <c r="EH103" s="65">
        <f t="shared" ref="EH103:EH108" si="349">IF(CZ103+DA103+DB103+DP103+DQ103+DR103&gt;0,1,0)</f>
        <v>1</v>
      </c>
      <c r="EI103" s="65">
        <v>1</v>
      </c>
      <c r="EJ103" s="43">
        <f t="shared" ref="EJ103:EJ108" si="350">SUM(ED103:EH103)</f>
        <v>5</v>
      </c>
      <c r="EK103" s="43">
        <f>AY103+BM103+CA103+W103+AK103</f>
        <v>4</v>
      </c>
      <c r="EL103" s="43">
        <f t="shared" ref="EL103:EL108" si="351">SUM(CN103:DB103)</f>
        <v>8</v>
      </c>
      <c r="EM103" s="43">
        <f t="shared" ref="EM103:EM108" si="352">SUM(DD103:DR103)</f>
        <v>3</v>
      </c>
      <c r="EN103" s="43">
        <f t="shared" ref="EN103:EN108" si="353">EL103-EM103</f>
        <v>5</v>
      </c>
      <c r="EO103" s="43">
        <f t="shared" ref="EO103:EP108" si="354">DT103</f>
        <v>61</v>
      </c>
      <c r="EP103" s="43">
        <f t="shared" si="354"/>
        <v>39</v>
      </c>
      <c r="EQ103" s="43">
        <f t="shared" ref="EQ103:EQ108" si="355">EO103-EP103</f>
        <v>22</v>
      </c>
      <c r="ER103" s="43">
        <f t="shared" ref="ER103:ER108" si="356">SUM(DW103:EA103)</f>
        <v>0</v>
      </c>
      <c r="ES103" s="111"/>
      <c r="ET103" s="71">
        <f>IF(EK103+100&gt;99,EK103+100,concatdxnar("0",EK103+100))</f>
        <v>104</v>
      </c>
      <c r="EU103" s="71">
        <f t="shared" ref="EU103:EU108" si="357">IF(EN103+100&gt;99,EN103+100,CONCATENATE("0",EN103+100))</f>
        <v>105</v>
      </c>
      <c r="EV103" s="71">
        <f t="shared" ref="EV103:EV108" si="358">IF(EQ103+100&gt;99,EQ103+100,CONCATENATE("0",EQ103+100))</f>
        <v>122</v>
      </c>
      <c r="EW103" s="71">
        <f t="shared" ref="EW103:EW108" si="359">9-ER103</f>
        <v>9</v>
      </c>
      <c r="EX103" s="65" t="str">
        <f t="shared" ref="EX103:EX108" si="360">CONCATENATE(ET103,EU103,EV103,EW103,EI103)</f>
        <v>10410512291</v>
      </c>
      <c r="EY103" s="65">
        <f t="shared" ref="EY103:EY108" si="361">VALUE(EX103)</f>
        <v>10410512291</v>
      </c>
      <c r="EZ103" s="65">
        <f>LARGE(EY103:EY108,EI103)</f>
        <v>10410513092</v>
      </c>
      <c r="FA103" s="65" t="str">
        <f t="shared" ref="FA103:FA108" si="362">LEFT(EZ103,9)</f>
        <v>104105130</v>
      </c>
      <c r="FB103" s="65" t="str">
        <f>IF(FA103=FA104,"empate-b","ok")</f>
        <v>ok</v>
      </c>
      <c r="FC103" s="65">
        <f t="shared" ref="FC103:FC108" si="363">VALUE(RIGHT(EZ103,1))</f>
        <v>2</v>
      </c>
      <c r="FD103" s="65">
        <f t="shared" ref="FD103:FD108" si="364">IF(FB103="ok",9,IF(FB103="empate-c",CONCATENATE(FC103,FC102),IF(FB103="empate-b",CONCATENATE(FC103,FC104),1)))</f>
        <v>9</v>
      </c>
      <c r="FE103" s="65" t="str">
        <f>RIGHT(C101,1)</f>
        <v>L</v>
      </c>
      <c r="FF103" s="65">
        <f>IF(FD103=9,9,VLOOKUP(CONCATENATE(FE103,FD103),'Conf-Direto'!$A$12:$B$587,2,0))</f>
        <v>9</v>
      </c>
      <c r="FG103" s="65">
        <f t="shared" ref="FG103:FG108" si="365">IF(FF103=9,9,IF(FF103=FC103,8,7))</f>
        <v>9</v>
      </c>
      <c r="FH103" s="31" t="str">
        <f t="shared" ref="FH103:FH108" si="366">CONCATENATE(FA103,FG103,FC103)</f>
        <v>10410513092</v>
      </c>
      <c r="FI103" s="65">
        <v>1</v>
      </c>
      <c r="FJ103" s="70"/>
      <c r="FK103" s="70">
        <f>FJ104</f>
        <v>1</v>
      </c>
      <c r="FL103" s="70">
        <f>FJ105</f>
        <v>1</v>
      </c>
      <c r="FM103" s="70">
        <f>FJ106</f>
        <v>4</v>
      </c>
      <c r="FN103" s="70">
        <f>FJ107</f>
        <v>1</v>
      </c>
      <c r="FO103" s="70">
        <f>FJ108</f>
        <v>1</v>
      </c>
      <c r="FP103" s="31">
        <f t="shared" ref="FP103:FP108" si="367">VALUE(FH103)</f>
        <v>10410513092</v>
      </c>
      <c r="FQ103" s="31">
        <f>LARGE(FP103:FP108,1)</f>
        <v>10410513092</v>
      </c>
      <c r="FR103" s="65">
        <f>IF(SUM(EJ103:EJ108)=0,B103,VALUE(RIGHT(FQ103,1)))</f>
        <v>2</v>
      </c>
      <c r="FS103" s="31">
        <f t="shared" ref="FS103:FS108" si="368">FR103+66</f>
        <v>68</v>
      </c>
      <c r="FT103" s="31" t="str">
        <f>VLOOKUP(FR103,B103:D108,3,0)</f>
        <v>LUCIMAR SILVA</v>
      </c>
      <c r="FU103" s="31">
        <f t="shared" ref="FU103:FU108" si="369">F103</f>
        <v>67</v>
      </c>
      <c r="FV103" s="67" t="str">
        <f t="shared" ref="FV103:FV108" si="370">IF(FS103&lt;10,CONCATENATE("0",FS103,IF(FU103&lt;10,CONCATENATE("0",FU103),FU103)),CONCATENATE(FS103,IF(FU103&lt;10,CONCATENATE("0",FU103),FU103)))</f>
        <v>6867</v>
      </c>
      <c r="FW103" s="31">
        <f t="shared" ref="FW103:FW108" si="371">VALUE(FV103)</f>
        <v>6867</v>
      </c>
      <c r="FX103" s="31">
        <f>SMALL(FW103:FW108,FI103)</f>
        <v>6768</v>
      </c>
      <c r="FY103" s="31">
        <f t="shared" ref="FY103:FY108" si="372">IF(LEN(FX103)=3,VALUE(LEFT(FX103,1)),VALUE(LEFT(FX103,2)))</f>
        <v>67</v>
      </c>
      <c r="FZ103" s="31" t="str">
        <f t="shared" ref="FZ103:FZ108" si="373">RIGHT(FX103,2)</f>
        <v>68</v>
      </c>
    </row>
    <row r="104" spans="1:185" x14ac:dyDescent="0.45">
      <c r="B104" s="43">
        <v>2</v>
      </c>
      <c r="C104" s="38">
        <v>68</v>
      </c>
      <c r="D104" s="39" t="str">
        <f>Classificação!D72</f>
        <v>LUCIMAR SILVA</v>
      </c>
      <c r="F104" s="38">
        <f>F103+1</f>
        <v>68</v>
      </c>
      <c r="G104" s="89" t="str">
        <f t="shared" si="343"/>
        <v>ALEXANDRE TEIXEIRA</v>
      </c>
      <c r="H104" s="131">
        <f>VLOOKUP(FR104,EI103:EJ108,2,0)</f>
        <v>5</v>
      </c>
      <c r="I104" s="112">
        <f>VLOOKUP(FR104,EI103:EK108,3,0)</f>
        <v>4</v>
      </c>
      <c r="J104" s="116">
        <f>VLOOKUP(FR104,EI103:EQ108,4,0)</f>
        <v>8</v>
      </c>
      <c r="K104" s="114">
        <f>VLOOKUP(FR104,EI103:EQ108,5,0)</f>
        <v>3</v>
      </c>
      <c r="L104" s="115">
        <f>VLOOKUP(FR104,EI103:EQ108,6,0)</f>
        <v>5</v>
      </c>
      <c r="M104" s="116">
        <f>VLOOKUP(FR104,EI103:EQ108,7,0)</f>
        <v>61</v>
      </c>
      <c r="N104" s="114">
        <f>VLOOKUP(FR104,EI103:EQ108,8,0)</f>
        <v>39</v>
      </c>
      <c r="O104" s="147">
        <f>VLOOKUP(FR104,EI103:EQ108,9,0)</f>
        <v>22</v>
      </c>
      <c r="P104" s="117">
        <f>VLOOKUP(FR104,EI103:ER108,10,0)</f>
        <v>0</v>
      </c>
      <c r="Q104" s="117" t="e">
        <f>VLOOKUP(FS104,EJ103:ES108,10,0)</f>
        <v>#N/A</v>
      </c>
      <c r="R104" s="97"/>
      <c r="S104" s="97"/>
      <c r="U104" s="118" t="s">
        <v>140</v>
      </c>
      <c r="V104" s="50" t="str">
        <f>D108</f>
        <v>DHYEGO CRUZ</v>
      </c>
      <c r="W104" s="119">
        <f>IF(X104="W",1,IF(X104="O",0,IF(X104="R",0,IF(X103="R",1,IF(AG104+AG103&gt;0,IF(AG104&gt;AG103,1,0),IF(AF104&gt;AF103,1,0))))))</f>
        <v>0</v>
      </c>
      <c r="X104" s="120" t="s">
        <v>110</v>
      </c>
      <c r="Y104" s="121"/>
      <c r="Z104" s="121"/>
      <c r="AA104" s="122"/>
      <c r="AC104" s="65" t="str">
        <f>IF(AA104&lt;&gt;"","STB",IF(AA103&lt;&gt;"","STB",IF(Z104&lt;&gt;"",IF(Z104&gt;5,IF(Z104&gt;Z103+1,"fim2st",IF(Z103&gt;Z104+1,"fim2st",IF(Z104=Z103,"meio2st",IF(Z104=6,IF(Z103=7,"fim2st","meio2st"),IF(Z104=7,IF(Z103=6,"fim2st","meio2st"),"meio2st"))))),IF(Z103&gt;5,IF(Z103&gt;Z104+1,"fim2st","meio2st"),"meio2st")),IF(Z103&lt;&gt;"",IF(Z104&gt;5,IF(Z104&gt;Z103+1,"fim2st",IF(Z103&gt;Z104+1,"fim2st",IF(Z104=Z103,"meio2st",IF(Z104=6,IF(Z103=7,"fim2st","meio2st"),IF(Z104=7,IF(Z103=6,"fim2st","meio2st"),"meio2st"))))),IF(Z103&gt;5,IF(Z103&gt;Z104+1,"fim2st","meio2st"),"meio2st")),IF(Y104&lt;&gt;"",IF(Y104&gt;5,IF(Y104&gt;Y103+1,"fim1st",IF(Y103&gt;Y104+1,"fim1st",IF(Y104=Y103,"meio1st",IF(Y104=6,IF(Y103=7,"fim1st","meio1st"),IF(Y104=7,IF(Y103=6,"fim1st","meio1st"),"meio1st"))))),IF(Y103&gt;5,IF(Y103&gt;Y104+1,"fim1st","meio1st"),"meio1st")),IF(Y103&lt;&gt;"",IF(Y104&gt;5,IF(Y104&gt;Y103+1,"fim1st",IF(Y103&gt;Y104+1,"fim1st",IF(Y104=Y103,"meio1st",IF(Y104=6,IF(Y103=7,"fim1st","meio1st"),IF(Y104=7,IF(Y103=6,"fim1st","meio1st"),"meio1st"))))),IF(Y103&gt;5,IF(Y103&gt;Y104+1,"fim1st","meio1st"),"meio1st")),"NJG"))))))</f>
        <v>NJG</v>
      </c>
      <c r="AE104" s="123">
        <f>IF(X104="W",6,IF(X104="O",0,  IF(X103="R",IF(AC104="meio1st",IF(Y103&gt;4,IF(Y103=6,7,Y103+2),6),Y104),Y104)))</f>
        <v>0</v>
      </c>
      <c r="AF104" s="124">
        <f>IF(X104="W",6,IF(X104="O",0,IF(X104="R",IF(AC104="meio1st",0,IF(AC104="fim1st",0,Z104) ),IF(X103="R",IF(AC104="meio1st",6,IF(AC104="fim1st",6,IF(AC104="meio2st",IF(Z103&gt;4,IF(Z103=6,7,Z103+2),6),Z104))),Z104))))</f>
        <v>0</v>
      </c>
      <c r="AG104" s="125">
        <f>IF(X104="W",0,IF(X104="O",0,IF(X104="R",IF(AC104="STB",AA104,0),IF(X103="R",IF(AC103="meio1st",0,IF(AE104&gt;AE103,IF(AF104&gt;AF103,0,10),IF(AF104&gt;AF103,10,AA104))),AA104))))</f>
        <v>0</v>
      </c>
      <c r="AH104" s="106"/>
      <c r="AI104" s="118"/>
      <c r="AJ104" s="50" t="str">
        <f>D107</f>
        <v>DIONY PORTO</v>
      </c>
      <c r="AK104" s="119">
        <f>IF(AL104="W",1,IF(AL104="O",0,IF(AL104="R",0,IF(AL103="R",1,IF(AU104+AU103&gt;0,IF(AU104&gt;AU103,1,0),IF(AT104&gt;AT103,1,0))))))</f>
        <v>0</v>
      </c>
      <c r="AL104" s="120"/>
      <c r="AM104" s="121">
        <v>6</v>
      </c>
      <c r="AN104" s="121">
        <v>2</v>
      </c>
      <c r="AO104" s="122">
        <v>9</v>
      </c>
      <c r="AQ104" s="65" t="str">
        <f>IF(AO104&lt;&gt;"","STB",IF(AO103&lt;&gt;"","STB",IF(AN104&lt;&gt;"",IF(AN104&gt;5,IF(AN104&gt;AN103+1,"fim2st",IF(AN103&gt;AN104+1,"fim2st",IF(AN104=AN103,"meio2st",IF(AN104=6,IF(AN103=7,"fim2st","meio2st"),IF(AN104=7,IF(AN103=6,"fim2st","meio2st"),"meio2st"))))),IF(AN103&gt;5,IF(AN103&gt;AN104+1,"fim2st","meio2st"),"meio2st")),IF(AN103&lt;&gt;"",IF(AN104&gt;5,IF(AN104&gt;AN103+1,"fim2st",IF(AN103&gt;AN104+1,"fim2st",IF(AN104=AN103,"meio2st",IF(AN104=6,IF(AN103=7,"fim2st","meio2st"),IF(AN104=7,IF(AN103=6,"fim2st","meio2st"),"meio2st"))))),IF(AN103&gt;5,IF(AN103&gt;AN104+1,"fim2st","meio2st"),"meio2st")),IF(AM104&lt;&gt;"",IF(AM104&gt;5,IF(AM104&gt;AM103+1,"fim1st",IF(AM103&gt;AM104+1,"fim1st",IF(AM104=AM103,"meio1st",IF(AM104=6,IF(AM103=7,"fim1st","meio1st"),IF(AM104=7,IF(AM103=6,"fim1st","meio1st"),"meio1st"))))),IF(AM103&gt;5,IF(AM103&gt;AM104+1,"fim1st","meio1st"),"meio1st")),IF(AM103&lt;&gt;"",IF(AM104&gt;5,IF(AM104&gt;AM103+1,"fim1st",IF(AM103&gt;AM104+1,"fim1st",IF(AM104=AM103,"meio1st",IF(AM104=6,IF(AM103=7,"fim1st","meio1st"),IF(AM104=7,IF(AM103=6,"fim1st","meio1st"),"meio1st"))))),IF(AM103&gt;5,IF(AM103&gt;AM104+1,"fim1st","meio1st"),"meio1st")),"NJG"))))))</f>
        <v>STB</v>
      </c>
      <c r="AS104" s="123">
        <f>IF(AL104="W",6,IF(AL104="O",0,  IF(AL103="R",IF(AQ104="meio1st",IF(AM103&gt;4,IF(AM103=6,7,AM103+2),6),AM104),AM104)))</f>
        <v>6</v>
      </c>
      <c r="AT104" s="124">
        <f>IF(AL104="W",6,IF(AL104="O",0,IF(AL104="R",IF(AQ104="meio1st",0,IF(AQ104="fim1st",0,AN104) ),IF(AL103="R",IF(AQ104="meio1st",6,IF(AQ104="fim1st",6,IF(AQ104="meio2st",IF(AN103&gt;4,IF(AN103=6,7,AN103+2),6),AN104))),AN104))))</f>
        <v>2</v>
      </c>
      <c r="AU104" s="125">
        <f>IF(AL104="W",0,IF(AL104="O",0,IF(AL104="R",IF(AQ104="STB",AO104,0),IF(AL103="R",IF(AQ103="meio1st",0,IF(AS104&gt;AS103,IF(AT104&gt;AT103,0,10),IF(AT104&gt;AT103,10,AO104))),AO104))))</f>
        <v>9</v>
      </c>
      <c r="AW104" s="118" t="s">
        <v>140</v>
      </c>
      <c r="AX104" s="50" t="str">
        <f>D106</f>
        <v>ÁLVARO PLACIDO</v>
      </c>
      <c r="AY104" s="119">
        <f>IF(AZ104="W",1,IF(AZ104="O",0,IF(AZ104="R",0,IF(AZ103="R",1,IF(BI104+BI103&gt;0,IF(BI104&gt;BI103,1,0),IF(BH104&gt;BH103,1,0))))))</f>
        <v>1</v>
      </c>
      <c r="AZ104" s="120"/>
      <c r="BA104" s="121">
        <v>6</v>
      </c>
      <c r="BB104" s="121">
        <v>6</v>
      </c>
      <c r="BC104" s="122"/>
      <c r="BE104" s="65" t="str">
        <f>IF(BC104&lt;&gt;"","STB",IF(BC103&lt;&gt;"","STB",IF(BB104&lt;&gt;"",IF(BB104&gt;5,IF(BB104&gt;BB103+1,"fim2st",IF(BB103&gt;BB104+1,"fim2st",IF(BB104=BB103,"meio2st",IF(BB104=6,IF(BB103=7,"fim2st","meio2st"),IF(BB104=7,IF(BB103=6,"fim2st","meio2st"),"meio2st"))))),IF(BB103&gt;5,IF(BB103&gt;BB104+1,"fim2st","meio2st"),"meio2st")),IF(BB103&lt;&gt;"",IF(BB104&gt;5,IF(BB104&gt;BB103+1,"fim2st",IF(BB103&gt;BB104+1,"fim2st",IF(BB104=BB103,"meio2st",IF(BB104=6,IF(BB103=7,"fim2st","meio2st"),IF(BB104=7,IF(BB103=6,"fim2st","meio2st"),"meio2st"))))),IF(BB103&gt;5,IF(BB103&gt;BB104+1,"fim2st","meio2st"),"meio2st")),IF(BA104&lt;&gt;"",IF(BA104&gt;5,IF(BA104&gt;BA103+1,"fim1st",IF(BA103&gt;BA104+1,"fim1st",IF(BA104=BA103,"meio1st",IF(BA104=6,IF(BA103=7,"fim1st","meio1st"),IF(BA104=7,IF(BA103=6,"fim1st","meio1st"),"meio1st"))))),IF(BA103&gt;5,IF(BA103&gt;BA104+1,"fim1st","meio1st"),"meio1st")),IF(BA103&lt;&gt;"",IF(BA104&gt;5,IF(BA104&gt;BA103+1,"fim1st",IF(BA103&gt;BA104+1,"fim1st",IF(BA104=BA103,"meio1st",IF(BA104=6,IF(BA103=7,"fim1st","meio1st"),IF(BA104=7,IF(BA103=6,"fim1st","meio1st"),"meio1st"))))),IF(BA103&gt;5,IF(BA103&gt;BA104+1,"fim1st","meio1st"),"meio1st")),"NJG"))))))</f>
        <v>fim2st</v>
      </c>
      <c r="BG104" s="123">
        <f>IF(AZ104="W",6,IF(AZ104="O",0,  IF(AZ103="R",IF(BE104="meio1st",IF(BA103&gt;4,IF(BA103=6,7,BA103+2),6),BA104),BA104)))</f>
        <v>6</v>
      </c>
      <c r="BH104" s="124">
        <f>IF(AZ104="W",6,IF(AZ104="O",0,IF(AZ104="R",IF(BE104="meio1st",0,IF(BE104="fim1st",0,BB104) ),IF(AZ103="R",IF(BE104="meio1st",6,IF(BE104="fim1st",6,IF(BE104="meio2st",IF(BB103&gt;4,IF(BB103=6,7,BB103+2),6),BB104))),BB104))))</f>
        <v>6</v>
      </c>
      <c r="BI104" s="125">
        <f>IF(AZ104="W",0,IF(AZ104="O",0,IF(AZ104="R",IF(BE104="STB",BC104,0),IF(AZ103="R",IF(BE103="meio1st",0,IF(BG104&gt;BG103,IF(BH104&gt;BH103,0,10),IF(BH104&gt;BH103,10,BC104))),BC104))))</f>
        <v>0</v>
      </c>
      <c r="BK104" s="118"/>
      <c r="BL104" s="50" t="str">
        <f>D105</f>
        <v>CLÓVIS CORREA</v>
      </c>
      <c r="BM104" s="119">
        <f>IF(BN104="W",1,IF(BN104="O",0,IF(BN104="R",0,IF(BN103="R",1,IF(BW104+BW103&gt;0,IF(BW104&gt;BW103,1,0),IF(BV104&gt;BV103,1,0))))))</f>
        <v>0</v>
      </c>
      <c r="BN104" s="120"/>
      <c r="BO104" s="121">
        <v>4</v>
      </c>
      <c r="BP104" s="121">
        <v>3</v>
      </c>
      <c r="BQ104" s="122"/>
      <c r="BS104" s="65" t="str">
        <f>IF(BQ104&lt;&gt;"","STB",IF(BQ103&lt;&gt;"","STB",IF(BP104&lt;&gt;"",IF(BP104&gt;5,IF(BP104&gt;BP103+1,"fim2st",IF(BP103&gt;BP104+1,"fim2st",IF(BP104=BP103,"meio2st",IF(BP104=6,IF(BP103=7,"fim2st","meio2st"),IF(BP104=7,IF(BP103=6,"fim2st","meio2st"),"meio2st"))))),IF(BP103&gt;5,IF(BP103&gt;BP104+1,"fim2st","meio2st"),"meio2st")),IF(BP103&lt;&gt;"",IF(BP104&gt;5,IF(BP104&gt;BP103+1,"fim2st",IF(BP103&gt;BP104+1,"fim2st",IF(BP104=BP103,"meio2st",IF(BP104=6,IF(BP103=7,"fim2st","meio2st"),IF(BP104=7,IF(BP103=6,"fim2st","meio2st"),"meio2st"))))),IF(BP103&gt;5,IF(BP103&gt;BP104+1,"fim2st","meio2st"),"meio2st")),IF(BO104&lt;&gt;"",IF(BO104&gt;5,IF(BO104&gt;BO103+1,"fim1st",IF(BO103&gt;BO104+1,"fim1st",IF(BO104=BO103,"meio1st",IF(BO104=6,IF(BO103=7,"fim1st","meio1st"),IF(BO104=7,IF(BO103=6,"fim1st","meio1st"),"meio1st"))))),IF(BO103&gt;5,IF(BO103&gt;BO104+1,"fim1st","meio1st"),"meio1st")),IF(BO103&lt;&gt;"",IF(BO104&gt;5,IF(BO104&gt;BO103+1,"fim1st",IF(BO103&gt;BO104+1,"fim1st",IF(BO104=BO103,"meio1st",IF(BO104=6,IF(BO103=7,"fim1st","meio1st"),IF(BO104=7,IF(BO103=6,"fim1st","meio1st"),"meio1st"))))),IF(BO103&gt;5,IF(BO103&gt;BO104+1,"fim1st","meio1st"),"meio1st")),"NJG"))))))</f>
        <v>fim2st</v>
      </c>
      <c r="BU104" s="123">
        <f>IF(BN104="W",6,IF(BN104="O",0,  IF(BN103="R",IF(BS104="meio1st",IF(BO103&gt;4,IF(BO103=6,7,BO103+2),6),BO104),BO104)))</f>
        <v>4</v>
      </c>
      <c r="BV104" s="124">
        <f>IF(BN104="W",6,IF(BN104="O",0,IF(BN104="R",IF(BS104="meio1st",0,IF(BS104="fim1st",0,BP104) ),IF(BN103="R",IF(BS104="meio1st",6,IF(BS104="fim1st",6,IF(BS104="meio2st",IF(BP103&gt;4,IF(BP103=6,7,BP103+2),6),BP104))),BP104))))</f>
        <v>3</v>
      </c>
      <c r="BW104" s="125">
        <f>IF(BN104="W",0,IF(BN104="O",0,IF(BN104="R",IF(BS104="STB",BQ104,0),IF(BN103="R",IF(BS103="meio1st",0,IF(BU104&gt;BU103,IF(BV104&gt;BV103,0,10),IF(BV104&gt;BV103,10,BQ104))),BQ104))))</f>
        <v>0</v>
      </c>
      <c r="BY104" s="118" t="s">
        <v>140</v>
      </c>
      <c r="BZ104" s="50" t="str">
        <f>D104</f>
        <v>LUCIMAR SILVA</v>
      </c>
      <c r="CA104" s="119">
        <f>IF(CB104="W",1,IF(CB104="O",0,IF(CB104="R",0,IF(CB103="R",1,IF(CK104+CK103&gt;0,IF(CK104&gt;CK103,1,0),IF(CJ104&gt;CJ103,1,0))))))</f>
        <v>0</v>
      </c>
      <c r="CB104" s="151" t="s">
        <v>113</v>
      </c>
      <c r="CC104" s="129">
        <v>3</v>
      </c>
      <c r="CD104" s="129"/>
      <c r="CE104" s="130"/>
      <c r="CG104" s="65" t="str">
        <f>IF(CE104&lt;&gt;"","STB",IF(CE103&lt;&gt;"","STB",IF(CD104&lt;&gt;"",IF(CD104&gt;5,IF(CD104&gt;CD103+1,"fim2st",IF(CD103&gt;CD104+1,"fim2st",IF(CD104=CD103,"meio2st",IF(CD104=6,IF(CD103=7,"fim2st","meio2st"),IF(CD104=7,IF(CD103=6,"fim2st","meio2st"),"meio2st"))))),IF(CD103&gt;5,IF(CD103&gt;CD104+1,"fim2st","meio2st"),"meio2st")),IF(CD103&lt;&gt;"",IF(CD104&gt;5,IF(CD104&gt;CD103+1,"fim2st",IF(CD103&gt;CD104+1,"fim2st",IF(CD104=CD103,"meio2st",IF(CD104=6,IF(CD103=7,"fim2st","meio2st"),IF(CD104=7,IF(CD103=6,"fim2st","meio2st"),"meio2st"))))),IF(CD103&gt;5,IF(CD103&gt;CD104+1,"fim2st","meio2st"),"meio2st")),IF(CC104&lt;&gt;"",IF(CC104&gt;5,IF(CC104&gt;CC103+1,"fim1st",IF(CC103&gt;CC104+1,"fim1st",IF(CC104=CC103,"meio1st",IF(CC104=6,IF(CC103=7,"fim1st","meio1st"),IF(CC104=7,IF(CC103=6,"fim1st","meio1st"),"meio1st"))))),IF(CC103&gt;5,IF(CC103&gt;CC104+1,"fim1st","meio1st"),"meio1st")),IF(CC103&lt;&gt;"",IF(CC104&gt;5,IF(CC104&gt;CC103+1,"fim1st",IF(CC103&gt;CC104+1,"fim1st",IF(CC104=CC103,"meio1st",IF(CC104=6,IF(CC103=7,"fim1st","meio1st"),IF(CC104=7,IF(CC103=6,"fim1st","meio1st"),"meio1st"))))),IF(CC103&gt;5,IF(CC103&gt;CC104+1,"fim1st","meio1st"),"meio1st")),"NJG"))))))</f>
        <v>meio1st</v>
      </c>
      <c r="CI104" s="123">
        <f>IF(CB104="W",6,IF(CB104="O",0,  IF(CB103="R",IF(CG104="meio1st",IF(CC103&gt;4,IF(CC103=6,7,CC103+2),6),CC104),CC104)))</f>
        <v>3</v>
      </c>
      <c r="CJ104" s="124">
        <f>IF(CB104="W",6,IF(CB104="O",0,IF(CB104="R",IF(CG104="meio1st",0,IF(CG104="fim1st",0,CD104) ),IF(CB103="R",IF(CG104="meio1st",6,IF(CG104="fim1st",6,IF(CG104="meio2st",IF(CD103&gt;4,IF(CD103=6,7,CD103+2),6),CD104))),CD104))))</f>
        <v>0</v>
      </c>
      <c r="CK104" s="125">
        <f>IF(CB104="W",0,IF(CB104="O",0,IF(CB104="R",IF(CG104="STB",CE104,0),IF(CB103="R",IF(CG103="meio1st",0,IF(CI104&gt;CI103,IF(CJ104&gt;CJ103,0,10),IF(CJ104&gt;CJ103,10,CE104))),CE104))))</f>
        <v>0</v>
      </c>
      <c r="CM104" s="31" t="str">
        <f t="shared" si="344"/>
        <v>LUCIMAR SILVA</v>
      </c>
      <c r="CN104" s="65">
        <f>IF(AE105&gt;AE106,1,0)</f>
        <v>1</v>
      </c>
      <c r="CO104" s="65">
        <f>IF(AF105&gt;AF106,1,0)</f>
        <v>1</v>
      </c>
      <c r="CP104" s="65">
        <f>IF(AG105&gt;AG106,1,0)</f>
        <v>0</v>
      </c>
      <c r="CQ104" s="65">
        <f>IF(AS105&gt;AS106,1,0)</f>
        <v>1</v>
      </c>
      <c r="CR104" s="65">
        <f>IF(AT105&gt;AT106,1,0)</f>
        <v>0</v>
      </c>
      <c r="CS104" s="65">
        <f>IF(AU105&gt;AU106,1,0)</f>
        <v>1</v>
      </c>
      <c r="CT104" s="65">
        <f>IF(BG105&gt;BG106,1,0)</f>
        <v>1</v>
      </c>
      <c r="CU104" s="65">
        <f>IF(BH105&gt;BH106,1,0)</f>
        <v>1</v>
      </c>
      <c r="CV104" s="65">
        <f>IF(BI105&gt;BI106,1,0)</f>
        <v>0</v>
      </c>
      <c r="CW104" s="65">
        <f>IF(BU105&gt;BU106,1,0)</f>
        <v>1</v>
      </c>
      <c r="CX104" s="65">
        <f>IF(BV105&gt;BV106,1,0)</f>
        <v>1</v>
      </c>
      <c r="CY104" s="65">
        <f>IF(BW105&gt;BW106,1,0)</f>
        <v>0</v>
      </c>
      <c r="CZ104" s="65">
        <f>IF(CI104&gt;CI103,1,0)</f>
        <v>0</v>
      </c>
      <c r="DA104" s="65">
        <f>IF(CJ104&gt;CJ103,1,0)</f>
        <v>0</v>
      </c>
      <c r="DB104" s="65">
        <f>IF(CK104&gt;CK103,1,0)</f>
        <v>0</v>
      </c>
      <c r="DC104" s="111"/>
      <c r="DD104" s="65">
        <f>IF(AE106&gt;AE105,1,0)</f>
        <v>0</v>
      </c>
      <c r="DE104" s="65">
        <f>IF(AF106&gt;AF105,1,0)</f>
        <v>0</v>
      </c>
      <c r="DF104" s="65">
        <f>IF(AG106&gt;AG105,1,0)</f>
        <v>0</v>
      </c>
      <c r="DG104" s="65">
        <f>IF(AS106&gt;AS105,1,0)</f>
        <v>0</v>
      </c>
      <c r="DH104" s="65">
        <f>IF(AT106&gt;AT105,1,0)</f>
        <v>1</v>
      </c>
      <c r="DI104" s="65">
        <f>IF(AU106&gt;AU105,1,0)</f>
        <v>0</v>
      </c>
      <c r="DJ104" s="65">
        <f>IF(BG106&gt;BG105,1,0)</f>
        <v>0</v>
      </c>
      <c r="DK104" s="65">
        <f>IF(BH106&gt;BH105,1,0)</f>
        <v>0</v>
      </c>
      <c r="DL104" s="65">
        <f>IF(BI106&gt;BI105,1,0)</f>
        <v>0</v>
      </c>
      <c r="DM104" s="65">
        <f>IF(BU106&gt;BU105,1,0)</f>
        <v>0</v>
      </c>
      <c r="DN104" s="65">
        <f>IF(BV106&gt;BV105,1,0)</f>
        <v>0</v>
      </c>
      <c r="DO104" s="65">
        <f>IF(BW106&gt;BW105,1,0)</f>
        <v>0</v>
      </c>
      <c r="DP104" s="65">
        <f>IF(CI103&gt;CI104,1,0)</f>
        <v>1</v>
      </c>
      <c r="DQ104" s="65">
        <f>IF(CJ103&gt;CJ104,1,0)</f>
        <v>1</v>
      </c>
      <c r="DR104" s="65">
        <f>IF(CK103&gt;CK104,1,0)</f>
        <v>0</v>
      </c>
      <c r="DS104" s="111"/>
      <c r="DT104" s="65">
        <f>AE105+AF105+AG105+AS105+AT105+AU105+BG105+BH105+BI105+BU105+BV105+BW105+CI104+CJ104+CK104</f>
        <v>59</v>
      </c>
      <c r="DU104" s="65">
        <f>AE106+AF106+AG106+AS106+AT106+AU106+BG106+BH106+BI106+BU106+BV106+BW106+CI103+CJ103+CK103</f>
        <v>29</v>
      </c>
      <c r="DV104" s="111"/>
      <c r="DW104" s="31">
        <f>IF(X105="O",1,0)</f>
        <v>0</v>
      </c>
      <c r="DX104" s="31">
        <f>IF(AL105="O",1,0)</f>
        <v>0</v>
      </c>
      <c r="DY104" s="31">
        <f>IF(AZ105="O",1,0)</f>
        <v>0</v>
      </c>
      <c r="DZ104" s="31">
        <f>IF(BN105="O",1,0)</f>
        <v>0</v>
      </c>
      <c r="EA104" s="31">
        <f>IF(CB104="O",1,0)</f>
        <v>0</v>
      </c>
      <c r="ED104" s="65">
        <f t="shared" si="345"/>
        <v>1</v>
      </c>
      <c r="EE104" s="65">
        <f t="shared" si="346"/>
        <v>1</v>
      </c>
      <c r="EF104" s="65">
        <f t="shared" si="347"/>
        <v>1</v>
      </c>
      <c r="EG104" s="65">
        <f t="shared" si="348"/>
        <v>1</v>
      </c>
      <c r="EH104" s="65">
        <f t="shared" si="349"/>
        <v>1</v>
      </c>
      <c r="EI104" s="65">
        <v>2</v>
      </c>
      <c r="EJ104" s="43">
        <f t="shared" si="350"/>
        <v>5</v>
      </c>
      <c r="EK104" s="43">
        <f>AY105+BM105+CA104+W105+AK105</f>
        <v>4</v>
      </c>
      <c r="EL104" s="43">
        <f t="shared" si="351"/>
        <v>8</v>
      </c>
      <c r="EM104" s="43">
        <f t="shared" si="352"/>
        <v>3</v>
      </c>
      <c r="EN104" s="43">
        <f t="shared" si="353"/>
        <v>5</v>
      </c>
      <c r="EO104" s="43">
        <f t="shared" si="354"/>
        <v>59</v>
      </c>
      <c r="EP104" s="43">
        <f t="shared" si="354"/>
        <v>29</v>
      </c>
      <c r="EQ104" s="43">
        <f t="shared" si="355"/>
        <v>30</v>
      </c>
      <c r="ER104" s="43">
        <f t="shared" si="356"/>
        <v>0</v>
      </c>
      <c r="ES104" s="111"/>
      <c r="ET104" s="71">
        <f>IF(EK104+100&gt;99,EK104+100,concatdxnar("0",EK104+100))</f>
        <v>104</v>
      </c>
      <c r="EU104" s="71">
        <f t="shared" si="357"/>
        <v>105</v>
      </c>
      <c r="EV104" s="71">
        <f t="shared" si="358"/>
        <v>130</v>
      </c>
      <c r="EW104" s="71">
        <f t="shared" si="359"/>
        <v>9</v>
      </c>
      <c r="EX104" s="65" t="str">
        <f t="shared" si="360"/>
        <v>10410513092</v>
      </c>
      <c r="EY104" s="65">
        <f t="shared" si="361"/>
        <v>10410513092</v>
      </c>
      <c r="EZ104" s="65">
        <f>LARGE(EY103:EY108,EI104)</f>
        <v>10410512291</v>
      </c>
      <c r="FA104" s="65" t="str">
        <f t="shared" si="362"/>
        <v>104105122</v>
      </c>
      <c r="FB104" s="65" t="str">
        <f>IF(FA104=FA103,"empate-c",IF(FA104=FA105,"empate-b","ok"))</f>
        <v>ok</v>
      </c>
      <c r="FC104" s="65">
        <f t="shared" si="363"/>
        <v>1</v>
      </c>
      <c r="FD104" s="65">
        <f t="shared" si="364"/>
        <v>9</v>
      </c>
      <c r="FE104" s="65" t="str">
        <f>RIGHT(C101,1)</f>
        <v>L</v>
      </c>
      <c r="FF104" s="65">
        <f>IF(FD104=9,9,VLOOKUP(CONCATENATE(FE104,FD104),'Conf-Direto'!$A$12:$B$587,2,0))</f>
        <v>9</v>
      </c>
      <c r="FG104" s="65">
        <f t="shared" si="365"/>
        <v>9</v>
      </c>
      <c r="FH104" s="31" t="str">
        <f t="shared" si="366"/>
        <v>10410512291</v>
      </c>
      <c r="FI104" s="65">
        <v>2</v>
      </c>
      <c r="FJ104" s="70">
        <f>IF(CA103=1,1,IF(CA104=1,2,0))</f>
        <v>1</v>
      </c>
      <c r="FK104" s="70"/>
      <c r="FL104" s="70">
        <f>FK105</f>
        <v>2</v>
      </c>
      <c r="FM104" s="70">
        <f>FK106</f>
        <v>2</v>
      </c>
      <c r="FN104" s="70">
        <f>FK107</f>
        <v>2</v>
      </c>
      <c r="FO104" s="70">
        <f>FL108</f>
        <v>6</v>
      </c>
      <c r="FP104" s="31">
        <f t="shared" si="367"/>
        <v>10410512291</v>
      </c>
      <c r="FQ104" s="31">
        <f>LARGE(FP103:FP108,2)</f>
        <v>10410512291</v>
      </c>
      <c r="FR104" s="65">
        <f>IF(SUM(EJ103:EJ108)=0,B104,VALUE(RIGHT(FQ104,1)))</f>
        <v>1</v>
      </c>
      <c r="FS104" s="31">
        <f t="shared" si="368"/>
        <v>67</v>
      </c>
      <c r="FT104" s="31" t="str">
        <f>VLOOKUP(FR104,B103:D108,3,0)</f>
        <v>ALEXANDRE TEIXEIRA</v>
      </c>
      <c r="FU104" s="31">
        <f t="shared" si="369"/>
        <v>68</v>
      </c>
      <c r="FV104" s="67" t="str">
        <f t="shared" si="370"/>
        <v>6768</v>
      </c>
      <c r="FW104" s="31">
        <f t="shared" si="371"/>
        <v>6768</v>
      </c>
      <c r="FX104" s="31">
        <f>SMALL(FW103:FW108,FI104)</f>
        <v>6867</v>
      </c>
      <c r="FY104" s="31">
        <f t="shared" si="372"/>
        <v>68</v>
      </c>
      <c r="FZ104" s="31" t="str">
        <f t="shared" si="373"/>
        <v>67</v>
      </c>
    </row>
    <row r="105" spans="1:185" x14ac:dyDescent="0.45">
      <c r="B105" s="43">
        <v>3</v>
      </c>
      <c r="C105" s="38">
        <v>69</v>
      </c>
      <c r="D105" s="39" t="str">
        <f>Classificação!D73</f>
        <v>CLÓVIS CORREA</v>
      </c>
      <c r="F105" s="38">
        <f>F104+1</f>
        <v>69</v>
      </c>
      <c r="G105" s="89" t="str">
        <f t="shared" si="343"/>
        <v>ÁLVARO PLACIDO</v>
      </c>
      <c r="H105" s="131">
        <f>VLOOKUP(FR105,EI103:EJ108,2,0)</f>
        <v>4</v>
      </c>
      <c r="I105" s="112">
        <f>VLOOKUP(FR105,EI103:EK108,3,0)</f>
        <v>2</v>
      </c>
      <c r="J105" s="131">
        <f>VLOOKUP(FR105,EI103:EQ108,4,0)</f>
        <v>5</v>
      </c>
      <c r="K105" s="114">
        <f>VLOOKUP(FR105,EI103:EQ108,5,0)</f>
        <v>4</v>
      </c>
      <c r="L105" s="115">
        <f>VLOOKUP(FR105,EI103:EQ108,6,0)</f>
        <v>1</v>
      </c>
      <c r="M105" s="131">
        <f>VLOOKUP(FR105,EI103:EQ108,7,0)</f>
        <v>41</v>
      </c>
      <c r="N105" s="114">
        <f>VLOOKUP(FR105,EI103:EQ108,8,0)</f>
        <v>42</v>
      </c>
      <c r="O105" s="147">
        <f>VLOOKUP(FR105,EI103:EQ108,9,0)</f>
        <v>-1</v>
      </c>
      <c r="P105" s="117">
        <f>VLOOKUP(FR105,EI103:ER108,10,0)</f>
        <v>0</v>
      </c>
      <c r="Q105" s="117" t="e">
        <f>VLOOKUP(FS105,EJ103:ES108,10,0)</f>
        <v>#N/A</v>
      </c>
      <c r="R105" s="97"/>
      <c r="S105" s="97"/>
      <c r="U105" s="98"/>
      <c r="V105" s="41" t="str">
        <f>D104</f>
        <v>LUCIMAR SILVA</v>
      </c>
      <c r="W105" s="99">
        <f>IF(X105="W",1,IF(X105="O",0,IF(X105="R",0,IF(X106="R",1,IF(AG105+AG106&gt;0,IF(AG105&gt;AG106,1,0),IF(AF105&gt;AF106,1,0))))))</f>
        <v>1</v>
      </c>
      <c r="X105" s="132"/>
      <c r="Y105" s="101">
        <v>6</v>
      </c>
      <c r="Z105" s="101">
        <v>6</v>
      </c>
      <c r="AA105" s="102"/>
      <c r="AC105" s="65" t="str">
        <f>IF(AA105&lt;&gt;"","STB",IF(AA106&lt;&gt;"","STB",IF(Z105&lt;&gt;"",IF(Z105&gt;5,IF(Z105&gt;Z106+1,"fim2st",IF(Z106&gt;Z105+1,"fim2st",IF(Z105=Z106,"meio2st",IF(Z105=6,IF(Z106=7,"fim2st","meio2st"),IF(Z105=7,IF(Z106=6,"fim2st","meio2st"),"meio2st"))))),IF(Z106&gt;5,IF(Z106&gt;Z105+1,"fim2st","meio2st"),"meio2st")),IF(Z106&lt;&gt;"",IF(Z105&gt;5,IF(Z105&gt;Z106+1,"fim2st",IF(Z106&gt;Z105+1,"fim2st",IF(Z105=Z106,"meio2st",IF(Z105=6,IF(Z106=7,"fim2st","meio2st"),IF(Z105=7,IF(Z106=6,"fim2st","meio2st"),"meio2st"))))),IF(Z106&gt;5,IF(Z106&gt;Z105+1,"fim2st","meio2st"),"meio2st")),IF(Y105&lt;&gt;"",IF(Y105&gt;5,IF(Y105&gt;Y106+1,"fim1st",IF(Y106&gt;Y105+1,"fim1st",IF(Y105=Y106,"meio1st",IF(Y105=6,IF(Y106=7,"fim1st","meio1st"),IF(Y105=7,IF(Y106=6,"fim1st","meio1st"),"meio1st"))))),IF(Y106&gt;5,IF(Y106&gt;Y105+1,"fim1st","meio1st"),"meio1st")),IF(Y106&lt;&gt;"",IF(Y105&gt;5,IF(Y105&gt;Y106+1,"fim1st",IF(Y106&gt;Y105+1,"fim1st",IF(Y105=Y106,"meio1st",IF(Y105=6,IF(Y106=7,"fim1st","meio1st"),IF(Y105=7,IF(Y106=6,"fim1st","meio1st"),"meio1st"))))),IF(Y106&gt;5,IF(Y106&gt;Y105+1,"fim1st","meio1st"),"meio1st")),"NJG"))))))</f>
        <v>fim2st</v>
      </c>
      <c r="AE105" s="103">
        <f>IF(X105="W",6,IF(X105="O",0,  IF(X106="R",IF(AC105="meio1st",IF(Y106&gt;4,IF(Y106=6,7,Y106+2),6),Y105),Y105)))</f>
        <v>6</v>
      </c>
      <c r="AF105" s="104">
        <f>IF(X105="W",6,IF(X105="O",0,IF(X105="R",IF(AC105="meio1st",0,IF(AC105="fim1st",0,Z105) ),IF(X106="R",IF(AC105="meio1st",6,IF(AC105="fim1st",6,IF(AC105="meio2st",IF(Z106&gt;4,IF(Z106=6,7,Z106+2),6),Z105))),Z105))))</f>
        <v>6</v>
      </c>
      <c r="AG105" s="105">
        <f>IF(X105="W",0,IF(X105="O",0,IF(X105="R",IF(AC105="STB",AA105,0),IF(X106="R",IF(AC103="meio1st",0,IF(AE105&gt;AE106,IF(AF105&gt;AF106,0,10),IF(AF105&gt;AF106,10,AA105))),AA105))))</f>
        <v>0</v>
      </c>
      <c r="AH105" s="106"/>
      <c r="AI105" s="98" t="s">
        <v>140</v>
      </c>
      <c r="AJ105" s="41" t="str">
        <f>D104</f>
        <v>LUCIMAR SILVA</v>
      </c>
      <c r="AK105" s="99">
        <f>IF(AL105="W",1,IF(AL105="O",0,IF(AL105="R",0,IF(AL106="R",1,IF(AU105+AU106&gt;0,IF(AU105&gt;AU106,1,0),IF(AT105&gt;AT106,1,0))))))</f>
        <v>1</v>
      </c>
      <c r="AL105" s="132"/>
      <c r="AM105" s="101">
        <v>6</v>
      </c>
      <c r="AN105" s="101">
        <v>4</v>
      </c>
      <c r="AO105" s="102">
        <v>10</v>
      </c>
      <c r="AQ105" s="65" t="str">
        <f>IF(AO105&lt;&gt;"","STB",IF(AO106&lt;&gt;"","STB",IF(AN105&lt;&gt;"",IF(AN105&gt;5,IF(AN105&gt;AN106+1,"fim2st",IF(AN106&gt;AN105+1,"fim2st",IF(AN105=AN106,"meio2st",IF(AN105=6,IF(AN106=7,"fim2st","meio2st"),IF(AN105=7,IF(AN106=6,"fim2st","meio2st"),"meio2st"))))),IF(AN106&gt;5,IF(AN106&gt;AN105+1,"fim2st","meio2st"),"meio2st")),IF(AN106&lt;&gt;"",IF(AN105&gt;5,IF(AN105&gt;AN106+1,"fim2st",IF(AN106&gt;AN105+1,"fim2st",IF(AN105=AN106,"meio2st",IF(AN105=6,IF(AN106=7,"fim2st","meio2st"),IF(AN105=7,IF(AN106=6,"fim2st","meio2st"),"meio2st"))))),IF(AN106&gt;5,IF(AN106&gt;AN105+1,"fim2st","meio2st"),"meio2st")),IF(AM105&lt;&gt;"",IF(AM105&gt;5,IF(AM105&gt;AM106+1,"fim1st",IF(AM106&gt;AM105+1,"fim1st",IF(AM105=AM106,"meio1st",IF(AM105=6,IF(AM106=7,"fim1st","meio1st"),IF(AM105=7,IF(AM106=6,"fim1st","meio1st"),"meio1st"))))),IF(AM106&gt;5,IF(AM106&gt;AM105+1,"fim1st","meio1st"),"meio1st")),IF(AM106&lt;&gt;"",IF(AM105&gt;5,IF(AM105&gt;AM106+1,"fim1st",IF(AM106&gt;AM105+1,"fim1st",IF(AM105=AM106,"meio1st",IF(AM105=6,IF(AM106=7,"fim1st","meio1st"),IF(AM105=7,IF(AM106=6,"fim1st","meio1st"),"meio1st"))))),IF(AM106&gt;5,IF(AM106&gt;AM105+1,"fim1st","meio1st"),"meio1st")),"NJG"))))))</f>
        <v>STB</v>
      </c>
      <c r="AS105" s="103">
        <f>IF(AL105="W",6,IF(AL105="O",0,  IF(AL106="R",IF(AQ105="meio1st",IF(AM106&gt;4,IF(AM106=6,7,AM106+2),6),AM105),AM105)))</f>
        <v>6</v>
      </c>
      <c r="AT105" s="104">
        <f>IF(AL105="W",6,IF(AL105="O",0,IF(AL105="R",IF(AQ105="meio1st",0,IF(AQ105="fim1st",0,AN105) ),IF(AL106="R",IF(AQ105="meio1st",6,IF(AQ105="fim1st",6,IF(AQ105="meio2st",IF(AN106&gt;4,IF(AN106=6,7,AN106+2),6),AN105))),AN105))))</f>
        <v>4</v>
      </c>
      <c r="AU105" s="105">
        <f>IF(AL105="W",0,IF(AL105="O",0,IF(AL105="R",IF(AQ105="STB",AO105,0),IF(AL106="R",IF(AQ103="meio1st",0,IF(AS105&gt;AS106,IF(AT105&gt;AT106,0,10),IF(AT105&gt;AT106,10,AO105))),AO105))))</f>
        <v>10</v>
      </c>
      <c r="AW105" s="98"/>
      <c r="AX105" s="41" t="str">
        <f>D104</f>
        <v>LUCIMAR SILVA</v>
      </c>
      <c r="AY105" s="99">
        <f>IF(AZ105="W",1,IF(AZ105="O",0,IF(AZ105="R",0,IF(AZ106="R",1,IF(BI105+BI106&gt;0,IF(BI105&gt;BI106,1,0),IF(BH105&gt;BH106,1,0))))))</f>
        <v>1</v>
      </c>
      <c r="AZ105" s="132"/>
      <c r="BA105" s="101">
        <v>6</v>
      </c>
      <c r="BB105" s="101">
        <v>6</v>
      </c>
      <c r="BC105" s="102"/>
      <c r="BE105" s="65" t="str">
        <f>IF(BC105&lt;&gt;"","STB",IF(BC106&lt;&gt;"","STB",IF(BB105&lt;&gt;"",IF(BB105&gt;5,IF(BB105&gt;BB106+1,"fim2st",IF(BB106&gt;BB105+1,"fim2st",IF(BB105=BB106,"meio2st",IF(BB105=6,IF(BB106=7,"fim2st","meio2st"),IF(BB105=7,IF(BB106=6,"fim2st","meio2st"),"meio2st"))))),IF(BB106&gt;5,IF(BB106&gt;BB105+1,"fim2st","meio2st"),"meio2st")),IF(BB106&lt;&gt;"",IF(BB105&gt;5,IF(BB105&gt;BB106+1,"fim2st",IF(BB106&gt;BB105+1,"fim2st",IF(BB105=BB106,"meio2st",IF(BB105=6,IF(BB106=7,"fim2st","meio2st"),IF(BB105=7,IF(BB106=6,"fim2st","meio2st"),"meio2st"))))),IF(BB106&gt;5,IF(BB106&gt;BB105+1,"fim2st","meio2st"),"meio2st")),IF(BA105&lt;&gt;"",IF(BA105&gt;5,IF(BA105&gt;BA106+1,"fim1st",IF(BA106&gt;BA105+1,"fim1st",IF(BA105=BA106,"meio1st",IF(BA105=6,IF(BA106=7,"fim1st","meio1st"),IF(BA105=7,IF(BA106=6,"fim1st","meio1st"),"meio1st"))))),IF(BA106&gt;5,IF(BA106&gt;BA105+1,"fim1st","meio1st"),"meio1st")),IF(BA106&lt;&gt;"",IF(BA105&gt;5,IF(BA105&gt;BA106+1,"fim1st",IF(BA106&gt;BA105+1,"fim1st",IF(BA105=BA106,"meio1st",IF(BA105=6,IF(BA106=7,"fim1st","meio1st"),IF(BA105=7,IF(BA106=6,"fim1st","meio1st"),"meio1st"))))),IF(BA106&gt;5,IF(BA106&gt;BA105+1,"fim1st","meio1st"),"meio1st")),"NJG"))))))</f>
        <v>fim2st</v>
      </c>
      <c r="BG105" s="103">
        <f>IF(AZ105="W",6,IF(AZ105="O",0,  IF(AZ106="R",IF(BE105="meio1st",IF(BA106&gt;4,IF(BA106=6,7,BA106+2),6),BA105),BA105)))</f>
        <v>6</v>
      </c>
      <c r="BH105" s="104">
        <f>IF(AZ105="W",6,IF(AZ105="O",0,IF(AZ105="R",IF(BE105="meio1st",0,IF(BE105="fim1st",0,BB105) ),IF(AZ106="R",IF(BE105="meio1st",6,IF(BE105="fim1st",6,IF(BE105="meio2st",IF(BB106&gt;4,IF(BB106=6,7,BB106+2),6),BB105))),BB105))))</f>
        <v>6</v>
      </c>
      <c r="BI105" s="105">
        <f>IF(AZ105="W",0,IF(AZ105="O",0,IF(AZ105="R",IF(BE105="STB",BC105,0),IF(AZ106="R",IF(BE103="meio1st",0,IF(BG105&gt;BG106,IF(BH105&gt;BH106,0,10),IF(BH105&gt;BH106,10,BC105))),BC105))))</f>
        <v>0</v>
      </c>
      <c r="BK105" s="98"/>
      <c r="BL105" s="41" t="str">
        <f>D104</f>
        <v>LUCIMAR SILVA</v>
      </c>
      <c r="BM105" s="99">
        <f>IF(BN105="W",1,IF(BN105="O",0,IF(BN105="R",0,IF(BN106="R",1,IF(BW105+BW106&gt;0,IF(BW105&gt;BW106,1,0),IF(BV105&gt;BV106,1,0))))))</f>
        <v>1</v>
      </c>
      <c r="BN105" s="132" t="s">
        <v>169</v>
      </c>
      <c r="BO105" s="101"/>
      <c r="BP105" s="101"/>
      <c r="BQ105" s="102"/>
      <c r="BS105" s="65" t="str">
        <f>IF(BQ105&lt;&gt;"","STB",IF(BQ106&lt;&gt;"","STB",IF(BP105&lt;&gt;"",IF(BP105&gt;5,IF(BP105&gt;BP106+1,"fim2st",IF(BP106&gt;BP105+1,"fim2st",IF(BP105=BP106,"meio2st",IF(BP105=6,IF(BP106=7,"fim2st","meio2st"),IF(BP105=7,IF(BP106=6,"fim2st","meio2st"),"meio2st"))))),IF(BP106&gt;5,IF(BP106&gt;BP105+1,"fim2st","meio2st"),"meio2st")),IF(BP106&lt;&gt;"",IF(BP105&gt;5,IF(BP105&gt;BP106+1,"fim2st",IF(BP106&gt;BP105+1,"fim2st",IF(BP105=BP106,"meio2st",IF(BP105=6,IF(BP106=7,"fim2st","meio2st"),IF(BP105=7,IF(BP106=6,"fim2st","meio2st"),"meio2st"))))),IF(BP106&gt;5,IF(BP106&gt;BP105+1,"fim2st","meio2st"),"meio2st")),IF(BO105&lt;&gt;"",IF(BO105&gt;5,IF(BO105&gt;BO106+1,"fim1st",IF(BO106&gt;BO105+1,"fim1st",IF(BO105=BO106,"meio1st",IF(BO105=6,IF(BO106=7,"fim1st","meio1st"),IF(BO105=7,IF(BO106=6,"fim1st","meio1st"),"meio1st"))))),IF(BO106&gt;5,IF(BO106&gt;BO105+1,"fim1st","meio1st"),"meio1st")),IF(BO106&lt;&gt;"",IF(BO105&gt;5,IF(BO105&gt;BO106+1,"fim1st",IF(BO106&gt;BO105+1,"fim1st",IF(BO105=BO106,"meio1st",IF(BO105=6,IF(BO106=7,"fim1st","meio1st"),IF(BO105=7,IF(BO106=6,"fim1st","meio1st"),"meio1st"))))),IF(BO106&gt;5,IF(BO106&gt;BO105+1,"fim1st","meio1st"),"meio1st")),"NJG"))))))</f>
        <v>NJG</v>
      </c>
      <c r="BU105" s="103">
        <f>IF(BN105="W",6,IF(BN105="O",0,  IF(BN106="R",IF(BS105="meio1st",IF(BO106&gt;4,IF(BO106=6,7,BO106+2),6),BO105),BO105)))</f>
        <v>6</v>
      </c>
      <c r="BV105" s="104">
        <f>IF(BN105="W",6,IF(BN105="O",0,IF(BN105="R",IF(BS105="meio1st",0,IF(BS105="fim1st",0,BP105) ),IF(BN106="R",IF(BS105="meio1st",6,IF(BS105="fim1st",6,IF(BS105="meio2st",IF(BP106&gt;4,IF(BP106=6,7,BP106+2),6),BP105))),BP105))))</f>
        <v>6</v>
      </c>
      <c r="BW105" s="105">
        <f>IF(BN105="W",0,IF(BN105="O",0,IF(BN105="R",IF(BS105="STB",BQ105,0),IF(BN106="R",IF(BS103="meio1st",0,IF(BU105&gt;BU106,IF(BV105&gt;BV106,0,10),IF(BV105&gt;BV106,10,BQ105))),BQ105))))</f>
        <v>0</v>
      </c>
      <c r="BY105" s="98" t="s">
        <v>140</v>
      </c>
      <c r="BZ105" s="41" t="str">
        <f>D105</f>
        <v>CLÓVIS CORREA</v>
      </c>
      <c r="CA105" s="99">
        <f>IF(CB105="W",1,IF(CB105="O",0,IF(CB105="R",0,IF(CB106="R",1,IF(CK105+CK106&gt;0,IF(CK105&gt;CK106,1,0),IF(CJ105&gt;CJ106,1,0))))))</f>
        <v>1</v>
      </c>
      <c r="CB105" s="133" t="s">
        <v>169</v>
      </c>
      <c r="CC105" s="109"/>
      <c r="CD105" s="109"/>
      <c r="CE105" s="110"/>
      <c r="CG105" s="65" t="str">
        <f>IF(CE105&lt;&gt;"","STB",IF(CE106&lt;&gt;"","STB",IF(CD105&lt;&gt;"",IF(CD105&gt;5,IF(CD105&gt;CD106+1,"fim2st",IF(CD106&gt;CD105+1,"fim2st",IF(CD105=CD106,"meio2st",IF(CD105=6,IF(CD106=7,"fim2st","meio2st"),IF(CD105=7,IF(CD106=6,"fim2st","meio2st"),"meio2st"))))),IF(CD106&gt;5,IF(CD106&gt;CD105+1,"fim2st","meio2st"),"meio2st")),IF(CD106&lt;&gt;"",IF(CD105&gt;5,IF(CD105&gt;CD106+1,"fim2st",IF(CD106&gt;CD105+1,"fim2st",IF(CD105=CD106,"meio2st",IF(CD105=6,IF(CD106=7,"fim2st","meio2st"),IF(CD105=7,IF(CD106=6,"fim2st","meio2st"),"meio2st"))))),IF(CD106&gt;5,IF(CD106&gt;CD105+1,"fim2st","meio2st"),"meio2st")),IF(CC105&lt;&gt;"",IF(CC105&gt;5,IF(CC105&gt;CC106+1,"fim1st",IF(CC106&gt;CC105+1,"fim1st",IF(CC105=CC106,"meio1st",IF(CC105=6,IF(CC106=7,"fim1st","meio1st"),IF(CC105=7,IF(CC106=6,"fim1st","meio1st"),"meio1st"))))),IF(CC106&gt;5,IF(CC106&gt;CC105+1,"fim1st","meio1st"),"meio1st")),IF(CC106&lt;&gt;"",IF(CC105&gt;5,IF(CC105&gt;CC106+1,"fim1st",IF(CC106&gt;CC105+1,"fim1st",IF(CC105=CC106,"meio1st",IF(CC105=6,IF(CC106=7,"fim1st","meio1st"),IF(CC105=7,IF(CC106=6,"fim1st","meio1st"),"meio1st"))))),IF(CC106&gt;5,IF(CC106&gt;CC105+1,"fim1st","meio1st"),"meio1st")),"NJG"))))))</f>
        <v>NJG</v>
      </c>
      <c r="CI105" s="103">
        <f>IF(CB105="W",6,IF(CB105="O",0,  IF(CB106="R",IF(CG105="meio1st",IF(CC106&gt;4,IF(CC106=6,7,CC106+2),6),CC105),CC105)))</f>
        <v>6</v>
      </c>
      <c r="CJ105" s="104">
        <f>IF(CB105="W",6,IF(CB105="O",0,IF(CB105="R",IF(CG105="meio1st",0,IF(CG105="fim1st",0,CD105) ),IF(CB106="R",IF(CG105="meio1st",6,IF(CG105="fim1st",6,IF(CG105="meio2st",IF(CD106&gt;4,IF(CD106=6,7,CD106+2),6),CD105))),CD105))))</f>
        <v>6</v>
      </c>
      <c r="CK105" s="105">
        <f>IF(CB105="W",0,IF(CB105="O",0,IF(CB105="R",IF(CG105="STB",CE105,0),IF(CB106="R",IF(CG103="meio1st",0,IF(CI105&gt;CI106,IF(CJ105&gt;CJ106,0,10),IF(CJ105&gt;CJ106,10,CE105))),CE105))))</f>
        <v>0</v>
      </c>
      <c r="CM105" s="31" t="str">
        <f t="shared" si="344"/>
        <v>CLÓVIS CORREA</v>
      </c>
      <c r="CN105" s="65">
        <f>IF(AE107&gt;AE108,1,0)</f>
        <v>1</v>
      </c>
      <c r="CO105" s="65">
        <f>IF(AF107&gt;AF108,1,0)</f>
        <v>1</v>
      </c>
      <c r="CP105" s="65">
        <f>IF(AG107&gt;AG108,1,0)</f>
        <v>0</v>
      </c>
      <c r="CQ105" s="65">
        <f>IF(AS107&gt;AS108,1,0)</f>
        <v>0</v>
      </c>
      <c r="CR105" s="65">
        <f>IF(AT107&gt;AT108,1,0)</f>
        <v>0</v>
      </c>
      <c r="CS105" s="65">
        <f>IF(AU107&gt;AU108,1,0)</f>
        <v>0</v>
      </c>
      <c r="CT105" s="65">
        <f>IF(BG106&gt;BG105,1,0)</f>
        <v>0</v>
      </c>
      <c r="CU105" s="65">
        <f>IF(BH106&gt;BH105,1,0)</f>
        <v>0</v>
      </c>
      <c r="CV105" s="65">
        <f>IF(BI106&gt;BI105,1,0)</f>
        <v>0</v>
      </c>
      <c r="CW105" s="65">
        <f>IF(BU104&gt;BU103,1,0)</f>
        <v>0</v>
      </c>
      <c r="CX105" s="65">
        <f>IF(BV104&gt;BV103,1,0)</f>
        <v>0</v>
      </c>
      <c r="CY105" s="65">
        <f>IF(BW104&gt;BW103,1,0)</f>
        <v>0</v>
      </c>
      <c r="CZ105" s="65">
        <f>IF(CI105&gt;CI106,1,0)</f>
        <v>1</v>
      </c>
      <c r="DA105" s="65">
        <f>IF(CJ105&gt;CJ106,1,0)</f>
        <v>1</v>
      </c>
      <c r="DB105" s="65">
        <f>IF(CK105&gt;CK106,1,0)</f>
        <v>0</v>
      </c>
      <c r="DC105" s="111"/>
      <c r="DD105" s="65">
        <f>IF(AE108&gt;AE107,1,0)</f>
        <v>0</v>
      </c>
      <c r="DE105" s="65">
        <f>IF(AF108&gt;AF107,1,0)</f>
        <v>0</v>
      </c>
      <c r="DF105" s="65">
        <f>IF(AG108&gt;AG107,1,0)</f>
        <v>0</v>
      </c>
      <c r="DG105" s="65">
        <f>IF(AS108&gt;AS107,1,0)</f>
        <v>1</v>
      </c>
      <c r="DH105" s="65">
        <f>IF(AT108&gt;AT107,1,0)</f>
        <v>1</v>
      </c>
      <c r="DI105" s="65">
        <f>IF(AU108&gt;AU107,1,0)</f>
        <v>0</v>
      </c>
      <c r="DJ105" s="65">
        <f>IF(BG105&gt;BG106,1,0)</f>
        <v>1</v>
      </c>
      <c r="DK105" s="65">
        <f>IF(BH105&gt;BH106,1,0)</f>
        <v>1</v>
      </c>
      <c r="DL105" s="65">
        <f>IF(BI105&gt;BI106,1,0)</f>
        <v>0</v>
      </c>
      <c r="DM105" s="65">
        <f>IF(BU103&gt;BU104,1,0)</f>
        <v>1</v>
      </c>
      <c r="DN105" s="65">
        <f>IF(BV103&gt;BV104,1,0)</f>
        <v>1</v>
      </c>
      <c r="DO105" s="65">
        <f>IF(BW103&gt;BW104,1,0)</f>
        <v>0</v>
      </c>
      <c r="DP105" s="65">
        <f>IF(CI106&gt;CI105,1,0)</f>
        <v>0</v>
      </c>
      <c r="DQ105" s="65">
        <f>IF(CJ106&gt;CJ105,1,0)</f>
        <v>0</v>
      </c>
      <c r="DR105" s="65">
        <f>IF(CK106&gt;CK105,1,0)</f>
        <v>0</v>
      </c>
      <c r="DS105" s="111"/>
      <c r="DT105" s="65">
        <f>AE107+AF107+AG107+AS107+AT107+AU107+BG106+BH106+BI106+BU104+BV104+BW104+CI105+CJ105+CK105</f>
        <v>37</v>
      </c>
      <c r="DU105" s="65">
        <f>AE108+AF108+AG108+AS108+AT108+AU108+BG105+BH105+BI105+BU103+BV103+BW103+CI106+CJ106+CK106</f>
        <v>42</v>
      </c>
      <c r="DV105" s="111"/>
      <c r="DW105" s="31">
        <f>IF(X107="O",1,0)</f>
        <v>0</v>
      </c>
      <c r="DX105" s="31">
        <f>IF(AL107="O",1,0)</f>
        <v>0</v>
      </c>
      <c r="DY105" s="31">
        <f>IF(AZ106="O",1,0)</f>
        <v>0</v>
      </c>
      <c r="DZ105" s="31">
        <f>IF(BN104="O",1,0)</f>
        <v>0</v>
      </c>
      <c r="EA105" s="31">
        <f>IF(CB105="O",1,0)</f>
        <v>0</v>
      </c>
      <c r="ED105" s="65">
        <f t="shared" si="345"/>
        <v>1</v>
      </c>
      <c r="EE105" s="65">
        <f t="shared" si="346"/>
        <v>1</v>
      </c>
      <c r="EF105" s="65">
        <f t="shared" si="347"/>
        <v>1</v>
      </c>
      <c r="EG105" s="65">
        <f t="shared" si="348"/>
        <v>1</v>
      </c>
      <c r="EH105" s="65">
        <f t="shared" si="349"/>
        <v>1</v>
      </c>
      <c r="EI105" s="65">
        <v>3</v>
      </c>
      <c r="EJ105" s="43">
        <f t="shared" si="350"/>
        <v>5</v>
      </c>
      <c r="EK105" s="43">
        <f>AY106+BM104+CA105+W107+AK107</f>
        <v>2</v>
      </c>
      <c r="EL105" s="43">
        <f t="shared" si="351"/>
        <v>4</v>
      </c>
      <c r="EM105" s="43">
        <f t="shared" si="352"/>
        <v>6</v>
      </c>
      <c r="EN105" s="43">
        <f t="shared" si="353"/>
        <v>-2</v>
      </c>
      <c r="EO105" s="43">
        <f t="shared" si="354"/>
        <v>37</v>
      </c>
      <c r="EP105" s="43">
        <f t="shared" si="354"/>
        <v>42</v>
      </c>
      <c r="EQ105" s="43">
        <f t="shared" si="355"/>
        <v>-5</v>
      </c>
      <c r="ER105" s="43">
        <f t="shared" si="356"/>
        <v>0</v>
      </c>
      <c r="ES105" s="111"/>
      <c r="ET105" s="71">
        <f>IF(EK105+100&gt;99,EK105+100,concatdxnar("0",EK105+100))</f>
        <v>102</v>
      </c>
      <c r="EU105" s="71" t="str">
        <f t="shared" si="357"/>
        <v>098</v>
      </c>
      <c r="EV105" s="71" t="str">
        <f t="shared" si="358"/>
        <v>095</v>
      </c>
      <c r="EW105" s="71">
        <f t="shared" si="359"/>
        <v>9</v>
      </c>
      <c r="EX105" s="65" t="str">
        <f t="shared" si="360"/>
        <v>10209809593</v>
      </c>
      <c r="EY105" s="65">
        <f t="shared" si="361"/>
        <v>10209809593</v>
      </c>
      <c r="EZ105" s="65">
        <f>LARGE(EY103:EY108,EI105)</f>
        <v>10210109994</v>
      </c>
      <c r="FA105" s="65" t="str">
        <f t="shared" si="362"/>
        <v>102101099</v>
      </c>
      <c r="FB105" s="65" t="str">
        <f>IF(FA105=FA104,"empate-c",IF(FA105=FA106,"empate-b","ok"))</f>
        <v>ok</v>
      </c>
      <c r="FC105" s="65">
        <f t="shared" si="363"/>
        <v>4</v>
      </c>
      <c r="FD105" s="65">
        <f t="shared" si="364"/>
        <v>9</v>
      </c>
      <c r="FE105" s="65" t="str">
        <f>RIGHT(C101,1)</f>
        <v>L</v>
      </c>
      <c r="FF105" s="65">
        <f>IF(FD105=9,9,VLOOKUP(CONCATENATE(FE105,FD105),'Conf-Direto'!$A$12:$B$587,2,0))</f>
        <v>9</v>
      </c>
      <c r="FG105" s="65">
        <f t="shared" si="365"/>
        <v>9</v>
      </c>
      <c r="FH105" s="31" t="str">
        <f t="shared" si="366"/>
        <v>10210109994</v>
      </c>
      <c r="FI105" s="65">
        <v>3</v>
      </c>
      <c r="FJ105" s="70">
        <f>IF(BM103=1,1,IF(BM104=1,3,0))</f>
        <v>1</v>
      </c>
      <c r="FK105" s="70">
        <f>IF(AY105=1,2,IF(AY106=1,3,0))</f>
        <v>2</v>
      </c>
      <c r="FL105" s="70"/>
      <c r="FM105" s="70">
        <f>FL106</f>
        <v>3</v>
      </c>
      <c r="FN105" s="70">
        <f>FL107</f>
        <v>3</v>
      </c>
      <c r="FO105" s="70">
        <f>FL108</f>
        <v>6</v>
      </c>
      <c r="FP105" s="31">
        <f t="shared" si="367"/>
        <v>10210109994</v>
      </c>
      <c r="FQ105" s="31">
        <f>LARGE(FP103:FP108,3)</f>
        <v>10210109994</v>
      </c>
      <c r="FR105" s="65">
        <f>IF(SUM(EJ103:EJ108)=0,B105,VALUE(RIGHT(FQ105,1)))</f>
        <v>4</v>
      </c>
      <c r="FS105" s="31">
        <f t="shared" si="368"/>
        <v>70</v>
      </c>
      <c r="FT105" s="31" t="str">
        <f>VLOOKUP(FR105,B103:D108,3,0)</f>
        <v>ÁLVARO PLACIDO</v>
      </c>
      <c r="FU105" s="31">
        <f t="shared" si="369"/>
        <v>69</v>
      </c>
      <c r="FV105" s="67" t="str">
        <f t="shared" si="370"/>
        <v>7069</v>
      </c>
      <c r="FW105" s="31">
        <f t="shared" si="371"/>
        <v>7069</v>
      </c>
      <c r="FX105" s="31">
        <f>SMALL(FW103:FW108,FI105)</f>
        <v>6970</v>
      </c>
      <c r="FY105" s="31">
        <f t="shared" si="372"/>
        <v>69</v>
      </c>
      <c r="FZ105" s="31" t="str">
        <f t="shared" si="373"/>
        <v>70</v>
      </c>
    </row>
    <row r="106" spans="1:185" x14ac:dyDescent="0.45">
      <c r="B106" s="43">
        <v>4</v>
      </c>
      <c r="C106" s="38">
        <v>70</v>
      </c>
      <c r="D106" s="39" t="str">
        <f>Classificação!D74</f>
        <v>ÁLVARO PLACIDO</v>
      </c>
      <c r="F106" s="38">
        <f>F105+1</f>
        <v>70</v>
      </c>
      <c r="G106" s="89" t="str">
        <f t="shared" si="343"/>
        <v>CLÓVIS CORREA</v>
      </c>
      <c r="H106" s="131">
        <f>VLOOKUP(FR106,EI103:EJ108,2,0)</f>
        <v>5</v>
      </c>
      <c r="I106" s="112">
        <f>VLOOKUP(FR106,EI103:EK108,3,0)</f>
        <v>2</v>
      </c>
      <c r="J106" s="116">
        <f>VLOOKUP(FR106,EI103:EQ108,4,0)</f>
        <v>4</v>
      </c>
      <c r="K106" s="114">
        <f>VLOOKUP(FR106,EI103:EQ108,5,0)</f>
        <v>6</v>
      </c>
      <c r="L106" s="115">
        <f>VLOOKUP(FR106,EI103:EQ108,6,0)</f>
        <v>-2</v>
      </c>
      <c r="M106" s="116">
        <f>VLOOKUP(FR106,EI103:EQ108,7,0)</f>
        <v>37</v>
      </c>
      <c r="N106" s="114">
        <f>VLOOKUP(FR106,EI103:EQ108,8,0)</f>
        <v>42</v>
      </c>
      <c r="O106" s="147">
        <f>VLOOKUP(FR106,EI103:EQ108,9,0)</f>
        <v>-5</v>
      </c>
      <c r="P106" s="117">
        <f>VLOOKUP(FR106,EI103:ER108,10,0)</f>
        <v>0</v>
      </c>
      <c r="Q106" s="117" t="e">
        <f>VLOOKUP(FS106,EJ103:ES108,10,0)</f>
        <v>#N/A</v>
      </c>
      <c r="R106" s="97"/>
      <c r="S106" s="97"/>
      <c r="U106" s="118" t="s">
        <v>140</v>
      </c>
      <c r="V106" s="50" t="str">
        <f>D107</f>
        <v>DIONY PORTO</v>
      </c>
      <c r="W106" s="119">
        <f>IF(X106="W",1,IF(X106="O",0,IF(X106="R",0,IF(X105="R",1,IF(AG106+AG105&gt;0,IF(AG106&gt;AG105,1,0),IF(AF106&gt;AF105,1,0))))))</f>
        <v>0</v>
      </c>
      <c r="X106" s="120"/>
      <c r="Y106" s="121">
        <v>1</v>
      </c>
      <c r="Z106" s="121">
        <v>2</v>
      </c>
      <c r="AA106" s="122"/>
      <c r="AC106" s="65" t="str">
        <f>IF(AA106&lt;&gt;"","STB",IF(AA105&lt;&gt;"","STB",IF(Z106&lt;&gt;"",IF(Z106&gt;5,IF(Z106&gt;Z105+1,"fim2st",IF(Z105&gt;Z106+1,"fim2st",IF(Z106=Z105,"meio2st",IF(Z106=6,IF(Z105=7,"fim2st","meio2st"),IF(Z106=7,IF(Z105=6,"fim2st","meio2st"),"meio2st"))))),IF(Z105&gt;5,IF(Z105&gt;Z106+1,"fim2st","meio2st"),"meio2st")),IF(Z105&lt;&gt;"",IF(Z106&gt;5,IF(Z106&gt;Z105+1,"fim2st",IF(Z105&gt;Z106+1,"fim2st",IF(Z106=Z105,"meio2st",IF(Z106=6,IF(Z105=7,"fim2st","meio2st"),IF(Z106=7,IF(Z105=6,"fim2st","meio2st"),"meio2st"))))),IF(Z105&gt;5,IF(Z105&gt;Z106+1,"fim2st","meio2st"),"meio2st")),IF(Y106&lt;&gt;"",IF(Y106&gt;5,IF(Y106&gt;Y105+1,"fim1st",IF(Y105&gt;Y106+1,"fim1st",IF(Y106=Y105,"meio1st",IF(Y106=6,IF(Y105=7,"fim1st","meio1st"),IF(Y106=7,IF(Y105=6,"fim1st","meio1st"),"meio1st"))))),IF(Y105&gt;5,IF(Y105&gt;Y106+1,"fim1st","meio1st"),"meio1st")),IF(Y105&lt;&gt;"",IF(Y106&gt;5,IF(Y106&gt;Y105+1,"fim1st",IF(Y105&gt;Y106+1,"fim1st",IF(Y106=Y105,"meio1st",IF(Y106=6,IF(Y105=7,"fim1st","meio1st"),IF(Y106=7,IF(Y105=6,"fim1st","meio1st"),"meio1st"))))),IF(Y105&gt;5,IF(Y105&gt;Y106+1,"fim1st","meio1st"),"meio1st")),"NJG"))))))</f>
        <v>fim2st</v>
      </c>
      <c r="AE106" s="123">
        <f>IF(X106="W",6,IF(X106="O",0,  IF(X105="R",IF(AC106="meio1st",IF(Y105&gt;4,IF(Y105=6,7,Y105+2),6),Y106),Y106)))</f>
        <v>1</v>
      </c>
      <c r="AF106" s="124">
        <f>IF(X106="W",6,IF(X106="O",0,IF(X106="R",IF(AC106="meio1st",0,IF(AC106="fim1st",0,Z106) ),IF(X105="R",IF(AC106="meio1st",6,IF(AC106="fim1st",6,IF(AC106="meio2st",IF(Z105&gt;4,IF(Z105=6,7,Z105+2),6),Z106))),Z106))))</f>
        <v>2</v>
      </c>
      <c r="AG106" s="125">
        <f>IF(X106="W",0,IF(X106="O",0,IF(X106="R",IF(AC106="STB",AA106,0),IF(X105="R",IF(AC103="meio1st",0,IF(AE106&gt;AE105,IF(AF106&gt;AF105,0,10),IF(AF106&gt;AF105,10,AA106))),AA106))))</f>
        <v>0</v>
      </c>
      <c r="AH106" s="106"/>
      <c r="AI106" s="118"/>
      <c r="AJ106" s="50" t="str">
        <f>D106</f>
        <v>ÁLVARO PLACIDO</v>
      </c>
      <c r="AK106" s="119">
        <f>IF(AL106="W",1,IF(AL106="O",0,IF(AL106="R",0,IF(AL105="R",1,IF(AU106+AU105&gt;0,IF(AU106&gt;AU105,1,0),IF(AT106&gt;AT105,1,0))))))</f>
        <v>0</v>
      </c>
      <c r="AL106" s="120"/>
      <c r="AM106" s="121">
        <v>3</v>
      </c>
      <c r="AN106" s="121">
        <v>6</v>
      </c>
      <c r="AO106" s="122">
        <v>2</v>
      </c>
      <c r="AQ106" s="65" t="str">
        <f>IF(AO106&lt;&gt;"","STB",IF(AO105&lt;&gt;"","STB",IF(AN106&lt;&gt;"",IF(AN106&gt;5,IF(AN106&gt;AN105+1,"fim2st",IF(AN105&gt;AN106+1,"fim2st",IF(AN106=AN105,"meio2st",IF(AN106=6,IF(AN105=7,"fim2st","meio2st"),IF(AN106=7,IF(AN105=6,"fim2st","meio2st"),"meio2st"))))),IF(AN105&gt;5,IF(AN105&gt;AN106+1,"fim2st","meio2st"),"meio2st")),IF(AN105&lt;&gt;"",IF(AN106&gt;5,IF(AN106&gt;AN105+1,"fim2st",IF(AN105&gt;AN106+1,"fim2st",IF(AN106=AN105,"meio2st",IF(AN106=6,IF(AN105=7,"fim2st","meio2st"),IF(AN106=7,IF(AN105=6,"fim2st","meio2st"),"meio2st"))))),IF(AN105&gt;5,IF(AN105&gt;AN106+1,"fim2st","meio2st"),"meio2st")),IF(AM106&lt;&gt;"",IF(AM106&gt;5,IF(AM106&gt;AM105+1,"fim1st",IF(AM105&gt;AM106+1,"fim1st",IF(AM106=AM105,"meio1st",IF(AM106=6,IF(AM105=7,"fim1st","meio1st"),IF(AM106=7,IF(AM105=6,"fim1st","meio1st"),"meio1st"))))),IF(AM105&gt;5,IF(AM105&gt;AM106+1,"fim1st","meio1st"),"meio1st")),IF(AM105&lt;&gt;"",IF(AM106&gt;5,IF(AM106&gt;AM105+1,"fim1st",IF(AM105&gt;AM106+1,"fim1st",IF(AM106=AM105,"meio1st",IF(AM106=6,IF(AM105=7,"fim1st","meio1st"),IF(AM106=7,IF(AM105=6,"fim1st","meio1st"),"meio1st"))))),IF(AM105&gt;5,IF(AM105&gt;AM106+1,"fim1st","meio1st"),"meio1st")),"NJG"))))))</f>
        <v>STB</v>
      </c>
      <c r="AS106" s="123">
        <f>IF(AL106="W",6,IF(AL106="O",0,  IF(AL105="R",IF(AQ106="meio1st",IF(AM105&gt;4,IF(AM105=6,7,AM105+2),6),AM106),AM106)))</f>
        <v>3</v>
      </c>
      <c r="AT106" s="124">
        <f>IF(AL106="W",6,IF(AL106="O",0,IF(AL106="R",IF(AQ106="meio1st",0,IF(AQ106="fim1st",0,AN106) ),IF(AL105="R",IF(AQ106="meio1st",6,IF(AQ106="fim1st",6,IF(AQ106="meio2st",IF(AN105&gt;4,IF(AN105=6,7,AN105+2),6),AN106))),AN106))))</f>
        <v>6</v>
      </c>
      <c r="AU106" s="125">
        <f>IF(AL106="W",0,IF(AL106="O",0,IF(AL106="R",IF(AQ106="STB",AO106,0),IF(AL105="R",IF(AQ103="meio1st",0,IF(AS106&gt;AS105,IF(AT106&gt;AT105,0,10),IF(AT106&gt;AT105,10,AO106))),AO106))))</f>
        <v>2</v>
      </c>
      <c r="AW106" s="118" t="s">
        <v>140</v>
      </c>
      <c r="AX106" s="50" t="str">
        <f>D105</f>
        <v>CLÓVIS CORREA</v>
      </c>
      <c r="AY106" s="119">
        <f>IF(AZ106="W",1,IF(AZ106="O",0,IF(AZ106="R",0,IF(AZ105="R",1,IF(BI106+BI105&gt;0,IF(BI106&gt;BI105,1,0),IF(BH106&gt;BH105,1,0))))))</f>
        <v>0</v>
      </c>
      <c r="AZ106" s="120"/>
      <c r="BA106" s="121">
        <v>2</v>
      </c>
      <c r="BB106" s="121">
        <v>1</v>
      </c>
      <c r="BC106" s="122"/>
      <c r="BE106" s="65" t="str">
        <f>IF(BC106&lt;&gt;"","STB",IF(BC105&lt;&gt;"","STB",IF(BB106&lt;&gt;"",IF(BB106&gt;5,IF(BB106&gt;BB105+1,"fim2st",IF(BB105&gt;BB106+1,"fim2st",IF(BB106=BB105,"meio2st",IF(BB106=6,IF(BB105=7,"fim2st","meio2st"),IF(BB106=7,IF(BB105=6,"fim2st","meio2st"),"meio2st"))))),IF(BB105&gt;5,IF(BB105&gt;BB106+1,"fim2st","meio2st"),"meio2st")),IF(BB105&lt;&gt;"",IF(BB106&gt;5,IF(BB106&gt;BB105+1,"fim2st",IF(BB105&gt;BB106+1,"fim2st",IF(BB106=BB105,"meio2st",IF(BB106=6,IF(BB105=7,"fim2st","meio2st"),IF(BB106=7,IF(BB105=6,"fim2st","meio2st"),"meio2st"))))),IF(BB105&gt;5,IF(BB105&gt;BB106+1,"fim2st","meio2st"),"meio2st")),IF(BA106&lt;&gt;"",IF(BA106&gt;5,IF(BA106&gt;BA105+1,"fim1st",IF(BA105&gt;BA106+1,"fim1st",IF(BA106=BA105,"meio1st",IF(BA106=6,IF(BA105=7,"fim1st","meio1st"),IF(BA106=7,IF(BA105=6,"fim1st","meio1st"),"meio1st"))))),IF(BA105&gt;5,IF(BA105&gt;BA106+1,"fim1st","meio1st"),"meio1st")),IF(BA105&lt;&gt;"",IF(BA106&gt;5,IF(BA106&gt;BA105+1,"fim1st",IF(BA105&gt;BA106+1,"fim1st",IF(BA106=BA105,"meio1st",IF(BA106=6,IF(BA105=7,"fim1st","meio1st"),IF(BA106=7,IF(BA105=6,"fim1st","meio1st"),"meio1st"))))),IF(BA105&gt;5,IF(BA105&gt;BA106+1,"fim1st","meio1st"),"meio1st")),"NJG"))))))</f>
        <v>fim2st</v>
      </c>
      <c r="BG106" s="123">
        <f>IF(AZ106="W",6,IF(AZ106="O",0,  IF(AZ105="R",IF(BE106="meio1st",IF(BA105&gt;4,IF(BA105=6,7,BA105+2),6),BA106),BA106)))</f>
        <v>2</v>
      </c>
      <c r="BH106" s="124">
        <f>IF(AZ106="W",6,IF(AZ106="O",0,IF(AZ106="R",IF(BE106="meio1st",0,IF(BE106="fim1st",0,BB106) ),IF(AZ105="R",IF(BE106="meio1st",6,IF(BE106="fim1st",6,IF(BE106="meio2st",IF(BB105&gt;4,IF(BB105=6,7,BB105+2),6),BB106))),BB106))))</f>
        <v>1</v>
      </c>
      <c r="BI106" s="125">
        <f>IF(AZ106="W",0,IF(AZ106="O",0,IF(AZ106="R",IF(BE106="STB",BC106,0),IF(AZ105="R",IF(BE103="meio1st",0,IF(BG106&gt;BG105,IF(BH106&gt;BH105,0,10),IF(BH106&gt;BH105,10,BC106))),BC106))))</f>
        <v>0</v>
      </c>
      <c r="BK106" s="118" t="s">
        <v>140</v>
      </c>
      <c r="BL106" s="50" t="str">
        <f>D108</f>
        <v>DHYEGO CRUZ</v>
      </c>
      <c r="BM106" s="119">
        <f>IF(BN106="W",1,IF(BN106="O",0,IF(BN106="R",0,IF(BN105="R",1,IF(BW106+BW105&gt;0,IF(BW106&gt;BW105,1,0),IF(BV106&gt;BV105,1,0))))))</f>
        <v>0</v>
      </c>
      <c r="BN106" s="120" t="s">
        <v>110</v>
      </c>
      <c r="BO106" s="121"/>
      <c r="BP106" s="121"/>
      <c r="BQ106" s="122"/>
      <c r="BS106" s="65" t="str">
        <f>IF(BQ106&lt;&gt;"","STB",IF(BQ105&lt;&gt;"","STB",IF(BP106&lt;&gt;"",IF(BP106&gt;5,IF(BP106&gt;BP105+1,"fim2st",IF(BP105&gt;BP106+1,"fim2st",IF(BP106=BP105,"meio2st",IF(BP106=6,IF(BP105=7,"fim2st","meio2st"),IF(BP106=7,IF(BP105=6,"fim2st","meio2st"),"meio2st"))))),IF(BP105&gt;5,IF(BP105&gt;BP106+1,"fim2st","meio2st"),"meio2st")),IF(BP105&lt;&gt;"",IF(BP106&gt;5,IF(BP106&gt;BP105+1,"fim2st",IF(BP105&gt;BP106+1,"fim2st",IF(BP106=BP105,"meio2st",IF(BP106=6,IF(BP105=7,"fim2st","meio2st"),IF(BP106=7,IF(BP105=6,"fim2st","meio2st"),"meio2st"))))),IF(BP105&gt;5,IF(BP105&gt;BP106+1,"fim2st","meio2st"),"meio2st")),IF(BO106&lt;&gt;"",IF(BO106&gt;5,IF(BO106&gt;BO105+1,"fim1st",IF(BO105&gt;BO106+1,"fim1st",IF(BO106=BO105,"meio1st",IF(BO106=6,IF(BO105=7,"fim1st","meio1st"),IF(BO106=7,IF(BO105=6,"fim1st","meio1st"),"meio1st"))))),IF(BO105&gt;5,IF(BO105&gt;BO106+1,"fim1st","meio1st"),"meio1st")),IF(BO105&lt;&gt;"",IF(BO106&gt;5,IF(BO106&gt;BO105+1,"fim1st",IF(BO105&gt;BO106+1,"fim1st",IF(BO106=BO105,"meio1st",IF(BO106=6,IF(BO105=7,"fim1st","meio1st"),IF(BO106=7,IF(BO105=6,"fim1st","meio1st"),"meio1st"))))),IF(BO105&gt;5,IF(BO105&gt;BO106+1,"fim1st","meio1st"),"meio1st")),"NJG"))))))</f>
        <v>NJG</v>
      </c>
      <c r="BU106" s="123">
        <f>IF(BN106="W",6,IF(BN106="O",0,  IF(BN105="R",IF(BS106="meio1st",IF(BO105&gt;4,IF(BO105=6,7,BO105+2),6),BO106),BO106)))</f>
        <v>0</v>
      </c>
      <c r="BV106" s="124">
        <f>IF(BN106="W",6,IF(BN106="O",0,IF(BN106="R",IF(BS106="meio1st",0,IF(BS106="fim1st",0,BP106) ),IF(BN105="R",IF(BS106="meio1st",6,IF(BS106="fim1st",6,IF(BS106="meio2st",IF(BP105&gt;4,IF(BP105=6,7,BP105+2),6),BP106))),BP106))))</f>
        <v>0</v>
      </c>
      <c r="BW106" s="125">
        <f>IF(BN106="W",0,IF(BN106="O",0,IF(BN106="R",IF(BS106="STB",BQ106,0),IF(BN105="R",IF(BS103="meio1st",0,IF(BU106&gt;BU105,IF(BV106&gt;BV105,0,10),IF(BV106&gt;BV105,10,BQ106))),BQ106))))</f>
        <v>0</v>
      </c>
      <c r="BY106" s="118"/>
      <c r="BZ106" s="50" t="str">
        <f>D107</f>
        <v>DIONY PORTO</v>
      </c>
      <c r="CA106" s="119">
        <f>IF(CB106="W",1,IF(CB106="O",0,IF(CB106="R",0,IF(CB105="R",1,IF(CK106+CK105&gt;0,IF(CK106&gt;CK105,1,0),IF(CJ106&gt;CJ105,1,0))))))</f>
        <v>0</v>
      </c>
      <c r="CB106" s="151" t="s">
        <v>110</v>
      </c>
      <c r="CC106" s="129"/>
      <c r="CD106" s="129"/>
      <c r="CE106" s="130"/>
      <c r="CG106" s="65" t="str">
        <f>IF(CE106&lt;&gt;"","STB",IF(CE105&lt;&gt;"","STB",IF(CD106&lt;&gt;"",IF(CD106&gt;5,IF(CD106&gt;CD105+1,"fim2st",IF(CD105&gt;CD106+1,"fim2st",IF(CD106=CD105,"meio2st",IF(CD106=6,IF(CD105=7,"fim2st","meio2st"),IF(CD106=7,IF(CD105=6,"fim2st","meio2st"),"meio2st"))))),IF(CD105&gt;5,IF(CD105&gt;CD106+1,"fim2st","meio2st"),"meio2st")),IF(CD105&lt;&gt;"",IF(CD106&gt;5,IF(CD106&gt;CD105+1,"fim2st",IF(CD105&gt;CD106+1,"fim2st",IF(CD106=CD105,"meio2st",IF(CD106=6,IF(CD105=7,"fim2st","meio2st"),IF(CD106=7,IF(CD105=6,"fim2st","meio2st"),"meio2st"))))),IF(CD105&gt;5,IF(CD105&gt;CD106+1,"fim2st","meio2st"),"meio2st")),IF(CC106&lt;&gt;"",IF(CC106&gt;5,IF(CC106&gt;CC105+1,"fim1st",IF(CC105&gt;CC106+1,"fim1st",IF(CC106=CC105,"meio1st",IF(CC106=6,IF(CC105=7,"fim1st","meio1st"),IF(CC106=7,IF(CC105=6,"fim1st","meio1st"),"meio1st"))))),IF(CC105&gt;5,IF(CC105&gt;CC106+1,"fim1st","meio1st"),"meio1st")),IF(CC105&lt;&gt;"",IF(CC106&gt;5,IF(CC106&gt;CC105+1,"fim1st",IF(CC105&gt;CC106+1,"fim1st",IF(CC106=CC105,"meio1st",IF(CC106=6,IF(CC105=7,"fim1st","meio1st"),IF(CC106=7,IF(CC105=6,"fim1st","meio1st"),"meio1st"))))),IF(CC105&gt;5,IF(CC105&gt;CC106+1,"fim1st","meio1st"),"meio1st")),"NJG"))))))</f>
        <v>NJG</v>
      </c>
      <c r="CI106" s="123">
        <f>IF(CB106="W",6,IF(CB106="O",0,  IF(CB105="R",IF(CG106="meio1st",IF(CC105&gt;4,IF(CC105=6,7,CC105+2),6),CC106),CC106)))</f>
        <v>0</v>
      </c>
      <c r="CJ106" s="124">
        <f>IF(CB106="W",6,IF(CB106="O",0,IF(CB106="R",IF(CG106="meio1st",0,IF(CG106="fim1st",0,CD106) ),IF(CB105="R",IF(CG106="meio1st",6,IF(CG106="fim1st",6,IF(CG106="meio2st",IF(CD105&gt;4,IF(CD105=6,7,CD105+2),6),CD106))),CD106))))</f>
        <v>0</v>
      </c>
      <c r="CK106" s="125">
        <f>IF(CB106="W",0,IF(CB106="O",0,IF(CB106="R",IF(CG106="STB",CE106,0),IF(CB105="R",IF(CG103="meio1st",0,IF(CI106&gt;CI105,IF(CJ106&gt;CJ105,0,10),IF(CJ106&gt;CJ105,10,CE106))),CE106))))</f>
        <v>0</v>
      </c>
      <c r="CM106" s="31" t="str">
        <f t="shared" si="344"/>
        <v>ÁLVARO PLACIDO</v>
      </c>
      <c r="CN106" s="65">
        <f>IF(AE108&gt;AE107,1,0)</f>
        <v>0</v>
      </c>
      <c r="CO106" s="65">
        <f>IF(AF108&gt;AF107,1,0)</f>
        <v>0</v>
      </c>
      <c r="CP106" s="65">
        <f>IF(AG108&gt;AG107,1,0)</f>
        <v>0</v>
      </c>
      <c r="CQ106" s="65">
        <f>IF(AS106&gt;AS105,1,0)</f>
        <v>0</v>
      </c>
      <c r="CR106" s="65">
        <f>IF(AT106&gt;AT105,1,0)</f>
        <v>1</v>
      </c>
      <c r="CS106" s="65">
        <f>IF(AU106&gt;AU105,1,0)</f>
        <v>0</v>
      </c>
      <c r="CT106" s="65">
        <f>IF(BG104&gt;BG103,1,0)</f>
        <v>1</v>
      </c>
      <c r="CU106" s="65">
        <f>IF(BH104&gt;BH103,1,0)</f>
        <v>1</v>
      </c>
      <c r="CV106" s="65">
        <f>IF(BI104&gt;BI103,1,0)</f>
        <v>0</v>
      </c>
      <c r="CW106" s="65">
        <f>IF(BU108&gt;BU107,1,0)</f>
        <v>1</v>
      </c>
      <c r="CX106" s="65">
        <f>IF(BV108&gt;BV107,1,0)</f>
        <v>1</v>
      </c>
      <c r="CY106" s="65">
        <f>IF(BW108&gt;BW107,1,0)</f>
        <v>0</v>
      </c>
      <c r="CZ106" s="65">
        <f>IF(CI107&gt;CI108,1,0)</f>
        <v>0</v>
      </c>
      <c r="DA106" s="65">
        <f>IF(CJ107&gt;CJ108,1,0)</f>
        <v>0</v>
      </c>
      <c r="DB106" s="65">
        <f>IF(CK107&gt;CK108,1,0)</f>
        <v>0</v>
      </c>
      <c r="DC106" s="111"/>
      <c r="DD106" s="65">
        <f>IF(AE107&gt;AE108,1,0)</f>
        <v>1</v>
      </c>
      <c r="DE106" s="65">
        <f>IF(AF107&gt;AF108,1,0)</f>
        <v>1</v>
      </c>
      <c r="DF106" s="65">
        <f>IF(AG107&gt;AG108,1,0)</f>
        <v>0</v>
      </c>
      <c r="DG106" s="65">
        <f>IF(AS105&gt;AS106,1,0)</f>
        <v>1</v>
      </c>
      <c r="DH106" s="65">
        <f>IF(AT105&gt;AT106,1,0)</f>
        <v>0</v>
      </c>
      <c r="DI106" s="65">
        <f>IF(AU105&gt;AU106,1,0)</f>
        <v>1</v>
      </c>
      <c r="DJ106" s="65">
        <f>IF(BG103&gt;BG104,1,0)</f>
        <v>0</v>
      </c>
      <c r="DK106" s="65">
        <f>IF(BH103&gt;BH104,1,0)</f>
        <v>0</v>
      </c>
      <c r="DL106" s="65">
        <f>IF(BI103&gt;BI104,1,0)</f>
        <v>0</v>
      </c>
      <c r="DM106" s="65">
        <f>IF(BU107&gt;BU108,1,0)</f>
        <v>0</v>
      </c>
      <c r="DN106" s="65">
        <f>IF(BV107&gt;BV108,1,0)</f>
        <v>0</v>
      </c>
      <c r="DO106" s="65">
        <f>IF(BW107&gt;BW108,1,0)</f>
        <v>0</v>
      </c>
      <c r="DP106" s="65">
        <f>IF(CI108&gt;CI107,1,0)</f>
        <v>0</v>
      </c>
      <c r="DQ106" s="65">
        <f>IF(CJ108&gt;CJ107,1,0)</f>
        <v>0</v>
      </c>
      <c r="DR106" s="65">
        <f>IF(CK108&gt;CK107,1,0)</f>
        <v>0</v>
      </c>
      <c r="DS106" s="111"/>
      <c r="DT106" s="65">
        <f>AE108+AF108+AG108+AS106+AT106+AU106+BG104+BH104+BI104+BU108+BV108+BW108+CI107+CJ107+CK107</f>
        <v>41</v>
      </c>
      <c r="DU106" s="65">
        <f>AE107+AF107+AG107+AS105+AT105+AU105+BG103+BH103+BI103+BU107+BV107+BW107+CI108+CJ108+CK108</f>
        <v>42</v>
      </c>
      <c r="DV106" s="111"/>
      <c r="DW106" s="31">
        <f>IF(X108="O",1,0)</f>
        <v>0</v>
      </c>
      <c r="DX106" s="31">
        <f>IF(AL106="O",1,0)</f>
        <v>0</v>
      </c>
      <c r="DY106" s="31">
        <f>IF(AZ104="O",1,0)</f>
        <v>0</v>
      </c>
      <c r="DZ106" s="31">
        <f>IF(BN108="O",1,0)</f>
        <v>0</v>
      </c>
      <c r="EA106" s="31">
        <f>IF(CB107="O",1,0)</f>
        <v>0</v>
      </c>
      <c r="ED106" s="65">
        <f t="shared" si="345"/>
        <v>1</v>
      </c>
      <c r="EE106" s="65">
        <f t="shared" si="346"/>
        <v>1</v>
      </c>
      <c r="EF106" s="65">
        <f t="shared" si="347"/>
        <v>1</v>
      </c>
      <c r="EG106" s="65">
        <f t="shared" si="348"/>
        <v>1</v>
      </c>
      <c r="EH106" s="65">
        <f t="shared" si="349"/>
        <v>0</v>
      </c>
      <c r="EI106" s="65">
        <v>4</v>
      </c>
      <c r="EJ106" s="43">
        <f t="shared" si="350"/>
        <v>4</v>
      </c>
      <c r="EK106" s="43">
        <f>AY104+BM108+CA107+W108+AK106</f>
        <v>2</v>
      </c>
      <c r="EL106" s="43">
        <f t="shared" si="351"/>
        <v>5</v>
      </c>
      <c r="EM106" s="43">
        <f t="shared" si="352"/>
        <v>4</v>
      </c>
      <c r="EN106" s="43">
        <f t="shared" si="353"/>
        <v>1</v>
      </c>
      <c r="EO106" s="43">
        <f t="shared" si="354"/>
        <v>41</v>
      </c>
      <c r="EP106" s="43">
        <f t="shared" si="354"/>
        <v>42</v>
      </c>
      <c r="EQ106" s="43">
        <f t="shared" si="355"/>
        <v>-1</v>
      </c>
      <c r="ER106" s="43">
        <f t="shared" si="356"/>
        <v>0</v>
      </c>
      <c r="ES106" s="111"/>
      <c r="ET106" s="71">
        <f>IF(EK106+100&gt;99,EK106+100,concatdxnar("0",EK106+100))</f>
        <v>102</v>
      </c>
      <c r="EU106" s="71">
        <f t="shared" si="357"/>
        <v>101</v>
      </c>
      <c r="EV106" s="71" t="str">
        <f t="shared" si="358"/>
        <v>099</v>
      </c>
      <c r="EW106" s="71">
        <f t="shared" si="359"/>
        <v>9</v>
      </c>
      <c r="EX106" s="65" t="str">
        <f t="shared" si="360"/>
        <v>10210109994</v>
      </c>
      <c r="EY106" s="65">
        <f t="shared" si="361"/>
        <v>10210109994</v>
      </c>
      <c r="EZ106" s="65">
        <f>LARGE(EY103:EY108,EI106)</f>
        <v>10209809593</v>
      </c>
      <c r="FA106" s="65" t="str">
        <f t="shared" si="362"/>
        <v>102098095</v>
      </c>
      <c r="FB106" s="65" t="str">
        <f>IF(FA106=FA105,"empate-c",IF(FA106=FA107,"empate-b","ok"))</f>
        <v>ok</v>
      </c>
      <c r="FC106" s="65">
        <f t="shared" si="363"/>
        <v>3</v>
      </c>
      <c r="FD106" s="65">
        <f t="shared" si="364"/>
        <v>9</v>
      </c>
      <c r="FE106" s="65" t="str">
        <f>RIGHT(C101,1)</f>
        <v>L</v>
      </c>
      <c r="FF106" s="65">
        <f>IF(FD106=9,9,VLOOKUP(CONCATENATE(FE106,FD106),'Conf-Direto'!$A$12:$B$587,2,0))</f>
        <v>9</v>
      </c>
      <c r="FG106" s="65">
        <f t="shared" si="365"/>
        <v>9</v>
      </c>
      <c r="FH106" s="31" t="str">
        <f t="shared" si="366"/>
        <v>10209809593</v>
      </c>
      <c r="FI106" s="65">
        <v>4</v>
      </c>
      <c r="FJ106" s="70">
        <f>IF(AY103=1,1,IF(AY104=1,4,0))</f>
        <v>4</v>
      </c>
      <c r="FK106" s="70">
        <f>IF(AK105=1,2,IF(AK106=1,4,0))</f>
        <v>2</v>
      </c>
      <c r="FL106" s="70">
        <f>IF(W107=1,3,IF(W108=1,4,0))</f>
        <v>3</v>
      </c>
      <c r="FM106" s="70"/>
      <c r="FN106" s="70">
        <f>FM107</f>
        <v>4</v>
      </c>
      <c r="FO106" s="70">
        <f>FM108</f>
        <v>0</v>
      </c>
      <c r="FP106" s="31">
        <f t="shared" si="367"/>
        <v>10209809593</v>
      </c>
      <c r="FQ106" s="31">
        <f>LARGE(FP103:FP108,4)</f>
        <v>10209809593</v>
      </c>
      <c r="FR106" s="65">
        <f>IF(SUM(EJ103:EJ108)=0,B106,VALUE(RIGHT(FQ106,1)))</f>
        <v>3</v>
      </c>
      <c r="FS106" s="31">
        <f t="shared" si="368"/>
        <v>69</v>
      </c>
      <c r="FT106" s="31" t="str">
        <f>VLOOKUP(FR106,B103:D108,3,0)</f>
        <v>CLÓVIS CORREA</v>
      </c>
      <c r="FU106" s="31">
        <f t="shared" si="369"/>
        <v>70</v>
      </c>
      <c r="FV106" s="67" t="str">
        <f t="shared" si="370"/>
        <v>6970</v>
      </c>
      <c r="FW106" s="31">
        <f t="shared" si="371"/>
        <v>6970</v>
      </c>
      <c r="FX106" s="31">
        <f>SMALL(FW103:FW108,FI106)</f>
        <v>7069</v>
      </c>
      <c r="FY106" s="31">
        <f t="shared" si="372"/>
        <v>70</v>
      </c>
      <c r="FZ106" s="31" t="str">
        <f t="shared" si="373"/>
        <v>69</v>
      </c>
    </row>
    <row r="107" spans="1:185" x14ac:dyDescent="0.45">
      <c r="B107" s="43">
        <v>5</v>
      </c>
      <c r="C107" s="38">
        <v>71</v>
      </c>
      <c r="D107" s="39" t="str">
        <f>Classificação!D75</f>
        <v>DIONY PORTO</v>
      </c>
      <c r="F107" s="38">
        <f>F106+1</f>
        <v>71</v>
      </c>
      <c r="G107" s="89" t="str">
        <f t="shared" si="343"/>
        <v>DHYEGO CRUZ</v>
      </c>
      <c r="H107" s="131">
        <f>VLOOKUP(FR107,EI103:EJ108,2,0)</f>
        <v>4</v>
      </c>
      <c r="I107" s="112">
        <f>VLOOKUP(FR107,EI103:EK108,3,0)</f>
        <v>1</v>
      </c>
      <c r="J107" s="131">
        <f>VLOOKUP(FR107,EI103:EQ108,4,0)</f>
        <v>2</v>
      </c>
      <c r="K107" s="114">
        <f>VLOOKUP(FR107,EI103:EQ108,5,0)</f>
        <v>6</v>
      </c>
      <c r="L107" s="115">
        <f>VLOOKUP(FR107,EI103:EQ108,6,0)</f>
        <v>-4</v>
      </c>
      <c r="M107" s="131">
        <f>VLOOKUP(FR107,EI103:EQ108,7,0)</f>
        <v>12</v>
      </c>
      <c r="N107" s="114">
        <f>VLOOKUP(FR107,EI103:EQ108,8,0)</f>
        <v>38</v>
      </c>
      <c r="O107" s="147">
        <f>VLOOKUP(FR107,EI103:EQ108,9,0)</f>
        <v>-26</v>
      </c>
      <c r="P107" s="117">
        <f>VLOOKUP(FR107,EI103:ER108,10,0)</f>
        <v>3</v>
      </c>
      <c r="Q107" s="117" t="e">
        <f>VLOOKUP(FS107,EJ103:ES108,10,0)</f>
        <v>#N/A</v>
      </c>
      <c r="R107" s="97"/>
      <c r="S107" s="97"/>
      <c r="U107" s="98"/>
      <c r="V107" s="45" t="str">
        <f>D105</f>
        <v>CLÓVIS CORREA</v>
      </c>
      <c r="W107" s="134">
        <f>IF(X107="W",1,IF(X107="O",0,IF(X107="R",0,IF(X108="R",1,IF(AG107+AG108&gt;0,IF(AG107&gt;AG108,1,0),IF(AF107&gt;AF108,1,0))))))</f>
        <v>1</v>
      </c>
      <c r="X107" s="132"/>
      <c r="Y107" s="101">
        <v>7</v>
      </c>
      <c r="Z107" s="101">
        <v>6</v>
      </c>
      <c r="AA107" s="102"/>
      <c r="AC107" s="65" t="str">
        <f>IF(AA107&lt;&gt;"","STB",IF(AA108&lt;&gt;"","STB",IF(Z107&lt;&gt;"",IF(Z107&gt;5,IF(Z107&gt;Z108+1,"fim2st",IF(Z108&gt;Z107+1,"fim2st",IF(Z107=Z108,"meio2st",IF(Z107=6,IF(Z108=7,"fim2st","meio2st"),IF(Z107=7,IF(Z108=6,"fim2st","meio2st"),"meio2st"))))),IF(Z108&gt;5,IF(Z108&gt;Z107+1,"fim2st","meio2st"),"meio2st")),IF(Z108&lt;&gt;"",IF(Z107&gt;5,IF(Z107&gt;Z108+1,"fim2st",IF(Z108&gt;Z107+1,"fim2st",IF(Z107=Z108,"meio2st",IF(Z107=6,IF(Z108=7,"fim2st","meio2st"),IF(Z107=7,IF(Z108=6,"fim2st","meio2st"),"meio2st"))))),IF(Z108&gt;5,IF(Z108&gt;Z107+1,"fim2st","meio2st"),"meio2st")),IF(Y107&lt;&gt;"",IF(Y107&gt;5,IF(Y107&gt;Y108+1,"fim1st",IF(Y108&gt;Y107+1,"fim1st",IF(Y107=Y108,"meio1st",IF(Y107=6,IF(Y108=7,"fim1st","meio1st"),IF(Y107=7,IF(Y108=6,"fim1st","meio1st"),"meio1st"))))),IF(Y108&gt;5,IF(Y108&gt;Y107+1,"fim1st","meio1st"),"meio1st")),IF(Y108&lt;&gt;"",IF(Y107&gt;5,IF(Y107&gt;Y108+1,"fim1st",IF(Y108&gt;Y107+1,"fim1st",IF(Y107=Y108,"meio1st",IF(Y107=6,IF(Y108=7,"fim1st","meio1st"),IF(Y107=7,IF(Y108=6,"fim1st","meio1st"),"meio1st"))))),IF(Y108&gt;5,IF(Y108&gt;Y107+1,"fim1st","meio1st"),"meio1st")),"NJG"))))))</f>
        <v>fim2st</v>
      </c>
      <c r="AE107" s="103">
        <f>IF(X107="W",6,IF(X107="O",0,  IF(X108="R",IF(AC107="meio1st",IF(Y108&gt;4,IF(Y108=6,7,Y108+2),6),Y107),Y107)))</f>
        <v>7</v>
      </c>
      <c r="AF107" s="104">
        <f>IF(X107="W",6,IF(X107="O",0,IF(X107="R",IF(AC107="meio1st",0,IF(AC107="fim1st",0,Z107) ),IF(X108="R",IF(AC107="meio1st",6,IF(AC107="fim1st",6,IF(AC107="meio2st",IF(Z108&gt;4,IF(Z108=6,7,Z108+2),6),Z107))),Z107))))</f>
        <v>6</v>
      </c>
      <c r="AG107" s="105">
        <f>IF(X107="W",0,IF(X107="O",0,IF(X107="R",IF(AC107="STB",AA107,0),IF(X108="R",IF(AC103="meio1st",0,IF(AE107&gt;AE108,IF(AF107&gt;AF108,0,10),IF(AF107&gt;AF108,10,AA107))),AA107))))</f>
        <v>0</v>
      </c>
      <c r="AH107" s="106"/>
      <c r="AI107" s="98" t="s">
        <v>140</v>
      </c>
      <c r="AJ107" s="45" t="str">
        <f>D105</f>
        <v>CLÓVIS CORREA</v>
      </c>
      <c r="AK107" s="134">
        <f>IF(AL107="W",1,IF(AL107="O",0,IF(AL107="R",0,IF(AL108="R",1,IF(AU107+AU108&gt;0,IF(AU107&gt;AU108,1,0),IF(AT107&gt;AT108,1,0))))))</f>
        <v>0</v>
      </c>
      <c r="AL107" s="132"/>
      <c r="AM107" s="101">
        <v>0</v>
      </c>
      <c r="AN107" s="101">
        <v>2</v>
      </c>
      <c r="AO107" s="102"/>
      <c r="AQ107" s="65" t="str">
        <f>IF(AO107&lt;&gt;"","STB",IF(AO108&lt;&gt;"","STB",IF(AN107&lt;&gt;"",IF(AN107&gt;5,IF(AN107&gt;AN108+1,"fim2st",IF(AN108&gt;AN107+1,"fim2st",IF(AN107=AN108,"meio2st",IF(AN107=6,IF(AN108=7,"fim2st","meio2st"),IF(AN107=7,IF(AN108=6,"fim2st","meio2st"),"meio2st"))))),IF(AN108&gt;5,IF(AN108&gt;AN107+1,"fim2st","meio2st"),"meio2st")),IF(AN108&lt;&gt;"",IF(AN107&gt;5,IF(AN107&gt;AN108+1,"fim2st",IF(AN108&gt;AN107+1,"fim2st",IF(AN107=AN108,"meio2st",IF(AN107=6,IF(AN108=7,"fim2st","meio2st"),IF(AN107=7,IF(AN108=6,"fim2st","meio2st"),"meio2st"))))),IF(AN108&gt;5,IF(AN108&gt;AN107+1,"fim2st","meio2st"),"meio2st")),IF(AM107&lt;&gt;"",IF(AM107&gt;5,IF(AM107&gt;AM108+1,"fim1st",IF(AM108&gt;AM107+1,"fim1st",IF(AM107=AM108,"meio1st",IF(AM107=6,IF(AM108=7,"fim1st","meio1st"),IF(AM107=7,IF(AM108=6,"fim1st","meio1st"),"meio1st"))))),IF(AM108&gt;5,IF(AM108&gt;AM107+1,"fim1st","meio1st"),"meio1st")),IF(AM108&lt;&gt;"",IF(AM107&gt;5,IF(AM107&gt;AM108+1,"fim1st",IF(AM108&gt;AM107+1,"fim1st",IF(AM107=AM108,"meio1st",IF(AM107=6,IF(AM108=7,"fim1st","meio1st"),IF(AM107=7,IF(AM108=6,"fim1st","meio1st"),"meio1st"))))),IF(AM108&gt;5,IF(AM108&gt;AM107+1,"fim1st","meio1st"),"meio1st")),"NJG"))))))</f>
        <v>fim2st</v>
      </c>
      <c r="AS107" s="103">
        <f>IF(AL107="W",6,IF(AL107="O",0,  IF(AL108="R",IF(AQ107="meio1st",IF(AM108&gt;4,IF(AM108=6,7,AM108+2),6),AM107),AM107)))</f>
        <v>0</v>
      </c>
      <c r="AT107" s="104">
        <f>IF(AL107="W",6,IF(AL107="O",0,IF(AL107="R",IF(AQ107="meio1st",0,IF(AQ107="fim1st",0,AN107) ),IF(AL108="R",IF(AQ107="meio1st",6,IF(AQ107="fim1st",6,IF(AQ107="meio2st",IF(AN108&gt;4,IF(AN108=6,7,AN108+2),6),AN107))),AN107))))</f>
        <v>2</v>
      </c>
      <c r="AU107" s="105">
        <f>IF(AL107="W",0,IF(AL107="O",0,IF(AL107="R",IF(AQ107="STB",AO107,0),IF(AL108="R",IF(AQ103="meio1st",0,IF(AS107&gt;AS108,IF(AT107&gt;AT108,0,10),IF(AT107&gt;AT108,10,AO107))),AO107))))</f>
        <v>0</v>
      </c>
      <c r="AW107" s="98"/>
      <c r="AX107" s="45" t="str">
        <f>D107</f>
        <v>DIONY PORTO</v>
      </c>
      <c r="AY107" s="134">
        <f>IF(AZ107="W",1,IF(AZ107="O",0,IF(AZ107="R",0,IF(AZ108="R",1,IF(BI107+BI108&gt;0,IF(BI107&gt;BI108,1,0),IF(BH107&gt;BH108,1,0))))))</f>
        <v>1</v>
      </c>
      <c r="AZ107" s="132" t="s">
        <v>169</v>
      </c>
      <c r="BA107" s="101"/>
      <c r="BB107" s="101"/>
      <c r="BC107" s="102"/>
      <c r="BE107" s="65" t="str">
        <f>IF(BC107&lt;&gt;"","STB",IF(BC108&lt;&gt;"","STB",IF(BB107&lt;&gt;"",IF(BB107&gt;5,IF(BB107&gt;BB108+1,"fim2st",IF(BB108&gt;BB107+1,"fim2st",IF(BB107=BB108,"meio2st",IF(BB107=6,IF(BB108=7,"fim2st","meio2st"),IF(BB107=7,IF(BB108=6,"fim2st","meio2st"),"meio2st"))))),IF(BB108&gt;5,IF(BB108&gt;BB107+1,"fim2st","meio2st"),"meio2st")),IF(BB108&lt;&gt;"",IF(BB107&gt;5,IF(BB107&gt;BB108+1,"fim2st",IF(BB108&gt;BB107+1,"fim2st",IF(BB107=BB108,"meio2st",IF(BB107=6,IF(BB108=7,"fim2st","meio2st"),IF(BB107=7,IF(BB108=6,"fim2st","meio2st"),"meio2st"))))),IF(BB108&gt;5,IF(BB108&gt;BB107+1,"fim2st","meio2st"),"meio2st")),IF(BA107&lt;&gt;"",IF(BA107&gt;5,IF(BA107&gt;BA108+1,"fim1st",IF(BA108&gt;BA107+1,"fim1st",IF(BA107=BA108,"meio1st",IF(BA107=6,IF(BA108=7,"fim1st","meio1st"),IF(BA107=7,IF(BA108=6,"fim1st","meio1st"),"meio1st"))))),IF(BA108&gt;5,IF(BA108&gt;BA107+1,"fim1st","meio1st"),"meio1st")),IF(BA108&lt;&gt;"",IF(BA107&gt;5,IF(BA107&gt;BA108+1,"fim1st",IF(BA108&gt;BA107+1,"fim1st",IF(BA107=BA108,"meio1st",IF(BA107=6,IF(BA108=7,"fim1st","meio1st"),IF(BA107=7,IF(BA108=6,"fim1st","meio1st"),"meio1st"))))),IF(BA108&gt;5,IF(BA108&gt;BA107+1,"fim1st","meio1st"),"meio1st")),"NJG"))))))</f>
        <v>NJG</v>
      </c>
      <c r="BG107" s="103">
        <f>IF(AZ107="W",6,IF(AZ107="O",0,  IF(AZ108="R",IF(BE107="meio1st",IF(BA108&gt;4,IF(BA108=6,7,BA108+2),6),BA107),BA107)))</f>
        <v>6</v>
      </c>
      <c r="BH107" s="104">
        <f>IF(AZ107="W",6,IF(AZ107="O",0,IF(AZ107="R",IF(BE107="meio1st",0,IF(BE107="fim1st",0,BB107) ),IF(AZ108="R",IF(BE107="meio1st",6,IF(BE107="fim1st",6,IF(BE107="meio2st",IF(BB108&gt;4,IF(BB108=6,7,BB108+2),6),BB107))),BB107))))</f>
        <v>6</v>
      </c>
      <c r="BI107" s="105">
        <f>IF(AZ107="W",0,IF(AZ107="O",0,IF(AZ107="R",IF(BE107="STB",BC107,0),IF(AZ108="R",IF(BE103="meio1st",0,IF(BG107&gt;BG108,IF(BH107&gt;BH108,0,10),IF(BH107&gt;BH108,10,BC107))),BC107))))</f>
        <v>0</v>
      </c>
      <c r="BK107" s="98" t="s">
        <v>140</v>
      </c>
      <c r="BL107" s="45" t="str">
        <f>D107</f>
        <v>DIONY PORTO</v>
      </c>
      <c r="BM107" s="134">
        <f>IF(BN107="W",1,IF(BN107="O",0,IF(BN107="R",0,IF(BN108="R",1,IF(BW107+BW108&gt;0,IF(BW107&gt;BW108,1,0),IF(BV107&gt;BV108,1,0))))))</f>
        <v>0</v>
      </c>
      <c r="BN107" s="132"/>
      <c r="BO107" s="101">
        <v>1</v>
      </c>
      <c r="BP107" s="101">
        <v>1</v>
      </c>
      <c r="BQ107" s="102"/>
      <c r="BS107" s="65" t="str">
        <f>IF(BQ107&lt;&gt;"","STB",IF(BQ108&lt;&gt;"","STB",IF(BP107&lt;&gt;"",IF(BP107&gt;5,IF(BP107&gt;BP108+1,"fim2st",IF(BP108&gt;BP107+1,"fim2st",IF(BP107=BP108,"meio2st",IF(BP107=6,IF(BP108=7,"fim2st","meio2st"),IF(BP107=7,IF(BP108=6,"fim2st","meio2st"),"meio2st"))))),IF(BP108&gt;5,IF(BP108&gt;BP107+1,"fim2st","meio2st"),"meio2st")),IF(BP108&lt;&gt;"",IF(BP107&gt;5,IF(BP107&gt;BP108+1,"fim2st",IF(BP108&gt;BP107+1,"fim2st",IF(BP107=BP108,"meio2st",IF(BP107=6,IF(BP108=7,"fim2st","meio2st"),IF(BP107=7,IF(BP108=6,"fim2st","meio2st"),"meio2st"))))),IF(BP108&gt;5,IF(BP108&gt;BP107+1,"fim2st","meio2st"),"meio2st")),IF(BO107&lt;&gt;"",IF(BO107&gt;5,IF(BO107&gt;BO108+1,"fim1st",IF(BO108&gt;BO107+1,"fim1st",IF(BO107=BO108,"meio1st",IF(BO107=6,IF(BO108=7,"fim1st","meio1st"),IF(BO107=7,IF(BO108=6,"fim1st","meio1st"),"meio1st"))))),IF(BO108&gt;5,IF(BO108&gt;BO107+1,"fim1st","meio1st"),"meio1st")),IF(BO108&lt;&gt;"",IF(BO107&gt;5,IF(BO107&gt;BO108+1,"fim1st",IF(BO108&gt;BO107+1,"fim1st",IF(BO107=BO108,"meio1st",IF(BO107=6,IF(BO108=7,"fim1st","meio1st"),IF(BO107=7,IF(BO108=6,"fim1st","meio1st"),"meio1st"))))),IF(BO108&gt;5,IF(BO108&gt;BO107+1,"fim1st","meio1st"),"meio1st")),"NJG"))))))</f>
        <v>fim2st</v>
      </c>
      <c r="BU107" s="103">
        <f>IF(BN107="W",6,IF(BN107="O",0,  IF(BN108="R",IF(BS107="meio1st",IF(BO108&gt;4,IF(BO108=6,7,BO108+2),6),BO107),BO107)))</f>
        <v>1</v>
      </c>
      <c r="BV107" s="104">
        <f>IF(BN107="W",6,IF(BN107="O",0,IF(BN107="R",IF(BS107="meio1st",0,IF(BS107="fim1st",0,BP107) ),IF(BN108="R",IF(BS107="meio1st",6,IF(BS107="fim1st",6,IF(BS107="meio2st",IF(BP108&gt;4,IF(BP108=6,7,BP108+2),6),BP107))),BP107))))</f>
        <v>1</v>
      </c>
      <c r="BW107" s="105">
        <f>IF(BN107="W",0,IF(BN107="O",0,IF(BN107="R",IF(BS107="STB",BQ107,0),IF(BN108="R",IF(BS103="meio1st",0,IF(BU107&gt;BU108,IF(BV107&gt;BV108,0,10),IF(BV107&gt;BV108,10,BQ107))),BQ107))))</f>
        <v>0</v>
      </c>
      <c r="BY107" s="98" t="s">
        <v>140</v>
      </c>
      <c r="BZ107" s="45" t="str">
        <f>D106</f>
        <v>ÁLVARO PLACIDO</v>
      </c>
      <c r="CA107" s="134">
        <f>IF(CB107="W",1,IF(CB107="O",0,IF(CB107="R",0,IF(CB108="R",1,IF(CK107+CK108&gt;0,IF(CK107&gt;CK108,1,0),IF(CJ107&gt;CJ108,1,0))))))</f>
        <v>0</v>
      </c>
      <c r="CB107" s="133"/>
      <c r="CC107" s="109"/>
      <c r="CD107" s="109"/>
      <c r="CE107" s="110"/>
      <c r="CG107" s="65" t="str">
        <f>IF(CE107&lt;&gt;"","STB",IF(CE108&lt;&gt;"","STB",IF(CD107&lt;&gt;"",IF(CD107&gt;5,IF(CD107&gt;CD108+1,"fim2st",IF(CD108&gt;CD107+1,"fim2st",IF(CD107=CD108,"meio2st",IF(CD107=6,IF(CD108=7,"fim2st","meio2st"),IF(CD107=7,IF(CD108=6,"fim2st","meio2st"),"meio2st"))))),IF(CD108&gt;5,IF(CD108&gt;CD107+1,"fim2st","meio2st"),"meio2st")),IF(CD108&lt;&gt;"",IF(CD107&gt;5,IF(CD107&gt;CD108+1,"fim2st",IF(CD108&gt;CD107+1,"fim2st",IF(CD107=CD108,"meio2st",IF(CD107=6,IF(CD108=7,"fim2st","meio2st"),IF(CD107=7,IF(CD108=6,"fim2st","meio2st"),"meio2st"))))),IF(CD108&gt;5,IF(CD108&gt;CD107+1,"fim2st","meio2st"),"meio2st")),IF(CC107&lt;&gt;"",IF(CC107&gt;5,IF(CC107&gt;CC108+1,"fim1st",IF(CC108&gt;CC107+1,"fim1st",IF(CC107=CC108,"meio1st",IF(CC107=6,IF(CC108=7,"fim1st","meio1st"),IF(CC107=7,IF(CC108=6,"fim1st","meio1st"),"meio1st"))))),IF(CC108&gt;5,IF(CC108&gt;CC107+1,"fim1st","meio1st"),"meio1st")),IF(CC108&lt;&gt;"",IF(CC107&gt;5,IF(CC107&gt;CC108+1,"fim1st",IF(CC108&gt;CC107+1,"fim1st",IF(CC107=CC108,"meio1st",IF(CC107=6,IF(CC108=7,"fim1st","meio1st"),IF(CC107=7,IF(CC108=6,"fim1st","meio1st"),"meio1st"))))),IF(CC108&gt;5,IF(CC108&gt;CC107+1,"fim1st","meio1st"),"meio1st")),"NJG"))))))</f>
        <v>NJG</v>
      </c>
      <c r="CI107" s="103">
        <f>IF(CB107="W",6,IF(CB107="O",0,  IF(CB108="R",IF(CG107="meio1st",IF(CC108&gt;4,IF(CC108=6,7,CC108+2),6),CC107),CC107)))</f>
        <v>0</v>
      </c>
      <c r="CJ107" s="104">
        <f>IF(CB107="W",6,IF(CB107="O",0,IF(CB107="R",IF(CG107="meio1st",0,IF(CG107="fim1st",0,CD107) ),IF(CB108="R",IF(CG107="meio1st",6,IF(CG107="fim1st",6,IF(CG107="meio2st",IF(CD108&gt;4,IF(CD108=6,7,CD108+2),6),CD107))),CD107))))</f>
        <v>0</v>
      </c>
      <c r="CK107" s="105">
        <f>IF(CB107="W",0,IF(CB107="O",0,IF(CB107="R",IF(CG107="STB",CE107,0),IF(CB108="R",IF(CG103="meio1st",0,IF(CI107&gt;CI108,IF(CJ107&gt;CJ108,0,10),IF(CJ107&gt;CJ108,10,CE107))),CE107))))</f>
        <v>0</v>
      </c>
      <c r="CM107" s="31" t="str">
        <f t="shared" si="344"/>
        <v>DIONY PORTO</v>
      </c>
      <c r="CN107" s="65">
        <f>IF(AE106&gt;AE105,1,0)</f>
        <v>0</v>
      </c>
      <c r="CO107" s="65">
        <f>IF(AF106&gt;AF105,1,0)</f>
        <v>0</v>
      </c>
      <c r="CP107" s="65">
        <f>IF(AG106&gt;AG105,1,0)</f>
        <v>0</v>
      </c>
      <c r="CQ107" s="65">
        <f>IF(AS104&gt;AS103,1,0)</f>
        <v>1</v>
      </c>
      <c r="CR107" s="65">
        <f>IF(AT104&gt;AT103,1,0)</f>
        <v>0</v>
      </c>
      <c r="CS107" s="65">
        <f>IF(AU104&gt;AU103,1,0)</f>
        <v>0</v>
      </c>
      <c r="CT107" s="65">
        <f>IF(BG107&gt;BG108,1,0)</f>
        <v>1</v>
      </c>
      <c r="CU107" s="65">
        <f>IF(BH107&gt;BH108,1,0)</f>
        <v>1</v>
      </c>
      <c r="CV107" s="65">
        <f>IF(BI107&gt;BI108,1,0)</f>
        <v>0</v>
      </c>
      <c r="CW107" s="65">
        <f>IF(BU107&gt;BU108,1,0)</f>
        <v>0</v>
      </c>
      <c r="CX107" s="65">
        <f>IF(BV107&gt;BV108,1,0)</f>
        <v>0</v>
      </c>
      <c r="CY107" s="65">
        <f>IF(BW107&gt;BW108,1,0)</f>
        <v>0</v>
      </c>
      <c r="CZ107" s="65">
        <f>IF(CI106&gt;CI105,1,0)</f>
        <v>0</v>
      </c>
      <c r="DA107" s="65">
        <f>IF(CJ106&gt;CJ105,1,0)</f>
        <v>0</v>
      </c>
      <c r="DB107" s="65">
        <f>IF(CK106&gt;CK105,1,0)</f>
        <v>0</v>
      </c>
      <c r="DC107" s="111"/>
      <c r="DD107" s="65">
        <f>IF(AE105&gt;AE106,1,0)</f>
        <v>1</v>
      </c>
      <c r="DE107" s="65">
        <f>IF(AF105&gt;AF106,1,0)</f>
        <v>1</v>
      </c>
      <c r="DF107" s="65">
        <f>IF(AG105&gt;AG106,1,0)</f>
        <v>0</v>
      </c>
      <c r="DG107" s="65">
        <f>IF(AS103&gt;AS104,1,0)</f>
        <v>0</v>
      </c>
      <c r="DH107" s="65">
        <f>IF(AT103&gt;AT104,1,0)</f>
        <v>1</v>
      </c>
      <c r="DI107" s="65">
        <f>IF(AU103&gt;AU104,1,0)</f>
        <v>1</v>
      </c>
      <c r="DJ107" s="65">
        <f>IF(BG108&gt;BG107,1,0)</f>
        <v>0</v>
      </c>
      <c r="DK107" s="65">
        <f>IF(BH108&gt;BH107,1,0)</f>
        <v>0</v>
      </c>
      <c r="DL107" s="65">
        <f>IF(BI108&gt;BI107,1,0)</f>
        <v>0</v>
      </c>
      <c r="DM107" s="65">
        <f>IF(BU108&gt;BU107,1,0)</f>
        <v>1</v>
      </c>
      <c r="DN107" s="65">
        <f>IF(BV108&gt;BV107,1,0)</f>
        <v>1</v>
      </c>
      <c r="DO107" s="65">
        <f>IF(BW108&gt;BW107,1,0)</f>
        <v>0</v>
      </c>
      <c r="DP107" s="65">
        <f>IF(CI105&gt;CI106,1,0)</f>
        <v>1</v>
      </c>
      <c r="DQ107" s="65">
        <f>IF(CJ105&gt;CJ106,1,0)</f>
        <v>1</v>
      </c>
      <c r="DR107" s="65">
        <f>IF(CK105&gt;CK106,1,0)</f>
        <v>0</v>
      </c>
      <c r="DS107" s="111"/>
      <c r="DT107" s="65">
        <f>AE106+AF106+AG106+AS104+AT104+AU104+BG107+BH107+BI107+BU107+BV107+BW107+CI106+CJ106+CK106</f>
        <v>34</v>
      </c>
      <c r="DU107" s="65">
        <f>AE105+AF105+AG105+AS103+AT103+AU103+BG108+BH108+BI108+BU108+BV108+BW108+CI105+CJ105+CK105</f>
        <v>54</v>
      </c>
      <c r="DV107" s="111"/>
      <c r="DW107" s="31">
        <f>IF(X106="O",1,0)</f>
        <v>0</v>
      </c>
      <c r="DX107" s="31">
        <f>IF(AL104="O",1,0)</f>
        <v>0</v>
      </c>
      <c r="DY107" s="31">
        <f>IF(AZ107="O",1,0)</f>
        <v>0</v>
      </c>
      <c r="DZ107" s="31">
        <f>IF(BN107="O",1,0)</f>
        <v>0</v>
      </c>
      <c r="EA107" s="31">
        <f>IF(CB106="O",1,0)</f>
        <v>1</v>
      </c>
      <c r="ED107" s="65">
        <f t="shared" si="345"/>
        <v>1</v>
      </c>
      <c r="EE107" s="65">
        <f t="shared" si="346"/>
        <v>1</v>
      </c>
      <c r="EF107" s="65">
        <f t="shared" si="347"/>
        <v>1</v>
      </c>
      <c r="EG107" s="65">
        <f t="shared" si="348"/>
        <v>1</v>
      </c>
      <c r="EH107" s="65">
        <f t="shared" si="349"/>
        <v>1</v>
      </c>
      <c r="EI107" s="65">
        <v>5</v>
      </c>
      <c r="EJ107" s="43">
        <f t="shared" si="350"/>
        <v>5</v>
      </c>
      <c r="EK107" s="43">
        <f>AY107+BM107+CA106+W106+AK104</f>
        <v>1</v>
      </c>
      <c r="EL107" s="43">
        <f t="shared" si="351"/>
        <v>3</v>
      </c>
      <c r="EM107" s="43">
        <f t="shared" si="352"/>
        <v>8</v>
      </c>
      <c r="EN107" s="43">
        <f t="shared" si="353"/>
        <v>-5</v>
      </c>
      <c r="EO107" s="43">
        <f t="shared" si="354"/>
        <v>34</v>
      </c>
      <c r="EP107" s="43">
        <f t="shared" si="354"/>
        <v>54</v>
      </c>
      <c r="EQ107" s="43">
        <f t="shared" si="355"/>
        <v>-20</v>
      </c>
      <c r="ER107" s="43">
        <f t="shared" si="356"/>
        <v>1</v>
      </c>
      <c r="ES107" s="111"/>
      <c r="ET107" s="71">
        <f>IF(EK107+100&gt;99,EK107+100,concatdxnar("0",EK107+100))</f>
        <v>101</v>
      </c>
      <c r="EU107" s="71" t="str">
        <f t="shared" si="357"/>
        <v>095</v>
      </c>
      <c r="EV107" s="71" t="str">
        <f t="shared" si="358"/>
        <v>080</v>
      </c>
      <c r="EW107" s="71">
        <f t="shared" si="359"/>
        <v>8</v>
      </c>
      <c r="EX107" s="65" t="str">
        <f t="shared" si="360"/>
        <v>10109508085</v>
      </c>
      <c r="EY107" s="65">
        <f t="shared" si="361"/>
        <v>10109508085</v>
      </c>
      <c r="EZ107" s="65">
        <f>LARGE(EY103:EY108,EI107)</f>
        <v>10109607466</v>
      </c>
      <c r="FA107" s="65" t="str">
        <f t="shared" si="362"/>
        <v>101096074</v>
      </c>
      <c r="FB107" s="65" t="str">
        <f>IF(FA107=FA106,"empate-c",IF(FA107=FA108,"empate-b","ok"))</f>
        <v>ok</v>
      </c>
      <c r="FC107" s="65">
        <f t="shared" si="363"/>
        <v>6</v>
      </c>
      <c r="FD107" s="65">
        <f t="shared" si="364"/>
        <v>9</v>
      </c>
      <c r="FE107" s="65" t="str">
        <f>RIGHT(C101,1)</f>
        <v>L</v>
      </c>
      <c r="FF107" s="65">
        <f>IF(FD107=9,9,VLOOKUP(CONCATENATE(FE107,FD107),'Conf-Direto'!$A$12:$B$587,2,0))</f>
        <v>9</v>
      </c>
      <c r="FG107" s="65">
        <f t="shared" si="365"/>
        <v>9</v>
      </c>
      <c r="FH107" s="31" t="str">
        <f t="shared" si="366"/>
        <v>10109607496</v>
      </c>
      <c r="FI107" s="65">
        <v>5</v>
      </c>
      <c r="FJ107" s="70">
        <f>IF(AK103=1,1,IF(AK104=1,5,0))</f>
        <v>1</v>
      </c>
      <c r="FK107" s="70">
        <f>IF(W105=1,2,IF(W106=1,5,0))</f>
        <v>2</v>
      </c>
      <c r="FL107" s="70">
        <f>IF(CA105=1,3,IF(CA106=1,5,0))</f>
        <v>3</v>
      </c>
      <c r="FM107" s="70">
        <f>IF(BM108=1,4,IF(BM107=1,5,0))</f>
        <v>4</v>
      </c>
      <c r="FN107" s="70"/>
      <c r="FO107" s="70">
        <f>FN108</f>
        <v>5</v>
      </c>
      <c r="FP107" s="31">
        <f t="shared" si="367"/>
        <v>10109607496</v>
      </c>
      <c r="FQ107" s="31">
        <f>LARGE(FP103:FP108,5)</f>
        <v>10109607496</v>
      </c>
      <c r="FR107" s="65">
        <f>IF(SUM(EJ103:EJ108)=0,B107,VALUE(RIGHT(FQ107,1)))</f>
        <v>6</v>
      </c>
      <c r="FS107" s="31">
        <f t="shared" si="368"/>
        <v>72</v>
      </c>
      <c r="FT107" s="31" t="str">
        <f>VLOOKUP(FR107,B103:D108,3,0)</f>
        <v>DHYEGO CRUZ</v>
      </c>
      <c r="FU107" s="31">
        <f t="shared" si="369"/>
        <v>71</v>
      </c>
      <c r="FV107" s="67" t="str">
        <f t="shared" si="370"/>
        <v>7271</v>
      </c>
      <c r="FW107" s="31">
        <f t="shared" si="371"/>
        <v>7271</v>
      </c>
      <c r="FX107" s="31">
        <f>SMALL(FW103:FW108,FI107)</f>
        <v>7172</v>
      </c>
      <c r="FY107" s="31">
        <f t="shared" si="372"/>
        <v>71</v>
      </c>
      <c r="FZ107" s="31" t="str">
        <f t="shared" si="373"/>
        <v>72</v>
      </c>
    </row>
    <row r="108" spans="1:185" x14ac:dyDescent="0.45">
      <c r="B108" s="43">
        <v>6</v>
      </c>
      <c r="C108" s="47">
        <v>72</v>
      </c>
      <c r="D108" s="48" t="str">
        <f>Classificação!D76</f>
        <v>DHYEGO CRUZ</v>
      </c>
      <c r="F108" s="47">
        <f>F107+1</f>
        <v>72</v>
      </c>
      <c r="G108" s="135" t="str">
        <f t="shared" si="343"/>
        <v>DIONY PORTO</v>
      </c>
      <c r="H108" s="148">
        <f>VLOOKUP(FR108,EI103:EJ108,2,0)</f>
        <v>5</v>
      </c>
      <c r="I108" s="137">
        <f>VLOOKUP(FR108,EI103:EK108,3,0)</f>
        <v>1</v>
      </c>
      <c r="J108" s="141">
        <f>VLOOKUP(FR108,EI103:EQ108,4,0)</f>
        <v>3</v>
      </c>
      <c r="K108" s="139">
        <f>VLOOKUP(FR108,EI103:EQ108,5,0)</f>
        <v>8</v>
      </c>
      <c r="L108" s="140">
        <f>VLOOKUP(FR108,EI103:EQ108,6,0)</f>
        <v>-5</v>
      </c>
      <c r="M108" s="141">
        <f>VLOOKUP(FR108,EI103:EQ108,7,0)</f>
        <v>34</v>
      </c>
      <c r="N108" s="139">
        <f>VLOOKUP(FR108,EI103:EQ108,8,0)</f>
        <v>54</v>
      </c>
      <c r="O108" s="149">
        <f>VLOOKUP(FR108,EI103:EQ108,9,0)</f>
        <v>-20</v>
      </c>
      <c r="P108" s="142">
        <f>VLOOKUP(FR108,EI103:ER108,10,0)</f>
        <v>1</v>
      </c>
      <c r="Q108" s="142" t="e">
        <f>VLOOKUP(FS108,EJ103:ES108,10,0)</f>
        <v>#N/A</v>
      </c>
      <c r="R108" s="97"/>
      <c r="S108" s="97"/>
      <c r="U108" s="118" t="s">
        <v>140</v>
      </c>
      <c r="V108" s="50" t="str">
        <f>D106</f>
        <v>ÁLVARO PLACIDO</v>
      </c>
      <c r="W108" s="119">
        <f>IF(X108="W",1,IF(X108="O",0,IF(X108="R",0,IF(X107="R",1,IF(AG108+AG107&gt;0,IF(AG108&gt;AG107,1,0),IF(AF108&gt;AF107,1,0))))))</f>
        <v>0</v>
      </c>
      <c r="X108" s="143"/>
      <c r="Y108" s="121">
        <v>5</v>
      </c>
      <c r="Z108" s="121">
        <v>1</v>
      </c>
      <c r="AA108" s="122"/>
      <c r="AC108" s="65" t="str">
        <f>IF(AA108&lt;&gt;"","STB",IF(AA107&lt;&gt;"","STB",IF(Z108&lt;&gt;"",IF(Z108&gt;5,IF(Z108&gt;Z107+1,"fim2st",IF(Z107&gt;Z108+1,"fim2st",IF(Z108=Z107,"meio2st",IF(Z108=6,IF(Z107=7,"fim2st","meio2st"),IF(Z108=7,IF(Z107=6,"fim2st","meio2st"),"meio2st"))))),IF(Z107&gt;5,IF(Z107&gt;Z108+1,"fim2st","meio2st"),"meio2st")),IF(Z107&lt;&gt;"",IF(Z108&gt;5,IF(Z108&gt;Z107+1,"fim2st",IF(Z107&gt;Z108+1,"fim2st",IF(Z108=Z107,"meio2st",IF(Z108=6,IF(Z107=7,"fim2st","meio2st"),IF(Z108=7,IF(Z107=6,"fim2st","meio2st"),"meio2st"))))),IF(Z107&gt;5,IF(Z107&gt;Z108+1,"fim2st","meio2st"),"meio2st")),IF(Y108&lt;&gt;"",IF(Y108&gt;5,IF(Y108&gt;Y107+1,"fim1st",IF(Y107&gt;Y108+1,"fim1st",IF(Y108=Y107,"meio1st",IF(Y108=6,IF(Y107=7,"fim1st","meio1st"),IF(Y108=7,IF(Y107=6,"fim1st","meio1st"),"meio1st"))))),IF(Y107&gt;5,IF(Y107&gt;Y108+1,"fim1st","meio1st"),"meio1st")),IF(Y107&lt;&gt;"",IF(Y108&gt;5,IF(Y108&gt;Y107+1,"fim1st",IF(Y107&gt;Y108+1,"fim1st",IF(Y108=Y107,"meio1st",IF(Y108=6,IF(Y107=7,"fim1st","meio1st"),IF(Y108=7,IF(Y107=6,"fim1st","meio1st"),"meio1st"))))),IF(Y107&gt;5,IF(Y107&gt;Y108+1,"fim1st","meio1st"),"meio1st")),"NJG"))))))</f>
        <v>fim2st</v>
      </c>
      <c r="AE108" s="123">
        <f>IF(X108="W",6,IF(X108="O",0,  IF(X107="R",IF(AC108="meio1st",IF(Y107&gt;4,IF(Y107=6,7,Y107+2),6),Y108),Y108)))</f>
        <v>5</v>
      </c>
      <c r="AF108" s="124">
        <f>IF(X108="W",6,IF(X108="O",0,IF(X108="R",IF(AC108="meio1st",0,IF(AC108="fim1st",0,Z108) ),IF(X107="R",IF(AC108="meio1st",6,IF(AC108="fim1st",6,IF(AC108="meio2st",IF(Z107&gt;4,IF(Z107=6,7,Z107+2),6),Z108))),Z108))))</f>
        <v>1</v>
      </c>
      <c r="AG108" s="125">
        <f>IF(X108="W",0,IF(X108="O",0,IF(X108="R",IF(AC108="STB",AA108,0),IF(X107="R",IF(AC103="meio1st",0,IF(AE108&gt;AE107,IF(AF108&gt;AF107,0,10),IF(AF108&gt;AF107,10,AA108))),AA108))))</f>
        <v>0</v>
      </c>
      <c r="AH108" s="106"/>
      <c r="AI108" s="118"/>
      <c r="AJ108" s="50" t="str">
        <f>D108</f>
        <v>DHYEGO CRUZ</v>
      </c>
      <c r="AK108" s="119">
        <f>IF(AL108="W",1,IF(AL108="O",0,IF(AL108="R",0,IF(AL107="R",1,IF(AU108+AU107&gt;0,IF(AU108&gt;AU107,1,0),IF(AT108&gt;AT107,1,0))))))</f>
        <v>1</v>
      </c>
      <c r="AL108" s="143"/>
      <c r="AM108" s="121">
        <v>6</v>
      </c>
      <c r="AN108" s="121">
        <v>6</v>
      </c>
      <c r="AO108" s="122"/>
      <c r="AQ108" s="65" t="str">
        <f>IF(AO108&lt;&gt;"","STB",IF(AO107&lt;&gt;"","STB",IF(AN108&lt;&gt;"",IF(AN108&gt;5,IF(AN108&gt;AN107+1,"fim2st",IF(AN107&gt;AN108+1,"fim2st",IF(AN108=AN107,"meio2st",IF(AN108=6,IF(AN107=7,"fim2st","meio2st"),IF(AN108=7,IF(AN107=6,"fim2st","meio2st"),"meio2st"))))),IF(AN107&gt;5,IF(AN107&gt;AN108+1,"fim2st","meio2st"),"meio2st")),IF(AN107&lt;&gt;"",IF(AN108&gt;5,IF(AN108&gt;AN107+1,"fim2st",IF(AN107&gt;AN108+1,"fim2st",IF(AN108=AN107,"meio2st",IF(AN108=6,IF(AN107=7,"fim2st","meio2st"),IF(AN108=7,IF(AN107=6,"fim2st","meio2st"),"meio2st"))))),IF(AN107&gt;5,IF(AN107&gt;AN108+1,"fim2st","meio2st"),"meio2st")),IF(AM108&lt;&gt;"",IF(AM108&gt;5,IF(AM108&gt;AM107+1,"fim1st",IF(AM107&gt;AM108+1,"fim1st",IF(AM108=AM107,"meio1st",IF(AM108=6,IF(AM107=7,"fim1st","meio1st"),IF(AM108=7,IF(AM107=6,"fim1st","meio1st"),"meio1st"))))),IF(AM107&gt;5,IF(AM107&gt;AM108+1,"fim1st","meio1st"),"meio1st")),IF(AM107&lt;&gt;"",IF(AM108&gt;5,IF(AM108&gt;AM107+1,"fim1st",IF(AM107&gt;AM108+1,"fim1st",IF(AM108=AM107,"meio1st",IF(AM108=6,IF(AM107=7,"fim1st","meio1st"),IF(AM108=7,IF(AM107=6,"fim1st","meio1st"),"meio1st"))))),IF(AM107&gt;5,IF(AM107&gt;AM108+1,"fim1st","meio1st"),"meio1st")),"NJG"))))))</f>
        <v>fim2st</v>
      </c>
      <c r="AS108" s="123">
        <f>IF(AL108="W",6,IF(AL108="O",0,  IF(AL107="R",IF(AQ108="meio1st",IF(AM107&gt;4,IF(AM107=6,7,AM107+2),6),AM108),AM108)))</f>
        <v>6</v>
      </c>
      <c r="AT108" s="124">
        <f>IF(AL108="W",6,IF(AL108="O",0,IF(AL108="R",IF(AQ108="meio1st",0,IF(AQ108="fim1st",0,AN108) ),IF(AL107="R",IF(AQ108="meio1st",6,IF(AQ108="fim1st",6,IF(AQ108="meio2st",IF(AN107&gt;4,IF(AN107=6,7,AN107+2),6),AN108))),AN108))))</f>
        <v>6</v>
      </c>
      <c r="AU108" s="125">
        <f>IF(AL108="W",0,IF(AL108="O",0,IF(AL108="R",IF(AQ108="STB",AO108,0),IF(AL107="R",IF(AQ103="meio1st",0,IF(AS108&gt;AS107,IF(AT108&gt;AT107,0,10),IF(AT108&gt;AT107,10,AO108))),AO108))))</f>
        <v>0</v>
      </c>
      <c r="AW108" s="118" t="s">
        <v>140</v>
      </c>
      <c r="AX108" s="50" t="str">
        <f>D108</f>
        <v>DHYEGO CRUZ</v>
      </c>
      <c r="AY108" s="119">
        <f>IF(AZ108="W",1,IF(AZ108="O",0,IF(AZ108="R",0,IF(AZ107="R",1,IF(BI108+BI107&gt;0,IF(BI108&gt;BI107,1,0),IF(BH108&gt;BH107,1,0))))))</f>
        <v>0</v>
      </c>
      <c r="AZ108" s="143" t="s">
        <v>110</v>
      </c>
      <c r="BA108" s="121"/>
      <c r="BB108" s="121"/>
      <c r="BC108" s="122"/>
      <c r="BE108" s="65" t="str">
        <f>IF(BC108&lt;&gt;"","STB",IF(BC107&lt;&gt;"","STB",IF(BB108&lt;&gt;"",IF(BB108&gt;5,IF(BB108&gt;BB107+1,"fim2st",IF(BB107&gt;BB108+1,"fim2st",IF(BB108=BB107,"meio2st",IF(BB108=6,IF(BB107=7,"fim2st","meio2st"),IF(BB108=7,IF(BB107=6,"fim2st","meio2st"),"meio2st"))))),IF(BB107&gt;5,IF(BB107&gt;BB108+1,"fim2st","meio2st"),"meio2st")),IF(BB107&lt;&gt;"",IF(BB108&gt;5,IF(BB108&gt;BB107+1,"fim2st",IF(BB107&gt;BB108+1,"fim2st",IF(BB108=BB107,"meio2st",IF(BB108=6,IF(BB107=7,"fim2st","meio2st"),IF(BB108=7,IF(BB107=6,"fim2st","meio2st"),"meio2st"))))),IF(BB107&gt;5,IF(BB107&gt;BB108+1,"fim2st","meio2st"),"meio2st")),IF(BA108&lt;&gt;"",IF(BA108&gt;5,IF(BA108&gt;BA107+1,"fim1st",IF(BA107&gt;BA108+1,"fim1st",IF(BA108=BA107,"meio1st",IF(BA108=6,IF(BA107=7,"fim1st","meio1st"),IF(BA108=7,IF(BA107=6,"fim1st","meio1st"),"meio1st"))))),IF(BA107&gt;5,IF(BA107&gt;BA108+1,"fim1st","meio1st"),"meio1st")),IF(BA107&lt;&gt;"",IF(BA108&gt;5,IF(BA108&gt;BA107+1,"fim1st",IF(BA107&gt;BA108+1,"fim1st",IF(BA108=BA107,"meio1st",IF(BA108=6,IF(BA107=7,"fim1st","meio1st"),IF(BA108=7,IF(BA107=6,"fim1st","meio1st"),"meio1st"))))),IF(BA107&gt;5,IF(BA107&gt;BA108+1,"fim1st","meio1st"),"meio1st")),"NJG"))))))</f>
        <v>NJG</v>
      </c>
      <c r="BG108" s="123">
        <f>IF(AZ108="W",6,IF(AZ108="O",0,  IF(AZ107="R",IF(BE108="meio1st",IF(BA107&gt;4,IF(BA107=6,7,BA107+2),6),BA108),BA108)))</f>
        <v>0</v>
      </c>
      <c r="BH108" s="124">
        <f>IF(AZ108="W",6,IF(AZ108="O",0,IF(AZ108="R",IF(BE108="meio1st",0,IF(BE108="fim1st",0,BB108) ),IF(AZ107="R",IF(BE108="meio1st",6,IF(BE108="fim1st",6,IF(BE108="meio2st",IF(BB107&gt;4,IF(BB107=6,7,BB107+2),6),BB108))),BB108))))</f>
        <v>0</v>
      </c>
      <c r="BI108" s="125">
        <f>IF(AZ108="W",0,IF(AZ108="O",0,IF(AZ108="R",IF(BE108="STB",BC108,0),IF(AZ107="R",IF(BE103="meio1st",0,IF(BG108&gt;BG107,IF(BH108&gt;BH107,0,10),IF(BH108&gt;BH107,10,BC108))),BC108))))</f>
        <v>0</v>
      </c>
      <c r="BK108" s="118"/>
      <c r="BL108" s="50" t="str">
        <f>D106</f>
        <v>ÁLVARO PLACIDO</v>
      </c>
      <c r="BM108" s="119">
        <f>IF(BN108="W",1,IF(BN108="O",0,IF(BN108="R",0,IF(BN107="R",1,IF(BW108+BW107&gt;0,IF(BW108&gt;BW107,1,0),IF(BV108&gt;BV107,1,0))))))</f>
        <v>1</v>
      </c>
      <c r="BN108" s="143"/>
      <c r="BO108" s="121">
        <v>6</v>
      </c>
      <c r="BP108" s="121">
        <v>6</v>
      </c>
      <c r="BQ108" s="122"/>
      <c r="BS108" s="65" t="str">
        <f>IF(BQ108&lt;&gt;"","STB",IF(BQ107&lt;&gt;"","STB",IF(BP108&lt;&gt;"",IF(BP108&gt;5,IF(BP108&gt;BP107+1,"fim2st",IF(BP107&gt;BP108+1,"fim2st",IF(BP108=BP107,"meio2st",IF(BP108=6,IF(BP107=7,"fim2st","meio2st"),IF(BP108=7,IF(BP107=6,"fim2st","meio2st"),"meio2st"))))),IF(BP107&gt;5,IF(BP107&gt;BP108+1,"fim2st","meio2st"),"meio2st")),IF(BP107&lt;&gt;"",IF(BP108&gt;5,IF(BP108&gt;BP107+1,"fim2st",IF(BP107&gt;BP108+1,"fim2st",IF(BP108=BP107,"meio2st",IF(BP108=6,IF(BP107=7,"fim2st","meio2st"),IF(BP108=7,IF(BP107=6,"fim2st","meio2st"),"meio2st"))))),IF(BP107&gt;5,IF(BP107&gt;BP108+1,"fim2st","meio2st"),"meio2st")),IF(BO108&lt;&gt;"",IF(BO108&gt;5,IF(BO108&gt;BO107+1,"fim1st",IF(BO107&gt;BO108+1,"fim1st",IF(BO108=BO107,"meio1st",IF(BO108=6,IF(BO107=7,"fim1st","meio1st"),IF(BO108=7,IF(BO107=6,"fim1st","meio1st"),"meio1st"))))),IF(BO107&gt;5,IF(BO107&gt;BO108+1,"fim1st","meio1st"),"meio1st")),IF(BO107&lt;&gt;"",IF(BO108&gt;5,IF(BO108&gt;BO107+1,"fim1st",IF(BO107&gt;BO108+1,"fim1st",IF(BO108=BO107,"meio1st",IF(BO108=6,IF(BO107=7,"fim1st","meio1st"),IF(BO108=7,IF(BO107=6,"fim1st","meio1st"),"meio1st"))))),IF(BO107&gt;5,IF(BO107&gt;BO108+1,"fim1st","meio1st"),"meio1st")),"NJG"))))))</f>
        <v>fim2st</v>
      </c>
      <c r="BU108" s="123">
        <f>IF(BN108="W",6,IF(BN108="O",0,  IF(BN107="R",IF(BS108="meio1st",IF(BO107&gt;4,IF(BO107=6,7,BO107+2),6),BO108),BO108)))</f>
        <v>6</v>
      </c>
      <c r="BV108" s="124">
        <f>IF(BN108="W",6,IF(BN108="O",0,IF(BN108="R",IF(BS108="meio1st",0,IF(BS108="fim1st",0,BP108) ),IF(BN107="R",IF(BS108="meio1st",6,IF(BS108="fim1st",6,IF(BS108="meio2st",IF(BP107&gt;4,IF(BP107=6,7,BP107+2),6),BP108))),BP108))))</f>
        <v>6</v>
      </c>
      <c r="BW108" s="125">
        <f>IF(BN108="W",0,IF(BN108="O",0,IF(BN108="R",IF(BS108="STB",BQ108,0),IF(BN107="R",IF(BS103="meio1st",0,IF(BU108&gt;BU107,IF(BV108&gt;BV107,0,10),IF(BV108&gt;BV107,10,BQ108))),BQ108))))</f>
        <v>0</v>
      </c>
      <c r="BY108" s="118"/>
      <c r="BZ108" s="50" t="str">
        <f>D108</f>
        <v>DHYEGO CRUZ</v>
      </c>
      <c r="CA108" s="119">
        <f>IF(CB108="W",1,IF(CB108="O",0,IF(CB108="R",0,IF(CB107="R",1,IF(CK108+CK107&gt;0,IF(CK108&gt;CK107,1,0),IF(CJ108&gt;CJ107,1,0))))))</f>
        <v>0</v>
      </c>
      <c r="CB108" s="144"/>
      <c r="CC108" s="129"/>
      <c r="CD108" s="129"/>
      <c r="CE108" s="130"/>
      <c r="CG108" s="65" t="str">
        <f>IF(CE108&lt;&gt;"","STB",IF(CE107&lt;&gt;"","STB",IF(CD108&lt;&gt;"",IF(CD108&gt;5,IF(CD108&gt;CD107+1,"fim2st",IF(CD107&gt;CD108+1,"fim2st",IF(CD108=CD107,"meio2st",IF(CD108=6,IF(CD107=7,"fim2st","meio2st"),IF(CD108=7,IF(CD107=6,"fim2st","meio2st"),"meio2st"))))),IF(CD107&gt;5,IF(CD107&gt;CD108+1,"fim2st","meio2st"),"meio2st")),IF(CD107&lt;&gt;"",IF(CD108&gt;5,IF(CD108&gt;CD107+1,"fim2st",IF(CD107&gt;CD108+1,"fim2st",IF(CD108=CD107,"meio2st",IF(CD108=6,IF(CD107=7,"fim2st","meio2st"),IF(CD108=7,IF(CD107=6,"fim2st","meio2st"),"meio2st"))))),IF(CD107&gt;5,IF(CD107&gt;CD108+1,"fim2st","meio2st"),"meio2st")),IF(CC108&lt;&gt;"",IF(CC108&gt;5,IF(CC108&gt;CC107+1,"fim1st",IF(CC107&gt;CC108+1,"fim1st",IF(CC108=CC107,"meio1st",IF(CC108=6,IF(CC107=7,"fim1st","meio1st"),IF(CC108=7,IF(CC107=6,"fim1st","meio1st"),"meio1st"))))),IF(CC107&gt;5,IF(CC107&gt;CC108+1,"fim1st","meio1st"),"meio1st")),IF(CC107&lt;&gt;"",IF(CC108&gt;5,IF(CC108&gt;CC107+1,"fim1st",IF(CC107&gt;CC108+1,"fim1st",IF(CC108=CC107,"meio1st",IF(CC108=6,IF(CC107=7,"fim1st","meio1st"),IF(CC108=7,IF(CC107=6,"fim1st","meio1st"),"meio1st"))))),IF(CC107&gt;5,IF(CC107&gt;CC108+1,"fim1st","meio1st"),"meio1st")),"NJG"))))))</f>
        <v>NJG</v>
      </c>
      <c r="CI108" s="123">
        <f>IF(CB108="W",6,IF(CB108="O",0,  IF(CB107="R",IF(CG108="meio1st",IF(CC107&gt;4,IF(CC107=6,7,CC107+2),6),CC108),CC108)))</f>
        <v>0</v>
      </c>
      <c r="CJ108" s="124">
        <f>IF(CB108="W",6,IF(CB108="O",0,IF(CB108="R",IF(CG108="meio1st",0,IF(CG108="fim1st",0,CD108) ),IF(CB107="R",IF(CG108="meio1st",6,IF(CG108="fim1st",6,IF(CG108="meio2st",IF(CD107&gt;4,IF(CD107=6,7,CD107+2),6),CD108))),CD108))))</f>
        <v>0</v>
      </c>
      <c r="CK108" s="125">
        <f>IF(CB108="W",0,IF(CB108="O",0,IF(CB108="R",IF(CG108="STB",CE108,0),IF(CB107="R",IF(CG103="meio1st",0,IF(CI108&gt;CI107,IF(CJ108&gt;CJ107,0,10),IF(CJ108&gt;CJ107,10,CE108))),CE108))))</f>
        <v>0</v>
      </c>
      <c r="CM108" s="31" t="str">
        <f t="shared" si="344"/>
        <v>DHYEGO CRUZ</v>
      </c>
      <c r="CN108" s="65">
        <f>IF(AE104&gt;AE103,1,0)</f>
        <v>0</v>
      </c>
      <c r="CO108" s="65">
        <f>IF(AF104&gt;AF103,1,0)</f>
        <v>0</v>
      </c>
      <c r="CP108" s="65">
        <f>IF(AG104&gt;AG103,1,0)</f>
        <v>0</v>
      </c>
      <c r="CQ108" s="65">
        <f>IF(AS108&gt;AS107,1,0)</f>
        <v>1</v>
      </c>
      <c r="CR108" s="65">
        <f>IF(AT108&gt;AT107,1,0)</f>
        <v>1</v>
      </c>
      <c r="CS108" s="65">
        <f>IF(AU108&gt;AU107,1,0)</f>
        <v>0</v>
      </c>
      <c r="CT108" s="65">
        <f>IF(BG108&gt;BG107,1,0)</f>
        <v>0</v>
      </c>
      <c r="CU108" s="65">
        <f>IF(BH108&gt;BH107,1,0)</f>
        <v>0</v>
      </c>
      <c r="CV108" s="65">
        <f>IF(BI108&gt;BI107,1,0)</f>
        <v>0</v>
      </c>
      <c r="CW108" s="65">
        <f>IF(BU106&gt;BU105,1,0)</f>
        <v>0</v>
      </c>
      <c r="CX108" s="65">
        <f>IF(BV106&gt;BV105,1,0)</f>
        <v>0</v>
      </c>
      <c r="CY108" s="65">
        <f>IF(BW106&gt;BW105,1,0)</f>
        <v>0</v>
      </c>
      <c r="CZ108" s="65">
        <f>IF(CI108&gt;CI107,1,0)</f>
        <v>0</v>
      </c>
      <c r="DA108" s="65">
        <f>IF(CJ108&gt;CJ107,1,0)</f>
        <v>0</v>
      </c>
      <c r="DB108" s="65">
        <f>IF(CK108&gt;CK107,1,0)</f>
        <v>0</v>
      </c>
      <c r="DC108" s="111"/>
      <c r="DD108" s="65">
        <f>IF(AE103&gt;AE104,1,0)</f>
        <v>1</v>
      </c>
      <c r="DE108" s="65">
        <f>IF(AF103&gt;AF104,1,0)</f>
        <v>1</v>
      </c>
      <c r="DF108" s="65">
        <f>IF(AG103&gt;AG104,1,0)</f>
        <v>0</v>
      </c>
      <c r="DG108" s="65">
        <f>IF(AS107&gt;AS108,1,0)</f>
        <v>0</v>
      </c>
      <c r="DH108" s="65">
        <f>IF(AT107&gt;AT108,1,0)</f>
        <v>0</v>
      </c>
      <c r="DI108" s="65">
        <f>IF(AU107&gt;AU108,1,0)</f>
        <v>0</v>
      </c>
      <c r="DJ108" s="65">
        <f>IF(BG107&gt;BG108,1,0)</f>
        <v>1</v>
      </c>
      <c r="DK108" s="65">
        <f>IF(BH107&gt;BH108,1,0)</f>
        <v>1</v>
      </c>
      <c r="DL108" s="65">
        <f>IF(BI107&gt;BI108,1,0)</f>
        <v>0</v>
      </c>
      <c r="DM108" s="65">
        <f>IF(BU105&gt;BU106,1,0)</f>
        <v>1</v>
      </c>
      <c r="DN108" s="65">
        <f>IF(BV105&gt;BV106,1,0)</f>
        <v>1</v>
      </c>
      <c r="DO108" s="65">
        <f>IF(BW105&gt;BW106,1,0)</f>
        <v>0</v>
      </c>
      <c r="DP108" s="65">
        <f>IF(CI107&gt;CI108,1,0)</f>
        <v>0</v>
      </c>
      <c r="DQ108" s="65">
        <f>IF(CJ107&gt;CJ108,1,0)</f>
        <v>0</v>
      </c>
      <c r="DR108" s="65">
        <f>IF(CK107&gt;CK108,1,0)</f>
        <v>0</v>
      </c>
      <c r="DS108" s="111"/>
      <c r="DT108" s="65">
        <f>AE104+AF104+AG104+AS108+AT108+AU108+BG108+BH108+BI108+BU106+BV106+BW106+CI108+CJ108+CK108</f>
        <v>12</v>
      </c>
      <c r="DU108" s="65">
        <f>AE103+AF103+AG103+AS107+AT107+AU107+BG107+BH107+BI107+BU105+BV105+BW105+CI107+CJ107+CK107</f>
        <v>38</v>
      </c>
      <c r="DV108" s="111"/>
      <c r="DW108" s="31">
        <f>IF(X104="O",1,0)</f>
        <v>1</v>
      </c>
      <c r="DX108" s="31">
        <f>IF(AL108="O",1,0)</f>
        <v>0</v>
      </c>
      <c r="DY108" s="31">
        <f>IF(AZ108="O",1,0)</f>
        <v>1</v>
      </c>
      <c r="DZ108" s="31">
        <f>IF(BN106="O",1,0)</f>
        <v>1</v>
      </c>
      <c r="EA108" s="31">
        <f>IF(CB108="O",1,0)</f>
        <v>0</v>
      </c>
      <c r="ED108" s="65">
        <f t="shared" si="345"/>
        <v>1</v>
      </c>
      <c r="EE108" s="65">
        <f t="shared" si="346"/>
        <v>1</v>
      </c>
      <c r="EF108" s="65">
        <f t="shared" si="347"/>
        <v>1</v>
      </c>
      <c r="EG108" s="65">
        <f t="shared" si="348"/>
        <v>1</v>
      </c>
      <c r="EH108" s="65">
        <f t="shared" si="349"/>
        <v>0</v>
      </c>
      <c r="EI108" s="65">
        <v>6</v>
      </c>
      <c r="EJ108" s="43">
        <f t="shared" si="350"/>
        <v>4</v>
      </c>
      <c r="EK108" s="43">
        <f>AY108+BM106+CA108+W104+AK108</f>
        <v>1</v>
      </c>
      <c r="EL108" s="43">
        <f t="shared" si="351"/>
        <v>2</v>
      </c>
      <c r="EM108" s="43">
        <f t="shared" si="352"/>
        <v>6</v>
      </c>
      <c r="EN108" s="43">
        <f t="shared" si="353"/>
        <v>-4</v>
      </c>
      <c r="EO108" s="43">
        <f t="shared" si="354"/>
        <v>12</v>
      </c>
      <c r="EP108" s="43">
        <f t="shared" si="354"/>
        <v>38</v>
      </c>
      <c r="EQ108" s="43">
        <f t="shared" si="355"/>
        <v>-26</v>
      </c>
      <c r="ER108" s="43">
        <f t="shared" si="356"/>
        <v>3</v>
      </c>
      <c r="ES108" s="111"/>
      <c r="ET108" s="71">
        <f>IF(EK108+100&gt;99,EK108+100,concatdxnar("0",EK108+100))</f>
        <v>101</v>
      </c>
      <c r="EU108" s="71" t="str">
        <f t="shared" si="357"/>
        <v>096</v>
      </c>
      <c r="EV108" s="71" t="str">
        <f t="shared" si="358"/>
        <v>074</v>
      </c>
      <c r="EW108" s="71">
        <f t="shared" si="359"/>
        <v>6</v>
      </c>
      <c r="EX108" s="65" t="str">
        <f t="shared" si="360"/>
        <v>10109607466</v>
      </c>
      <c r="EY108" s="65">
        <f t="shared" si="361"/>
        <v>10109607466</v>
      </c>
      <c r="EZ108" s="65">
        <f>LARGE(EY103:EY108,EI108)</f>
        <v>10109508085</v>
      </c>
      <c r="FA108" s="65" t="str">
        <f t="shared" si="362"/>
        <v>101095080</v>
      </c>
      <c r="FB108" s="65" t="str">
        <f>IF(FA108=FA107,"empate-c","ok")</f>
        <v>ok</v>
      </c>
      <c r="FC108" s="65">
        <f t="shared" si="363"/>
        <v>5</v>
      </c>
      <c r="FD108" s="65">
        <f t="shared" si="364"/>
        <v>9</v>
      </c>
      <c r="FE108" s="65" t="str">
        <f>RIGHT(C101,1)</f>
        <v>L</v>
      </c>
      <c r="FF108" s="65">
        <f>IF(FD108=9,9,VLOOKUP(CONCATENATE(FE108,FD108),'Conf-Direto'!$A$12:$B$587,2,0))</f>
        <v>9</v>
      </c>
      <c r="FG108" s="65">
        <f t="shared" si="365"/>
        <v>9</v>
      </c>
      <c r="FH108" s="31" t="str">
        <f t="shared" si="366"/>
        <v>10109508095</v>
      </c>
      <c r="FI108" s="65">
        <v>6</v>
      </c>
      <c r="FJ108" s="70">
        <f>IF(W103=1,1,IF(W104=1,6,0))</f>
        <v>1</v>
      </c>
      <c r="FK108" s="70">
        <f>IF(BM105=1,2,IF(BM106=1,6,0))</f>
        <v>2</v>
      </c>
      <c r="FL108" s="70">
        <f>IF(AK107=1,3,IF(AK108=1,6,0))</f>
        <v>6</v>
      </c>
      <c r="FM108" s="70">
        <f>IF(CA107=1,4,IF(CA108=1,6,0))</f>
        <v>0</v>
      </c>
      <c r="FN108" s="70">
        <f>IF(AY107=1,5,IF(AY108=1,6,0))</f>
        <v>5</v>
      </c>
      <c r="FO108" s="70"/>
      <c r="FP108" s="31">
        <f t="shared" si="367"/>
        <v>10109508095</v>
      </c>
      <c r="FQ108" s="31">
        <f>LARGE(FP103:FP108,6)</f>
        <v>10109508095</v>
      </c>
      <c r="FR108" s="65">
        <f>IF(SUM(EJ103:EJ108)=0,B108,VALUE(RIGHT(FQ108,1)))</f>
        <v>5</v>
      </c>
      <c r="FS108" s="31">
        <f t="shared" si="368"/>
        <v>71</v>
      </c>
      <c r="FT108" s="31" t="str">
        <f>VLOOKUP(FR108,B103:D108,3,0)</f>
        <v>DIONY PORTO</v>
      </c>
      <c r="FU108" s="31">
        <f t="shared" si="369"/>
        <v>72</v>
      </c>
      <c r="FV108" s="67" t="str">
        <f t="shared" si="370"/>
        <v>7172</v>
      </c>
      <c r="FW108" s="31">
        <f t="shared" si="371"/>
        <v>7172</v>
      </c>
      <c r="FX108" s="31">
        <f>SMALL(FW103:FW108,FI108)</f>
        <v>7271</v>
      </c>
      <c r="FY108" s="31">
        <f t="shared" si="372"/>
        <v>72</v>
      </c>
      <c r="FZ108" s="31" t="str">
        <f t="shared" si="373"/>
        <v>71</v>
      </c>
    </row>
    <row r="110" spans="1:185" s="23" customFormat="1" ht="22.5" customHeight="1" x14ac:dyDescent="0.45">
      <c r="A110" s="34"/>
      <c r="B110" s="34" t="s">
        <v>144</v>
      </c>
      <c r="C110" s="10" t="s">
        <v>240</v>
      </c>
      <c r="D110" s="10"/>
      <c r="E110" s="34"/>
      <c r="F110" s="10"/>
      <c r="G110" s="10" t="s">
        <v>241</v>
      </c>
      <c r="H110" s="3" t="s">
        <v>146</v>
      </c>
      <c r="I110" s="2" t="s">
        <v>147</v>
      </c>
      <c r="J110" s="1" t="s">
        <v>148</v>
      </c>
      <c r="K110" s="1"/>
      <c r="L110" s="1"/>
      <c r="M110" s="1" t="s">
        <v>150</v>
      </c>
      <c r="N110" s="1"/>
      <c r="O110" s="1"/>
      <c r="P110" s="10" t="s">
        <v>152</v>
      </c>
      <c r="Q110" s="10" t="s">
        <v>152</v>
      </c>
      <c r="R110" s="79"/>
      <c r="S110" s="79"/>
      <c r="U110" s="9" t="str">
        <f>U101</f>
        <v>1o TURNO - 1a RODADA</v>
      </c>
      <c r="V110" s="9"/>
      <c r="W110" s="69"/>
      <c r="X110" s="304" t="s">
        <v>154</v>
      </c>
      <c r="Y110" s="304"/>
      <c r="Z110" s="304"/>
      <c r="AA110" s="304"/>
      <c r="AC110" s="65" t="s">
        <v>155</v>
      </c>
      <c r="AD110" s="34"/>
      <c r="AE110" s="303" t="s">
        <v>156</v>
      </c>
      <c r="AF110" s="303"/>
      <c r="AG110" s="303"/>
      <c r="AI110" s="9" t="str">
        <f>AI101</f>
        <v>1o TURNO - 2a RODADA</v>
      </c>
      <c r="AJ110" s="9"/>
      <c r="AK110" s="69"/>
      <c r="AL110" s="304" t="s">
        <v>154</v>
      </c>
      <c r="AM110" s="304"/>
      <c r="AN110" s="304"/>
      <c r="AO110" s="304"/>
      <c r="AP110" s="34"/>
      <c r="AQ110" s="65" t="s">
        <v>155</v>
      </c>
      <c r="AR110" s="34"/>
      <c r="AS110" s="303" t="s">
        <v>156</v>
      </c>
      <c r="AT110" s="303"/>
      <c r="AU110" s="303"/>
      <c r="AW110" s="9" t="str">
        <f>AW101</f>
        <v>1o TURNO - 3a RODADA</v>
      </c>
      <c r="AX110" s="9"/>
      <c r="AY110" s="69"/>
      <c r="AZ110" s="304" t="s">
        <v>154</v>
      </c>
      <c r="BA110" s="304"/>
      <c r="BB110" s="304"/>
      <c r="BC110" s="304"/>
      <c r="BD110" s="34"/>
      <c r="BE110" s="65" t="s">
        <v>155</v>
      </c>
      <c r="BF110" s="34"/>
      <c r="BG110" s="303" t="s">
        <v>156</v>
      </c>
      <c r="BH110" s="303"/>
      <c r="BI110" s="303"/>
      <c r="BK110" s="9" t="str">
        <f>BK101</f>
        <v>1o TURNO - 4a RODADA</v>
      </c>
      <c r="BL110" s="9"/>
      <c r="BM110" s="69"/>
      <c r="BN110" s="304" t="s">
        <v>154</v>
      </c>
      <c r="BO110" s="304"/>
      <c r="BP110" s="304"/>
      <c r="BQ110" s="304"/>
      <c r="BR110" s="34"/>
      <c r="BS110" s="65" t="s">
        <v>155</v>
      </c>
      <c r="BT110" s="34"/>
      <c r="BU110" s="303" t="s">
        <v>156</v>
      </c>
      <c r="BV110" s="303"/>
      <c r="BW110" s="303"/>
      <c r="BY110" s="9" t="str">
        <f>BY101</f>
        <v>1o TURNO - 5a RODADA</v>
      </c>
      <c r="BZ110" s="9"/>
      <c r="CA110" s="69"/>
      <c r="CB110" s="305" t="s">
        <v>154</v>
      </c>
      <c r="CC110" s="305"/>
      <c r="CD110" s="305"/>
      <c r="CE110" s="305"/>
      <c r="CF110" s="34"/>
      <c r="CG110" s="65" t="s">
        <v>155</v>
      </c>
      <c r="CH110" s="34"/>
      <c r="CI110" s="303" t="s">
        <v>156</v>
      </c>
      <c r="CJ110" s="303"/>
      <c r="CK110" s="303"/>
      <c r="CM110" s="306" t="s">
        <v>157</v>
      </c>
      <c r="CN110" s="307" t="s">
        <v>158</v>
      </c>
      <c r="CO110" s="307"/>
      <c r="CP110" s="307"/>
      <c r="CQ110" s="307" t="s">
        <v>159</v>
      </c>
      <c r="CR110" s="307"/>
      <c r="CS110" s="307"/>
      <c r="CT110" s="307" t="s">
        <v>160</v>
      </c>
      <c r="CU110" s="307"/>
      <c r="CV110" s="307"/>
      <c r="CW110" s="307" t="s">
        <v>161</v>
      </c>
      <c r="CX110" s="307"/>
      <c r="CY110" s="307"/>
      <c r="CZ110" s="307" t="s">
        <v>162</v>
      </c>
      <c r="DA110" s="307"/>
      <c r="DB110" s="307"/>
      <c r="DC110" s="34"/>
      <c r="DD110" s="307" t="s">
        <v>163</v>
      </c>
      <c r="DE110" s="307"/>
      <c r="DF110" s="307"/>
      <c r="DG110" s="307" t="s">
        <v>164</v>
      </c>
      <c r="DH110" s="307"/>
      <c r="DI110" s="307"/>
      <c r="DJ110" s="307" t="s">
        <v>165</v>
      </c>
      <c r="DK110" s="307"/>
      <c r="DL110" s="307"/>
      <c r="DM110" s="307" t="s">
        <v>166</v>
      </c>
      <c r="DN110" s="307"/>
      <c r="DO110" s="307"/>
      <c r="DP110" s="307" t="s">
        <v>167</v>
      </c>
      <c r="DQ110" s="307"/>
      <c r="DR110" s="307"/>
      <c r="DS110" s="34"/>
      <c r="DT110" s="307" t="s">
        <v>150</v>
      </c>
      <c r="DU110" s="307"/>
      <c r="DV110" s="34"/>
      <c r="DW110" s="307" t="s">
        <v>168</v>
      </c>
      <c r="DX110" s="307"/>
      <c r="DY110" s="307"/>
      <c r="DZ110" s="307"/>
      <c r="EA110" s="307"/>
      <c r="EB110" s="65" t="s">
        <v>169</v>
      </c>
      <c r="EC110" s="65"/>
      <c r="ED110" s="307" t="s">
        <v>170</v>
      </c>
      <c r="EE110" s="307"/>
      <c r="EF110" s="307"/>
      <c r="EG110" s="307"/>
      <c r="EH110" s="307"/>
      <c r="EI110" s="308" t="s">
        <v>144</v>
      </c>
      <c r="EJ110" s="308" t="s">
        <v>146</v>
      </c>
      <c r="EK110" s="308" t="s">
        <v>147</v>
      </c>
      <c r="EL110" s="307" t="s">
        <v>148</v>
      </c>
      <c r="EM110" s="307"/>
      <c r="EN110" s="307"/>
      <c r="EO110" s="307" t="s">
        <v>150</v>
      </c>
      <c r="EP110" s="307"/>
      <c r="EQ110" s="307"/>
      <c r="ER110" s="307" t="s">
        <v>171</v>
      </c>
      <c r="ES110" s="34"/>
      <c r="ET110" s="309" t="s">
        <v>172</v>
      </c>
      <c r="EU110" s="309"/>
      <c r="EV110" s="309"/>
      <c r="EW110" s="309"/>
      <c r="EX110" s="309"/>
      <c r="EY110" s="309"/>
      <c r="EZ110" s="309"/>
      <c r="FA110" s="309"/>
      <c r="FB110" s="309"/>
      <c r="FC110" s="309"/>
      <c r="FD110" s="307" t="s">
        <v>173</v>
      </c>
      <c r="FE110" s="307"/>
      <c r="FF110" s="307"/>
      <c r="FG110" s="307"/>
      <c r="FH110" s="307"/>
      <c r="FI110" s="307"/>
      <c r="FJ110" s="307"/>
      <c r="FK110" s="307"/>
      <c r="FL110" s="307"/>
      <c r="FM110" s="307"/>
      <c r="FN110" s="307"/>
      <c r="FO110" s="307"/>
      <c r="FP110" s="307"/>
      <c r="FQ110" s="307"/>
      <c r="FR110" s="307"/>
      <c r="FS110" s="34"/>
      <c r="FT110" s="34"/>
      <c r="FU110" s="34"/>
      <c r="FV110" s="72"/>
      <c r="FW110" s="34"/>
      <c r="FX110" s="34"/>
      <c r="FY110" s="34"/>
      <c r="FZ110" s="34"/>
      <c r="GA110" s="34"/>
      <c r="GB110" s="34"/>
      <c r="GC110" s="34"/>
    </row>
    <row r="111" spans="1:185" s="23" customFormat="1" ht="24.75" customHeight="1" x14ac:dyDescent="0.45">
      <c r="A111" s="34"/>
      <c r="B111" s="34"/>
      <c r="C111" s="8" t="str">
        <f>C102</f>
        <v>TENISTAS</v>
      </c>
      <c r="D111" s="8" t="str">
        <f>C3</f>
        <v>TENISTAS</v>
      </c>
      <c r="E111" s="34"/>
      <c r="F111" s="73"/>
      <c r="G111" s="74" t="s">
        <v>174</v>
      </c>
      <c r="H111" s="3"/>
      <c r="I111" s="2"/>
      <c r="J111" s="75" t="s">
        <v>175</v>
      </c>
      <c r="K111" s="75" t="s">
        <v>176</v>
      </c>
      <c r="L111" s="76" t="s">
        <v>177</v>
      </c>
      <c r="M111" s="77" t="s">
        <v>175</v>
      </c>
      <c r="N111" s="77" t="s">
        <v>176</v>
      </c>
      <c r="O111" s="78" t="s">
        <v>177</v>
      </c>
      <c r="P111" s="10"/>
      <c r="Q111" s="10"/>
      <c r="R111" s="79"/>
      <c r="S111" s="79"/>
      <c r="U111" s="83"/>
      <c r="V111" s="84" t="str">
        <f>V102</f>
        <v>19 a 25 Fev</v>
      </c>
      <c r="W111" s="80"/>
      <c r="X111" s="81" t="s">
        <v>178</v>
      </c>
      <c r="Y111" s="82" t="s">
        <v>179</v>
      </c>
      <c r="Z111" s="82" t="s">
        <v>180</v>
      </c>
      <c r="AA111" s="77" t="s">
        <v>181</v>
      </c>
      <c r="AC111" s="65" t="s">
        <v>182</v>
      </c>
      <c r="AD111" s="34"/>
      <c r="AE111" s="82" t="s">
        <v>179</v>
      </c>
      <c r="AF111" s="82" t="s">
        <v>180</v>
      </c>
      <c r="AG111" s="77" t="s">
        <v>181</v>
      </c>
      <c r="AI111" s="83"/>
      <c r="AJ111" s="84" t="str">
        <f>AJ102</f>
        <v>26 Fev a 03 Mar</v>
      </c>
      <c r="AK111" s="80"/>
      <c r="AL111" s="81" t="s">
        <v>178</v>
      </c>
      <c r="AM111" s="82" t="s">
        <v>179</v>
      </c>
      <c r="AN111" s="82" t="s">
        <v>180</v>
      </c>
      <c r="AO111" s="77" t="s">
        <v>181</v>
      </c>
      <c r="AP111" s="34"/>
      <c r="AQ111" s="65" t="s">
        <v>182</v>
      </c>
      <c r="AR111" s="34"/>
      <c r="AS111" s="82" t="s">
        <v>179</v>
      </c>
      <c r="AT111" s="82" t="s">
        <v>180</v>
      </c>
      <c r="AU111" s="77" t="s">
        <v>181</v>
      </c>
      <c r="AW111" s="83"/>
      <c r="AX111" s="84" t="str">
        <f>AX102</f>
        <v>04 a 10 Mar</v>
      </c>
      <c r="AY111" s="80"/>
      <c r="AZ111" s="81" t="s">
        <v>178</v>
      </c>
      <c r="BA111" s="82" t="s">
        <v>179</v>
      </c>
      <c r="BB111" s="82" t="s">
        <v>180</v>
      </c>
      <c r="BC111" s="77" t="s">
        <v>181</v>
      </c>
      <c r="BD111" s="34"/>
      <c r="BE111" s="65" t="s">
        <v>182</v>
      </c>
      <c r="BF111" s="34"/>
      <c r="BG111" s="82" t="s">
        <v>179</v>
      </c>
      <c r="BH111" s="82" t="s">
        <v>180</v>
      </c>
      <c r="BI111" s="77" t="s">
        <v>181</v>
      </c>
      <c r="BK111" s="83"/>
      <c r="BL111" s="84" t="str">
        <f>BL102</f>
        <v>11 a 17 Mar</v>
      </c>
      <c r="BM111" s="80"/>
      <c r="BN111" s="81" t="s">
        <v>178</v>
      </c>
      <c r="BO111" s="82" t="s">
        <v>179</v>
      </c>
      <c r="BP111" s="82" t="s">
        <v>180</v>
      </c>
      <c r="BQ111" s="77" t="s">
        <v>181</v>
      </c>
      <c r="BR111" s="34"/>
      <c r="BS111" s="65" t="s">
        <v>182</v>
      </c>
      <c r="BT111" s="34"/>
      <c r="BU111" s="82" t="s">
        <v>179</v>
      </c>
      <c r="BV111" s="82" t="s">
        <v>180</v>
      </c>
      <c r="BW111" s="77" t="s">
        <v>181</v>
      </c>
      <c r="BY111" s="83"/>
      <c r="BZ111" s="84" t="str">
        <f>BZ102</f>
        <v>18 a 24 Mar</v>
      </c>
      <c r="CA111" s="80"/>
      <c r="CB111" s="150" t="s">
        <v>178</v>
      </c>
      <c r="CC111" s="87" t="s">
        <v>183</v>
      </c>
      <c r="CD111" s="87" t="s">
        <v>184</v>
      </c>
      <c r="CE111" s="88" t="s">
        <v>181</v>
      </c>
      <c r="CF111" s="34"/>
      <c r="CG111" s="65" t="s">
        <v>182</v>
      </c>
      <c r="CH111" s="34"/>
      <c r="CI111" s="82" t="s">
        <v>179</v>
      </c>
      <c r="CJ111" s="82" t="s">
        <v>180</v>
      </c>
      <c r="CK111" s="77" t="s">
        <v>181</v>
      </c>
      <c r="CM111" s="306"/>
      <c r="CN111" s="34" t="s">
        <v>185</v>
      </c>
      <c r="CO111" s="34" t="s">
        <v>186</v>
      </c>
      <c r="CP111" s="34" t="s">
        <v>187</v>
      </c>
      <c r="CQ111" s="34" t="s">
        <v>185</v>
      </c>
      <c r="CR111" s="34" t="s">
        <v>186</v>
      </c>
      <c r="CS111" s="34" t="s">
        <v>187</v>
      </c>
      <c r="CT111" s="34" t="s">
        <v>185</v>
      </c>
      <c r="CU111" s="34" t="s">
        <v>186</v>
      </c>
      <c r="CV111" s="34" t="s">
        <v>187</v>
      </c>
      <c r="CW111" s="34" t="s">
        <v>185</v>
      </c>
      <c r="CX111" s="34" t="s">
        <v>186</v>
      </c>
      <c r="CY111" s="34" t="s">
        <v>187</v>
      </c>
      <c r="CZ111" s="34" t="s">
        <v>185</v>
      </c>
      <c r="DA111" s="34" t="s">
        <v>186</v>
      </c>
      <c r="DB111" s="34" t="s">
        <v>187</v>
      </c>
      <c r="DC111" s="34"/>
      <c r="DD111" s="34" t="s">
        <v>185</v>
      </c>
      <c r="DE111" s="34" t="s">
        <v>186</v>
      </c>
      <c r="DF111" s="34" t="s">
        <v>187</v>
      </c>
      <c r="DG111" s="34" t="s">
        <v>185</v>
      </c>
      <c r="DH111" s="34" t="s">
        <v>186</v>
      </c>
      <c r="DI111" s="34" t="s">
        <v>187</v>
      </c>
      <c r="DJ111" s="34" t="s">
        <v>185</v>
      </c>
      <c r="DK111" s="34" t="s">
        <v>186</v>
      </c>
      <c r="DL111" s="34" t="s">
        <v>187</v>
      </c>
      <c r="DM111" s="34" t="s">
        <v>185</v>
      </c>
      <c r="DN111" s="34" t="s">
        <v>186</v>
      </c>
      <c r="DO111" s="34" t="s">
        <v>187</v>
      </c>
      <c r="DP111" s="34" t="s">
        <v>185</v>
      </c>
      <c r="DQ111" s="34" t="s">
        <v>186</v>
      </c>
      <c r="DR111" s="34" t="s">
        <v>187</v>
      </c>
      <c r="DS111" s="34"/>
      <c r="DT111" s="65" t="s">
        <v>175</v>
      </c>
      <c r="DU111" s="65" t="s">
        <v>176</v>
      </c>
      <c r="DV111" s="34"/>
      <c r="DW111" s="34" t="s">
        <v>188</v>
      </c>
      <c r="DX111" s="34" t="s">
        <v>189</v>
      </c>
      <c r="DY111" s="34" t="s">
        <v>188</v>
      </c>
      <c r="DZ111" s="34" t="s">
        <v>189</v>
      </c>
      <c r="EA111" s="34" t="s">
        <v>188</v>
      </c>
      <c r="EB111" s="65" t="s">
        <v>110</v>
      </c>
      <c r="EC111" s="65"/>
      <c r="ED111" s="65" t="s">
        <v>190</v>
      </c>
      <c r="EE111" s="65" t="s">
        <v>191</v>
      </c>
      <c r="EF111" s="65" t="s">
        <v>192</v>
      </c>
      <c r="EG111" s="65" t="s">
        <v>193</v>
      </c>
      <c r="EH111" s="65" t="s">
        <v>194</v>
      </c>
      <c r="EI111" s="308"/>
      <c r="EJ111" s="308"/>
      <c r="EK111" s="308"/>
      <c r="EL111" s="65" t="s">
        <v>175</v>
      </c>
      <c r="EM111" s="65" t="s">
        <v>176</v>
      </c>
      <c r="EN111" s="65" t="s">
        <v>177</v>
      </c>
      <c r="EO111" s="65" t="s">
        <v>175</v>
      </c>
      <c r="EP111" s="65" t="s">
        <v>176</v>
      </c>
      <c r="EQ111" s="65" t="s">
        <v>177</v>
      </c>
      <c r="ER111" s="307"/>
      <c r="ES111" s="34"/>
      <c r="ET111" s="34" t="str">
        <f>I110</f>
        <v>Vitorias</v>
      </c>
      <c r="EU111" s="34" t="s">
        <v>195</v>
      </c>
      <c r="EV111" s="34" t="s">
        <v>196</v>
      </c>
      <c r="EW111" s="34" t="s">
        <v>168</v>
      </c>
      <c r="EX111" s="34" t="s">
        <v>197</v>
      </c>
      <c r="EY111" s="34" t="s">
        <v>198</v>
      </c>
      <c r="EZ111" s="34" t="s">
        <v>199</v>
      </c>
      <c r="FA111" s="34" t="s">
        <v>200</v>
      </c>
      <c r="FB111" s="34" t="s">
        <v>201</v>
      </c>
      <c r="FC111" s="34" t="s">
        <v>202</v>
      </c>
      <c r="FD111" s="34" t="s">
        <v>203</v>
      </c>
      <c r="FE111" s="34" t="s">
        <v>204</v>
      </c>
      <c r="FF111" s="34" t="s">
        <v>175</v>
      </c>
      <c r="FG111" s="34" t="s">
        <v>205</v>
      </c>
      <c r="FH111" s="34" t="s">
        <v>206</v>
      </c>
      <c r="FI111" s="65" t="s">
        <v>144</v>
      </c>
      <c r="FJ111" s="65">
        <v>1</v>
      </c>
      <c r="FK111" s="65">
        <v>2</v>
      </c>
      <c r="FL111" s="65">
        <v>3</v>
      </c>
      <c r="FM111" s="65">
        <v>4</v>
      </c>
      <c r="FN111" s="65">
        <v>5</v>
      </c>
      <c r="FO111" s="65">
        <v>6</v>
      </c>
      <c r="FP111" s="34" t="s">
        <v>207</v>
      </c>
      <c r="FQ111" s="34" t="s">
        <v>208</v>
      </c>
      <c r="FR111" s="34" t="s">
        <v>209</v>
      </c>
      <c r="FS111" s="72" t="s">
        <v>210</v>
      </c>
      <c r="FT111" s="34" t="s">
        <v>211</v>
      </c>
      <c r="FU111" s="34" t="s">
        <v>212</v>
      </c>
      <c r="FV111" s="72" t="s">
        <v>213</v>
      </c>
      <c r="FW111" s="34"/>
      <c r="FX111" s="34" t="s">
        <v>215</v>
      </c>
      <c r="FY111" s="34"/>
      <c r="FZ111" s="34"/>
      <c r="GA111" s="34"/>
      <c r="GB111" s="34"/>
      <c r="GC111" s="34"/>
    </row>
    <row r="112" spans="1:185" x14ac:dyDescent="0.45">
      <c r="B112" s="43">
        <v>1</v>
      </c>
      <c r="C112" s="38">
        <v>73</v>
      </c>
      <c r="D112" s="39" t="str">
        <f>Classificação!D77</f>
        <v>LUIS HENRIQUE</v>
      </c>
      <c r="F112" s="38">
        <f>F108+1</f>
        <v>73</v>
      </c>
      <c r="G112" s="89" t="str">
        <f t="shared" ref="G112:G117" si="374">VLOOKUP(FR112,$B$112:$D$117,3,0)</f>
        <v>VÍTOR KIRSCH</v>
      </c>
      <c r="H112" s="145">
        <f>VLOOKUP(FR112,EI112:EJ117,2,0)</f>
        <v>5</v>
      </c>
      <c r="I112" s="91">
        <f>VLOOKUP(FR112,EI112:EK117,3,0)</f>
        <v>5</v>
      </c>
      <c r="J112" s="95">
        <f>VLOOKUP(FR112,EI112:EQ117,4,0)</f>
        <v>10</v>
      </c>
      <c r="K112" s="93">
        <f>VLOOKUP(FR112,EI112:EQ117,5,0)</f>
        <v>1</v>
      </c>
      <c r="L112" s="94">
        <f>VLOOKUP(FR112,EI112:EQ117,6,0)</f>
        <v>9</v>
      </c>
      <c r="M112" s="95">
        <f>VLOOKUP(FR112,EI112:EQ117,7,0)</f>
        <v>67</v>
      </c>
      <c r="N112" s="93">
        <f>VLOOKUP(FR112,EI112:EQ117,8,0)</f>
        <v>28</v>
      </c>
      <c r="O112" s="146">
        <f>VLOOKUP(FR112,EI112:EQ117,9,0)</f>
        <v>39</v>
      </c>
      <c r="P112" s="96">
        <f>VLOOKUP(FR112,EI112:ER117,10,0)</f>
        <v>0</v>
      </c>
      <c r="Q112" s="96" t="e">
        <f>VLOOKUP(FS112,EJ112:ES117,10,0)</f>
        <v>#N/A</v>
      </c>
      <c r="R112" s="97"/>
      <c r="S112" s="97"/>
      <c r="U112" s="98"/>
      <c r="V112" s="41" t="str">
        <f>D112</f>
        <v>LUIS HENRIQUE</v>
      </c>
      <c r="W112" s="99">
        <f>IF(X112="W",1,IF(X112="O",0,IF(X112="R",0,IF(X113="R",1,IF(AG112+AG113&gt;0,IF(AG112&gt;AG113,1,0),IF(AF112&gt;AF113,1,0))))))</f>
        <v>0</v>
      </c>
      <c r="X112" s="100"/>
      <c r="Y112" s="101">
        <v>4</v>
      </c>
      <c r="Z112" s="101">
        <v>4</v>
      </c>
      <c r="AA112" s="102"/>
      <c r="AC112" s="65" t="str">
        <f>IF(AA112&lt;&gt;"","STB",IF(AA113&lt;&gt;"","STB",IF(Z112&lt;&gt;"",IF(Z112&gt;5,IF(Z112&gt;Z113+1,"fim2st",IF(Z113&gt;Z112+1,"fim2st",IF(Z112=Z113,"meio2st",IF(Z112=6,IF(Z113=7,"fim2st","meio2st"),IF(Z112=7,IF(Z113=6,"fim2st","meio2st"),"meio2st"))))),IF(Z113&gt;5,IF(Z113&gt;Z112+1,"fim2st","meio2st"),"meio2st")),IF(Z113&lt;&gt;"",IF(Z112&gt;5,IF(Z112&gt;Z113+1,"fim2st",IF(Z113&gt;Z112+1,"fim2st",IF(Z112=Z113,"meio2st",IF(Z112=6,IF(Z113=7,"fim2st","meio2st"),IF(Z112=7,IF(Z113=6,"fim2st","meio2st"),"meio2st"))))),IF(Z113&gt;5,IF(Z113&gt;Z112+1,"fim2st","meio2st"),"meio2st")),IF(Y112&lt;&gt;"",IF(Y112&gt;5,IF(Y112&gt;Y113+1,"fim1st",IF(Y113&gt;Y112+1,"fim1st",IF(Y112=Y113,"meio1st",IF(Y112=6,IF(Y113=7,"fim1st","meio1st"),IF(Y112=7,IF(Y113=6,"fim1st","meio1st"),"meio1st"))))),IF(Y113&gt;5,IF(Y113&gt;Y112+1,"fim1st","meio1st"),"meio1st")),IF(Y113&lt;&gt;"",IF(Y112&gt;5,IF(Y112&gt;Y113+1,"fim1st",IF(Y113&gt;Y112+1,"fim1st",IF(Y112=Y113,"meio1st",IF(Y112=6,IF(Y113=7,"fim1st","meio1st"),IF(Y112=7,IF(Y113=6,"fim1st","meio1st"),"meio1st"))))),IF(Y113&gt;5,IF(Y113&gt;Y112+1,"fim1st","meio1st"),"meio1st")),"NJG"))))))</f>
        <v>fim2st</v>
      </c>
      <c r="AE112" s="103">
        <f>IF(X112="W",6,IF(X112="O",0,  IF(X113="R",IF(AC112="meio1st",IF(Y113&gt;4,IF(Y113=6,7,Y113+2),6),Y112),Y112)))</f>
        <v>4</v>
      </c>
      <c r="AF112" s="104">
        <f>IF(X112="W",6,IF(X112="O",0,IF(X112="R",IF(AC112="meio1st",0,IF(AC112="fim1st",0,Z112) ),IF(X113="R",IF(AC112="meio1st",6,IF(AC112="fim1st",6,IF(AC112="meio2st",IF(Z113&gt;4,IF(Z113=6,7,Z113+2),6),Z112))),Z112))))</f>
        <v>4</v>
      </c>
      <c r="AG112" s="105">
        <f>IF(X112="W",0,IF(X112="O",0,IF(X112="R",IF(AC112="STB",AA112,0),IF(X113="R",IF(AC112="meio1st",0,IF(AE112&gt;AE113,IF(AF112&gt;AF113,0,10),IF(AF112&gt;AF113,10,AA112))),AA112))))</f>
        <v>0</v>
      </c>
      <c r="AH112" s="106"/>
      <c r="AI112" s="98" t="s">
        <v>140</v>
      </c>
      <c r="AJ112" s="41" t="str">
        <f>D112</f>
        <v>LUIS HENRIQUE</v>
      </c>
      <c r="AK112" s="99">
        <f>IF(AL112="W",1,IF(AL112="O",0,IF(AL112="R",0,IF(AL113="R",1,IF(AU112+AU113&gt;0,IF(AU112&gt;AU113,1,0),IF(AT112&gt;AT113,1,0))))))</f>
        <v>0</v>
      </c>
      <c r="AL112" s="100"/>
      <c r="AM112" s="101">
        <v>1</v>
      </c>
      <c r="AN112" s="101">
        <v>5</v>
      </c>
      <c r="AO112" s="102"/>
      <c r="AQ112" s="65" t="str">
        <f>IF(AO112&lt;&gt;"","STB",IF(AO113&lt;&gt;"","STB",IF(AN112&lt;&gt;"",IF(AN112&gt;5,IF(AN112&gt;AN113+1,"fim2st",IF(AN113&gt;AN112+1,"fim2st",IF(AN112=AN113,"meio2st",IF(AN112=6,IF(AN113=7,"fim2st","meio2st"),IF(AN112=7,IF(AN113=6,"fim2st","meio2st"),"meio2st"))))),IF(AN113&gt;5,IF(AN113&gt;AN112+1,"fim2st","meio2st"),"meio2st")),IF(AN113&lt;&gt;"",IF(AN112&gt;5,IF(AN112&gt;AN113+1,"fim2st",IF(AN113&gt;AN112+1,"fim2st",IF(AN112=AN113,"meio2st",IF(AN112=6,IF(AN113=7,"fim2st","meio2st"),IF(AN112=7,IF(AN113=6,"fim2st","meio2st"),"meio2st"))))),IF(AN113&gt;5,IF(AN113&gt;AN112+1,"fim2st","meio2st"),"meio2st")),IF(AM112&lt;&gt;"",IF(AM112&gt;5,IF(AM112&gt;AM113+1,"fim1st",IF(AM113&gt;AM112+1,"fim1st",IF(AM112=AM113,"meio1st",IF(AM112=6,IF(AM113=7,"fim1st","meio1st"),IF(AM112=7,IF(AM113=6,"fim1st","meio1st"),"meio1st"))))),IF(AM113&gt;5,IF(AM113&gt;AM112+1,"fim1st","meio1st"),"meio1st")),IF(AM113&lt;&gt;"",IF(AM112&gt;5,IF(AM112&gt;AM113+1,"fim1st",IF(AM113&gt;AM112+1,"fim1st",IF(AM112=AM113,"meio1st",IF(AM112=6,IF(AM113=7,"fim1st","meio1st"),IF(AM112=7,IF(AM113=6,"fim1st","meio1st"),"meio1st"))))),IF(AM113&gt;5,IF(AM113&gt;AM112+1,"fim1st","meio1st"),"meio1st")),"NJG"))))))</f>
        <v>fim2st</v>
      </c>
      <c r="AS112" s="103">
        <f>IF(AL112="W",6,IF(AL112="O",0,  IF(AL113="R",IF(AQ112="meio1st",IF(AM113&gt;4,IF(AM113=6,7,AM113+2),6),AM112),AM112)))</f>
        <v>1</v>
      </c>
      <c r="AT112" s="104">
        <f>IF(AL112="W",6,IF(AL112="O",0,IF(AL112="R",IF(AQ112="meio1st",0,IF(AQ112="fim1st",0,AN112) ),IF(AL113="R",IF(AQ112="meio1st",6,IF(AQ112="fim1st",6,IF(AQ112="meio2st",IF(AN113&gt;4,IF(AN113=6,7,AN113+2),6),AN112))),AN112))))</f>
        <v>5</v>
      </c>
      <c r="AU112" s="105">
        <f>IF(AL112="W",0,IF(AL112="O",0,IF(AL112="R",IF(AQ112="STB",AO112,0),IF(AL113="R",IF(AQ112="meio1st",0,IF(AS112&gt;AS113,IF(AT112&gt;AT113,0,10),IF(AT112&gt;AT113,10,AO112))),AO112))))</f>
        <v>0</v>
      </c>
      <c r="AW112" s="98"/>
      <c r="AX112" s="41" t="str">
        <f>D112</f>
        <v>LUIS HENRIQUE</v>
      </c>
      <c r="AY112" s="99">
        <f>IF(AZ112="W",1,IF(AZ112="O",0,IF(AZ112="R",0,IF(AZ113="R",1,IF(BI112+BI113&gt;0,IF(BI112&gt;BI113,1,0),IF(BH112&gt;BH113,1,0))))))</f>
        <v>0</v>
      </c>
      <c r="AZ112" s="100"/>
      <c r="BA112" s="101">
        <v>3</v>
      </c>
      <c r="BB112" s="101">
        <v>0</v>
      </c>
      <c r="BC112" s="102"/>
      <c r="BE112" s="65" t="str">
        <f>IF(BC112&lt;&gt;"","STB",IF(BC113&lt;&gt;"","STB",IF(BB112&lt;&gt;"",IF(BB112&gt;5,IF(BB112&gt;BB113+1,"fim2st",IF(BB113&gt;BB112+1,"fim2st",IF(BB112=BB113,"meio2st",IF(BB112=6,IF(BB113=7,"fim2st","meio2st"),IF(BB112=7,IF(BB113=6,"fim2st","meio2st"),"meio2st"))))),IF(BB113&gt;5,IF(BB113&gt;BB112+1,"fim2st","meio2st"),"meio2st")),IF(BB113&lt;&gt;"",IF(BB112&gt;5,IF(BB112&gt;BB113+1,"fim2st",IF(BB113&gt;BB112+1,"fim2st",IF(BB112=BB113,"meio2st",IF(BB112=6,IF(BB113=7,"fim2st","meio2st"),IF(BB112=7,IF(BB113=6,"fim2st","meio2st"),"meio2st"))))),IF(BB113&gt;5,IF(BB113&gt;BB112+1,"fim2st","meio2st"),"meio2st")),IF(BA112&lt;&gt;"",IF(BA112&gt;5,IF(BA112&gt;BA113+1,"fim1st",IF(BA113&gt;BA112+1,"fim1st",IF(BA112=BA113,"meio1st",IF(BA112=6,IF(BA113=7,"fim1st","meio1st"),IF(BA112=7,IF(BA113=6,"fim1st","meio1st"),"meio1st"))))),IF(BA113&gt;5,IF(BA113&gt;BA112+1,"fim1st","meio1st"),"meio1st")),IF(BA113&lt;&gt;"",IF(BA112&gt;5,IF(BA112&gt;BA113+1,"fim1st",IF(BA113&gt;BA112+1,"fim1st",IF(BA112=BA113,"meio1st",IF(BA112=6,IF(BA113=7,"fim1st","meio1st"),IF(BA112=7,IF(BA113=6,"fim1st","meio1st"),"meio1st"))))),IF(BA113&gt;5,IF(BA113&gt;BA112+1,"fim1st","meio1st"),"meio1st")),"NJG"))))))</f>
        <v>fim2st</v>
      </c>
      <c r="BG112" s="103">
        <f>IF(AZ112="W",6,IF(AZ112="O",0,  IF(AZ113="R",IF(BE112="meio1st",IF(BA113&gt;4,IF(BA113=6,7,BA113+2),6),BA112),BA112)))</f>
        <v>3</v>
      </c>
      <c r="BH112" s="104">
        <f>IF(AZ112="W",6,IF(AZ112="O",0,IF(AZ112="R",IF(BE112="meio1st",0,IF(BE112="fim1st",0,BB112) ),IF(AZ113="R",IF(BE112="meio1st",6,IF(BE112="fim1st",6,IF(BE112="meio2st",IF(BB113&gt;4,IF(BB113=6,7,BB113+2),6),BB112))),BB112))))</f>
        <v>0</v>
      </c>
      <c r="BI112" s="105">
        <f>IF(AZ112="W",0,IF(AZ112="O",0,IF(AZ112="R",IF(BE112="STB",BC112,0),IF(AZ113="R",IF(BE112="meio1st",0,IF(BG112&gt;BG113,IF(BH112&gt;BH113,0,10),IF(BH112&gt;BH113,10,BC112))),BC112))))</f>
        <v>0</v>
      </c>
      <c r="BK112" s="98" t="s">
        <v>140</v>
      </c>
      <c r="BL112" s="41" t="str">
        <f>D112</f>
        <v>LUIS HENRIQUE</v>
      </c>
      <c r="BM112" s="99">
        <f>IF(BN112="W",1,IF(BN112="O",0,IF(BN112="R",0,IF(BN113="R",1,IF(BW112+BW113&gt;0,IF(BW112&gt;BW113,1,0),IF(BV112&gt;BV113,1,0))))))</f>
        <v>0</v>
      </c>
      <c r="BN112" s="100"/>
      <c r="BO112" s="101">
        <v>0</v>
      </c>
      <c r="BP112" s="101">
        <v>5</v>
      </c>
      <c r="BQ112" s="102"/>
      <c r="BS112" s="65" t="str">
        <f>IF(BQ112&lt;&gt;"","STB",IF(BQ113&lt;&gt;"","STB",IF(BP112&lt;&gt;"",IF(BP112&gt;5,IF(BP112&gt;BP113+1,"fim2st",IF(BP113&gt;BP112+1,"fim2st",IF(BP112=BP113,"meio2st",IF(BP112=6,IF(BP113=7,"fim2st","meio2st"),IF(BP112=7,IF(BP113=6,"fim2st","meio2st"),"meio2st"))))),IF(BP113&gt;5,IF(BP113&gt;BP112+1,"fim2st","meio2st"),"meio2st")),IF(BP113&lt;&gt;"",IF(BP112&gt;5,IF(BP112&gt;BP113+1,"fim2st",IF(BP113&gt;BP112+1,"fim2st",IF(BP112=BP113,"meio2st",IF(BP112=6,IF(BP113=7,"fim2st","meio2st"),IF(BP112=7,IF(BP113=6,"fim2st","meio2st"),"meio2st"))))),IF(BP113&gt;5,IF(BP113&gt;BP112+1,"fim2st","meio2st"),"meio2st")),IF(BO112&lt;&gt;"",IF(BO112&gt;5,IF(BO112&gt;BO113+1,"fim1st",IF(BO113&gt;BO112+1,"fim1st",IF(BO112=BO113,"meio1st",IF(BO112=6,IF(BO113=7,"fim1st","meio1st"),IF(BO112=7,IF(BO113=6,"fim1st","meio1st"),"meio1st"))))),IF(BO113&gt;5,IF(BO113&gt;BO112+1,"fim1st","meio1st"),"meio1st")),IF(BO113&lt;&gt;"",IF(BO112&gt;5,IF(BO112&gt;BO113+1,"fim1st",IF(BO113&gt;BO112+1,"fim1st",IF(BO112=BO113,"meio1st",IF(BO112=6,IF(BO113=7,"fim1st","meio1st"),IF(BO112=7,IF(BO113=6,"fim1st","meio1st"),"meio1st"))))),IF(BO113&gt;5,IF(BO113&gt;BO112+1,"fim1st","meio1st"),"meio1st")),"NJG"))))))</f>
        <v>fim2st</v>
      </c>
      <c r="BU112" s="103">
        <f>IF(BN112="W",6,IF(BN112="O",0,  IF(BN113="R",IF(BS112="meio1st",IF(BO113&gt;4,IF(BO113=6,7,BO113+2),6),BO112),BO112)))</f>
        <v>0</v>
      </c>
      <c r="BV112" s="104">
        <f>IF(BN112="W",6,IF(BN112="O",0,IF(BN112="R",IF(BS112="meio1st",0,IF(BS112="fim1st",0,BP112) ),IF(BN113="R",IF(BS112="meio1st",6,IF(BS112="fim1st",6,IF(BS112="meio2st",IF(BP113&gt;4,IF(BP113=6,7,BP113+2),6),BP112))),BP112))))</f>
        <v>5</v>
      </c>
      <c r="BW112" s="105">
        <f>IF(BN112="W",0,IF(BN112="O",0,IF(BN112="R",IF(BS112="STB",BQ112,0),IF(BN113="R",IF(BS112="meio1st",0,IF(BU112&gt;BU113,IF(BV112&gt;BV113,0,10),IF(BV112&gt;BV113,10,BQ112))),BQ112))))</f>
        <v>0</v>
      </c>
      <c r="BY112" s="98"/>
      <c r="BZ112" s="41" t="str">
        <f>D112</f>
        <v>LUIS HENRIQUE</v>
      </c>
      <c r="CA112" s="99">
        <f>IF(CB112="W",1,IF(CB112="O",0,IF(CB112="R",0,IF(CB113="R",1,IF(CK112+CK113&gt;0,IF(CK112&gt;CK113,1,0),IF(CJ112&gt;CJ113,1,0))))))</f>
        <v>1</v>
      </c>
      <c r="CB112" s="108" t="s">
        <v>169</v>
      </c>
      <c r="CC112" s="109"/>
      <c r="CD112" s="109"/>
      <c r="CE112" s="110"/>
      <c r="CG112" s="65" t="str">
        <f>IF(CE112&lt;&gt;"","STB",IF(CE113&lt;&gt;"","STB",IF(CD112&lt;&gt;"",IF(CD112&gt;5,IF(CD112&gt;CD113+1,"fim2st",IF(CD113&gt;CD112+1,"fim2st",IF(CD112=CD113,"meio2st",IF(CD112=6,IF(CD113=7,"fim2st","meio2st"),IF(CD112=7,IF(CD113=6,"fim2st","meio2st"),"meio2st"))))),IF(CD113&gt;5,IF(CD113&gt;CD112+1,"fim2st","meio2st"),"meio2st")),IF(CD113&lt;&gt;"",IF(CD112&gt;5,IF(CD112&gt;CD113+1,"fim2st",IF(CD113&gt;CD112+1,"fim2st",IF(CD112=CD113,"meio2st",IF(CD112=6,IF(CD113=7,"fim2st","meio2st"),IF(CD112=7,IF(CD113=6,"fim2st","meio2st"),"meio2st"))))),IF(CD113&gt;5,IF(CD113&gt;CD112+1,"fim2st","meio2st"),"meio2st")),IF(CC112&lt;&gt;"",IF(CC112&gt;5,IF(CC112&gt;CC113+1,"fim1st",IF(CC113&gt;CC112+1,"fim1st",IF(CC112=CC113,"meio1st",IF(CC112=6,IF(CC113=7,"fim1st","meio1st"),IF(CC112=7,IF(CC113=6,"fim1st","meio1st"),"meio1st"))))),IF(CC113&gt;5,IF(CC113&gt;CC112+1,"fim1st","meio1st"),"meio1st")),IF(CC113&lt;&gt;"",IF(CC112&gt;5,IF(CC112&gt;CC113+1,"fim1st",IF(CC113&gt;CC112+1,"fim1st",IF(CC112=CC113,"meio1st",IF(CC112=6,IF(CC113=7,"fim1st","meio1st"),IF(CC112=7,IF(CC113=6,"fim1st","meio1st"),"meio1st"))))),IF(CC113&gt;5,IF(CC113&gt;CC112+1,"fim1st","meio1st"),"meio1st")),"NJG"))))))</f>
        <v>NJG</v>
      </c>
      <c r="CI112" s="103">
        <f>IF(CB112="W",6,IF(CB112="O",0,  IF(CB113="R",IF(CG112="meio1st",IF(CC113&gt;4,IF(CC113=6,7,CC113+2),6),CC112),CC112)))</f>
        <v>6</v>
      </c>
      <c r="CJ112" s="104">
        <f>IF(CB112="W",6,IF(CB112="O",0,IF(CB112="R",IF(CG112="meio1st",0,IF(CG112="fim1st",0,CD112) ),IF(CB113="R",IF(CG112="meio1st",6,IF(CG112="fim1st",6,IF(CG112="meio2st",IF(CD113&gt;4,IF(CD113=6,7,CD113+2),6),CD112))),CD112))))</f>
        <v>6</v>
      </c>
      <c r="CK112" s="105">
        <f>IF(CB112="W",0,IF(CB112="O",0,IF(CB112="R",IF(CG112="STB",CE112,0),IF(CB113="R",IF(CG112="meio1st",0,IF(CI112&gt;CI113,IF(CJ112&gt;CJ113,0,10),IF(CJ112&gt;CJ113,10,CE112))),CE112))))</f>
        <v>0</v>
      </c>
      <c r="CM112" s="31" t="str">
        <f t="shared" ref="CM112:CM117" si="375">D112</f>
        <v>LUIS HENRIQUE</v>
      </c>
      <c r="CN112" s="65">
        <f>IF(AE112&gt;AE113,1,0)</f>
        <v>0</v>
      </c>
      <c r="CO112" s="65">
        <f>IF(AF112&gt;AF113,1,0)</f>
        <v>0</v>
      </c>
      <c r="CP112" s="65">
        <f>IF(AG112&gt;AG113,1,0)</f>
        <v>0</v>
      </c>
      <c r="CQ112" s="65">
        <f>IF(AS112&gt;AS113,1,0)</f>
        <v>0</v>
      </c>
      <c r="CR112" s="65">
        <f>IF(AT112&gt;AT113,1,0)</f>
        <v>0</v>
      </c>
      <c r="CS112" s="65">
        <f>IF(AU112&gt;AU113,1,0)</f>
        <v>0</v>
      </c>
      <c r="CT112" s="65">
        <f>IF(BG112&gt;BG113,1,0)</f>
        <v>0</v>
      </c>
      <c r="CU112" s="65">
        <f>IF(BH112&gt;BH113,1,0)</f>
        <v>0</v>
      </c>
      <c r="CV112" s="65">
        <f>IF(BI112&gt;BI113,1,0)</f>
        <v>0</v>
      </c>
      <c r="CW112" s="65">
        <f>IF(BU112&gt;BU113,1,0)</f>
        <v>0</v>
      </c>
      <c r="CX112" s="65">
        <f>IF(BV112&gt;BV113,1,0)</f>
        <v>0</v>
      </c>
      <c r="CY112" s="65">
        <f>IF(BW112&gt;BW113,1,0)</f>
        <v>0</v>
      </c>
      <c r="CZ112" s="65">
        <f>IF(CI112&gt;CI113,1,0)</f>
        <v>1</v>
      </c>
      <c r="DA112" s="65">
        <f>IF(CJ112&gt;CJ113,1,0)</f>
        <v>1</v>
      </c>
      <c r="DB112" s="65">
        <f>IF(CK112&gt;CK113,1,0)</f>
        <v>0</v>
      </c>
      <c r="DC112" s="111"/>
      <c r="DD112" s="65">
        <f>IF(AE113&gt;AE112,1,0)</f>
        <v>1</v>
      </c>
      <c r="DE112" s="65">
        <f>IF(AF113&gt;AF112,1,0)</f>
        <v>1</v>
      </c>
      <c r="DF112" s="65">
        <f>IF(AG113&gt;AG112,1,0)</f>
        <v>0</v>
      </c>
      <c r="DG112" s="65">
        <f>IF(AS113&gt;AS112,1,0)</f>
        <v>1</v>
      </c>
      <c r="DH112" s="65">
        <f>IF(AT113&gt;AT112,1,0)</f>
        <v>1</v>
      </c>
      <c r="DI112" s="65">
        <f>IF(AU113&gt;AU112,1,0)</f>
        <v>0</v>
      </c>
      <c r="DJ112" s="65">
        <f>IF(BG113&gt;BG112,1,0)</f>
        <v>1</v>
      </c>
      <c r="DK112" s="65">
        <f>IF(BH113&gt;BH112,1,0)</f>
        <v>1</v>
      </c>
      <c r="DL112" s="65">
        <f>IF(BI113&gt;BI112,1,0)</f>
        <v>0</v>
      </c>
      <c r="DM112" s="65">
        <f>IF(BU113&gt;BU112,1,0)</f>
        <v>1</v>
      </c>
      <c r="DN112" s="65">
        <f>IF(BV113&gt;BV112,1,0)</f>
        <v>1</v>
      </c>
      <c r="DO112" s="65">
        <f>IF(BW113&gt;BW112,1,0)</f>
        <v>0</v>
      </c>
      <c r="DP112" s="65">
        <f>IF(CI113&gt;CI112,1,0)</f>
        <v>0</v>
      </c>
      <c r="DQ112" s="65">
        <f>IF(CJ113&gt;CJ112,1,0)</f>
        <v>0</v>
      </c>
      <c r="DR112" s="65">
        <f>IF(CK113&gt;CK112,1,0)</f>
        <v>0</v>
      </c>
      <c r="DS112" s="111"/>
      <c r="DT112" s="65">
        <f>AE112+AF112+AG112+AS112+AT112+AU112+BG112+BH112+BI112+BU112+BV112+BW112+CI112+CJ112+CK112</f>
        <v>34</v>
      </c>
      <c r="DU112" s="65">
        <f>AE113+AF113+AG113+AS113+AT113+AU113+BG113+BH113+BI113+BU113+BV113+BW113+CI113+CJ113+CK113</f>
        <v>50</v>
      </c>
      <c r="DV112" s="111"/>
      <c r="DW112" s="31">
        <f>IF(X112="O",1,0)</f>
        <v>0</v>
      </c>
      <c r="DX112" s="31">
        <f>IF(AL112="O",1,0)</f>
        <v>0</v>
      </c>
      <c r="DY112" s="31">
        <f>IF(AZ112="O",1,0)</f>
        <v>0</v>
      </c>
      <c r="DZ112" s="31">
        <f>IF(BN112="O",1,0)</f>
        <v>0</v>
      </c>
      <c r="EA112" s="31">
        <f>IF(CB112="O",1,0)</f>
        <v>0</v>
      </c>
      <c r="EB112" s="65" t="s">
        <v>113</v>
      </c>
      <c r="ED112" s="65">
        <f t="shared" ref="ED112:ED117" si="376">IF(CN112+CO112+CP112+DD112+DE112+DF112&gt;0,1,0)</f>
        <v>1</v>
      </c>
      <c r="EE112" s="65">
        <f t="shared" ref="EE112:EE117" si="377">IF(CQ112+CR112+CS112+DG112+DH112+DI112&gt;0,1,0)</f>
        <v>1</v>
      </c>
      <c r="EF112" s="65">
        <f t="shared" ref="EF112:EF117" si="378">IF(CT112+CU112+CV112+DJ112+DK112+DL112&gt;0,1,0)</f>
        <v>1</v>
      </c>
      <c r="EG112" s="65">
        <f t="shared" ref="EG112:EG117" si="379">IF(CW112+CX112+CY112+DM112+DN112+DO112&gt;0,1,0)</f>
        <v>1</v>
      </c>
      <c r="EH112" s="65">
        <f t="shared" ref="EH112:EH117" si="380">IF(CZ112+DA112+DB112+DP112+DQ112+DR112&gt;0,1,0)</f>
        <v>1</v>
      </c>
      <c r="EI112" s="65">
        <v>1</v>
      </c>
      <c r="EJ112" s="43">
        <f t="shared" ref="EJ112:EJ117" si="381">SUM(ED112:EH112)</f>
        <v>5</v>
      </c>
      <c r="EK112" s="43">
        <f>AY112+BM112+CA112+W112+AK112</f>
        <v>1</v>
      </c>
      <c r="EL112" s="43">
        <f t="shared" ref="EL112:EL117" si="382">SUM(CN112:DB112)</f>
        <v>2</v>
      </c>
      <c r="EM112" s="43">
        <f t="shared" ref="EM112:EM117" si="383">SUM(DD112:DR112)</f>
        <v>8</v>
      </c>
      <c r="EN112" s="43">
        <f t="shared" ref="EN112:EN117" si="384">EL112-EM112</f>
        <v>-6</v>
      </c>
      <c r="EO112" s="43">
        <f t="shared" ref="EO112:EP117" si="385">DT112</f>
        <v>34</v>
      </c>
      <c r="EP112" s="43">
        <f t="shared" si="385"/>
        <v>50</v>
      </c>
      <c r="EQ112" s="43">
        <f t="shared" ref="EQ112:EQ117" si="386">EO112-EP112</f>
        <v>-16</v>
      </c>
      <c r="ER112" s="43">
        <f t="shared" ref="ER112:ER117" si="387">SUM(DW112:EA112)</f>
        <v>0</v>
      </c>
      <c r="ES112" s="111"/>
      <c r="ET112" s="71">
        <f>IF(EK112+100&gt;99,EK112+100,concatdxnar("0",EK112+100))</f>
        <v>101</v>
      </c>
      <c r="EU112" s="71" t="str">
        <f t="shared" ref="EU112:EU117" si="388">IF(EN112+100&gt;99,EN112+100,CONCATENATE("0",EN112+100))</f>
        <v>094</v>
      </c>
      <c r="EV112" s="71" t="str">
        <f t="shared" ref="EV112:EV117" si="389">IF(EQ112+100&gt;99,EQ112+100,CONCATENATE("0",EQ112+100))</f>
        <v>084</v>
      </c>
      <c r="EW112" s="71">
        <f t="shared" ref="EW112:EW117" si="390">9-ER112</f>
        <v>9</v>
      </c>
      <c r="EX112" s="65" t="str">
        <f t="shared" ref="EX112:EX117" si="391">CONCATENATE(ET112,EU112,EV112,EW112,EI112)</f>
        <v>10109408491</v>
      </c>
      <c r="EY112" s="65">
        <f t="shared" ref="EY112:EY117" si="392">VALUE(EX112)</f>
        <v>10109408491</v>
      </c>
      <c r="EZ112" s="65">
        <f>LARGE(EY112:EY117,EI112)</f>
        <v>10510913994</v>
      </c>
      <c r="FA112" s="65" t="str">
        <f t="shared" ref="FA112:FA117" si="393">LEFT(EZ112,9)</f>
        <v>105109139</v>
      </c>
      <c r="FB112" s="65" t="str">
        <f>IF(FA112=FA113,"empate-b","ok")</f>
        <v>ok</v>
      </c>
      <c r="FC112" s="65">
        <f t="shared" ref="FC112:FC117" si="394">VALUE(RIGHT(EZ112,1))</f>
        <v>4</v>
      </c>
      <c r="FD112" s="65">
        <f t="shared" ref="FD112:FD117" si="395">IF(FB112="ok",9,IF(FB112="empate-c",CONCATENATE(FC112,FC111),IF(FB112="empate-b",CONCATENATE(FC112,FC113),1)))</f>
        <v>9</v>
      </c>
      <c r="FE112" s="65" t="str">
        <f>RIGHT(C110,1)</f>
        <v>M</v>
      </c>
      <c r="FF112" s="65">
        <f>IF(FD112=9,9,VLOOKUP(CONCATENATE(FE112,FD112),'Conf-Direto'!$A$12:$B$587,2,0))</f>
        <v>9</v>
      </c>
      <c r="FG112" s="65">
        <f t="shared" ref="FG112:FG117" si="396">IF(FF112=9,9,IF(FF112=FC112,8,7))</f>
        <v>9</v>
      </c>
      <c r="FH112" s="31" t="str">
        <f t="shared" ref="FH112:FH117" si="397">CONCATENATE(FA112,FG112,FC112)</f>
        <v>10510913994</v>
      </c>
      <c r="FI112" s="65">
        <v>1</v>
      </c>
      <c r="FJ112" s="70"/>
      <c r="FK112" s="70">
        <f>FJ113</f>
        <v>1</v>
      </c>
      <c r="FL112" s="70">
        <f>FJ114</f>
        <v>3</v>
      </c>
      <c r="FM112" s="70">
        <f>FJ115</f>
        <v>4</v>
      </c>
      <c r="FN112" s="70">
        <f>FJ116</f>
        <v>5</v>
      </c>
      <c r="FO112" s="70">
        <f>FJ117</f>
        <v>6</v>
      </c>
      <c r="FP112" s="31">
        <f t="shared" ref="FP112:FP117" si="398">VALUE(FH112)</f>
        <v>10510913994</v>
      </c>
      <c r="FQ112" s="31">
        <f>LARGE(FP112:FP117,1)</f>
        <v>10510913994</v>
      </c>
      <c r="FR112" s="65">
        <f>IF(SUM(EJ112:EJ117)=0,B112,VALUE(RIGHT(FQ112,1)))</f>
        <v>4</v>
      </c>
      <c r="FS112" s="31">
        <f t="shared" ref="FS112:FS117" si="399">FR112+72</f>
        <v>76</v>
      </c>
      <c r="FT112" s="31" t="str">
        <f>VLOOKUP(FR112,B112:D117,3,0)</f>
        <v>VÍTOR KIRSCH</v>
      </c>
      <c r="FU112" s="31">
        <f t="shared" ref="FU112:FU117" si="400">F112</f>
        <v>73</v>
      </c>
      <c r="FV112" s="67" t="str">
        <f t="shared" ref="FV112:FV117" si="401">IF(FS112&lt;10,CONCATENATE("0",FS112,IF(FU112&lt;10,CONCATENATE("0",FU112),FU112)),CONCATENATE(FS112,IF(FU112&lt;10,CONCATENATE("0",FU112),FU112)))</f>
        <v>7673</v>
      </c>
      <c r="FW112" s="31">
        <f t="shared" ref="FW112:FW117" si="402">VALUE(FV112)</f>
        <v>7673</v>
      </c>
      <c r="FX112" s="31">
        <f>SMALL(FW112:FW117,FI112)</f>
        <v>7377</v>
      </c>
      <c r="FY112" s="31">
        <f t="shared" ref="FY112:FY117" si="403">IF(LEN(FX112)=3,VALUE(LEFT(FX112,1)),VALUE(LEFT(FX112,2)))</f>
        <v>73</v>
      </c>
      <c r="FZ112" s="31" t="str">
        <f t="shared" ref="FZ112:FZ117" si="404">RIGHT(FX112,2)</f>
        <v>77</v>
      </c>
    </row>
    <row r="113" spans="1:185" x14ac:dyDescent="0.45">
      <c r="B113" s="43">
        <v>2</v>
      </c>
      <c r="C113" s="38">
        <v>74</v>
      </c>
      <c r="D113" s="39" t="str">
        <f>Classificação!D78</f>
        <v>NILZINHA</v>
      </c>
      <c r="F113" s="38">
        <f>F112+1</f>
        <v>74</v>
      </c>
      <c r="G113" s="89" t="str">
        <f t="shared" si="374"/>
        <v>ELVIO SALVIANO</v>
      </c>
      <c r="H113" s="131">
        <f>VLOOKUP(FR113,EI112:EJ117,2,0)</f>
        <v>5</v>
      </c>
      <c r="I113" s="112">
        <f>VLOOKUP(FR113,EI112:EK117,3,0)</f>
        <v>4</v>
      </c>
      <c r="J113" s="116">
        <f>VLOOKUP(FR113,EI112:EQ117,4,0)</f>
        <v>9</v>
      </c>
      <c r="K113" s="114">
        <f>VLOOKUP(FR113,EI112:EQ117,5,0)</f>
        <v>3</v>
      </c>
      <c r="L113" s="115">
        <f>VLOOKUP(FR113,EI112:EQ117,6,0)</f>
        <v>6</v>
      </c>
      <c r="M113" s="116">
        <f>VLOOKUP(FR113,EI112:EQ117,7,0)</f>
        <v>71</v>
      </c>
      <c r="N113" s="114">
        <f>VLOOKUP(FR113,EI112:EQ117,8,0)</f>
        <v>44</v>
      </c>
      <c r="O113" s="147">
        <f>VLOOKUP(FR113,EI112:EQ117,9,0)</f>
        <v>27</v>
      </c>
      <c r="P113" s="117">
        <f>VLOOKUP(FR113,EI112:ER117,10,0)</f>
        <v>0</v>
      </c>
      <c r="Q113" s="117" t="e">
        <f>VLOOKUP(FS113,EJ112:ES117,10,0)</f>
        <v>#N/A</v>
      </c>
      <c r="R113" s="97"/>
      <c r="S113" s="97"/>
      <c r="U113" s="118" t="s">
        <v>140</v>
      </c>
      <c r="V113" s="50" t="str">
        <f>D117</f>
        <v>ELVIO SALVIANO</v>
      </c>
      <c r="W113" s="119">
        <f>IF(X113="W",1,IF(X113="O",0,IF(X113="R",0,IF(X112="R",1,IF(AG113+AG112&gt;0,IF(AG113&gt;AG112,1,0),IF(AF113&gt;AF112,1,0))))))</f>
        <v>1</v>
      </c>
      <c r="X113" s="120"/>
      <c r="Y113" s="121">
        <v>6</v>
      </c>
      <c r="Z113" s="121">
        <v>6</v>
      </c>
      <c r="AA113" s="122"/>
      <c r="AC113" s="65" t="str">
        <f>IF(AA113&lt;&gt;"","STB",IF(AA112&lt;&gt;"","STB",IF(Z113&lt;&gt;"",IF(Z113&gt;5,IF(Z113&gt;Z112+1,"fim2st",IF(Z112&gt;Z113+1,"fim2st",IF(Z113=Z112,"meio2st",IF(Z113=6,IF(Z112=7,"fim2st","meio2st"),IF(Z113=7,IF(Z112=6,"fim2st","meio2st"),"meio2st"))))),IF(Z112&gt;5,IF(Z112&gt;Z113+1,"fim2st","meio2st"),"meio2st")),IF(Z112&lt;&gt;"",IF(Z113&gt;5,IF(Z113&gt;Z112+1,"fim2st",IF(Z112&gt;Z113+1,"fim2st",IF(Z113=Z112,"meio2st",IF(Z113=6,IF(Z112=7,"fim2st","meio2st"),IF(Z113=7,IF(Z112=6,"fim2st","meio2st"),"meio2st"))))),IF(Z112&gt;5,IF(Z112&gt;Z113+1,"fim2st","meio2st"),"meio2st")),IF(Y113&lt;&gt;"",IF(Y113&gt;5,IF(Y113&gt;Y112+1,"fim1st",IF(Y112&gt;Y113+1,"fim1st",IF(Y113=Y112,"meio1st",IF(Y113=6,IF(Y112=7,"fim1st","meio1st"),IF(Y113=7,IF(Y112=6,"fim1st","meio1st"),"meio1st"))))),IF(Y112&gt;5,IF(Y112&gt;Y113+1,"fim1st","meio1st"),"meio1st")),IF(Y112&lt;&gt;"",IF(Y113&gt;5,IF(Y113&gt;Y112+1,"fim1st",IF(Y112&gt;Y113+1,"fim1st",IF(Y113=Y112,"meio1st",IF(Y113=6,IF(Y112=7,"fim1st","meio1st"),IF(Y113=7,IF(Y112=6,"fim1st","meio1st"),"meio1st"))))),IF(Y112&gt;5,IF(Y112&gt;Y113+1,"fim1st","meio1st"),"meio1st")),"NJG"))))))</f>
        <v>fim2st</v>
      </c>
      <c r="AE113" s="123">
        <f>IF(X113="W",6,IF(X113="O",0,  IF(X112="R",IF(AC113="meio1st",IF(Y112&gt;4,IF(Y112=6,7,Y112+2),6),Y113),Y113)))</f>
        <v>6</v>
      </c>
      <c r="AF113" s="124">
        <f>IF(X113="W",6,IF(X113="O",0,IF(X113="R",IF(AC113="meio1st",0,IF(AC113="fim1st",0,Z113) ),IF(X112="R",IF(AC113="meio1st",6,IF(AC113="fim1st",6,IF(AC113="meio2st",IF(Z112&gt;4,IF(Z112=6,7,Z112+2),6),Z113))),Z113))))</f>
        <v>6</v>
      </c>
      <c r="AG113" s="125">
        <f>IF(X113="W",0,IF(X113="O",0,IF(X113="R",IF(AC113="STB",AA113,0),IF(X112="R",IF(AC112="meio1st",0,IF(AE113&gt;AE112,IF(AF113&gt;AF112,0,10),IF(AF113&gt;AF112,10,AA113))),AA113))))</f>
        <v>0</v>
      </c>
      <c r="AH113" s="106"/>
      <c r="AI113" s="118"/>
      <c r="AJ113" s="50" t="str">
        <f>D116</f>
        <v xml:space="preserve">MACELO MACHADO </v>
      </c>
      <c r="AK113" s="119">
        <f>IF(AL113="W",1,IF(AL113="O",0,IF(AL113="R",0,IF(AL112="R",1,IF(AU113+AU112&gt;0,IF(AU113&gt;AU112,1,0),IF(AT113&gt;AT112,1,0))))))</f>
        <v>1</v>
      </c>
      <c r="AL113" s="120"/>
      <c r="AM113" s="121">
        <v>6</v>
      </c>
      <c r="AN113" s="121">
        <v>7</v>
      </c>
      <c r="AO113" s="122"/>
      <c r="AQ113" s="65" t="str">
        <f>IF(AO113&lt;&gt;"","STB",IF(AO112&lt;&gt;"","STB",IF(AN113&lt;&gt;"",IF(AN113&gt;5,IF(AN113&gt;AN112+1,"fim2st",IF(AN112&gt;AN113+1,"fim2st",IF(AN113=AN112,"meio2st",IF(AN113=6,IF(AN112=7,"fim2st","meio2st"),IF(AN113=7,IF(AN112=6,"fim2st","meio2st"),"meio2st"))))),IF(AN112&gt;5,IF(AN112&gt;AN113+1,"fim2st","meio2st"),"meio2st")),IF(AN112&lt;&gt;"",IF(AN113&gt;5,IF(AN113&gt;AN112+1,"fim2st",IF(AN112&gt;AN113+1,"fim2st",IF(AN113=AN112,"meio2st",IF(AN113=6,IF(AN112=7,"fim2st","meio2st"),IF(AN113=7,IF(AN112=6,"fim2st","meio2st"),"meio2st"))))),IF(AN112&gt;5,IF(AN112&gt;AN113+1,"fim2st","meio2st"),"meio2st")),IF(AM113&lt;&gt;"",IF(AM113&gt;5,IF(AM113&gt;AM112+1,"fim1st",IF(AM112&gt;AM113+1,"fim1st",IF(AM113=AM112,"meio1st",IF(AM113=6,IF(AM112=7,"fim1st","meio1st"),IF(AM113=7,IF(AM112=6,"fim1st","meio1st"),"meio1st"))))),IF(AM112&gt;5,IF(AM112&gt;AM113+1,"fim1st","meio1st"),"meio1st")),IF(AM112&lt;&gt;"",IF(AM113&gt;5,IF(AM113&gt;AM112+1,"fim1st",IF(AM112&gt;AM113+1,"fim1st",IF(AM113=AM112,"meio1st",IF(AM113=6,IF(AM112=7,"fim1st","meio1st"),IF(AM113=7,IF(AM112=6,"fim1st","meio1st"),"meio1st"))))),IF(AM112&gt;5,IF(AM112&gt;AM113+1,"fim1st","meio1st"),"meio1st")),"NJG"))))))</f>
        <v>fim2st</v>
      </c>
      <c r="AS113" s="123">
        <f>IF(AL113="W",6,IF(AL113="O",0,  IF(AL112="R",IF(AQ113="meio1st",IF(AM112&gt;4,IF(AM112=6,7,AM112+2),6),AM113),AM113)))</f>
        <v>6</v>
      </c>
      <c r="AT113" s="124">
        <f>IF(AL113="W",6,IF(AL113="O",0,IF(AL113="R",IF(AQ113="meio1st",0,IF(AQ113="fim1st",0,AN113) ),IF(AL112="R",IF(AQ113="meio1st",6,IF(AQ113="fim1st",6,IF(AQ113="meio2st",IF(AN112&gt;4,IF(AN112=6,7,AN112+2),6),AN113))),AN113))))</f>
        <v>7</v>
      </c>
      <c r="AU113" s="125">
        <f>IF(AL113="W",0,IF(AL113="O",0,IF(AL113="R",IF(AQ113="STB",AO113,0),IF(AL112="R",IF(AQ112="meio1st",0,IF(AS113&gt;AS112,IF(AT113&gt;AT112,0,10),IF(AT113&gt;AT112,10,AO113))),AO113))))</f>
        <v>0</v>
      </c>
      <c r="AW113" s="118" t="s">
        <v>140</v>
      </c>
      <c r="AX113" s="50" t="str">
        <f>D115</f>
        <v>VÍTOR KIRSCH</v>
      </c>
      <c r="AY113" s="119">
        <f>IF(AZ113="W",1,IF(AZ113="O",0,IF(AZ113="R",0,IF(AZ112="R",1,IF(BI113+BI112&gt;0,IF(BI113&gt;BI112,1,0),IF(BH113&gt;BH112,1,0))))))</f>
        <v>1</v>
      </c>
      <c r="AZ113" s="120"/>
      <c r="BA113" s="121">
        <v>6</v>
      </c>
      <c r="BB113" s="121">
        <v>6</v>
      </c>
      <c r="BC113" s="122"/>
      <c r="BE113" s="65" t="str">
        <f>IF(BC113&lt;&gt;"","STB",IF(BC112&lt;&gt;"","STB",IF(BB113&lt;&gt;"",IF(BB113&gt;5,IF(BB113&gt;BB112+1,"fim2st",IF(BB112&gt;BB113+1,"fim2st",IF(BB113=BB112,"meio2st",IF(BB113=6,IF(BB112=7,"fim2st","meio2st"),IF(BB113=7,IF(BB112=6,"fim2st","meio2st"),"meio2st"))))),IF(BB112&gt;5,IF(BB112&gt;BB113+1,"fim2st","meio2st"),"meio2st")),IF(BB112&lt;&gt;"",IF(BB113&gt;5,IF(BB113&gt;BB112+1,"fim2st",IF(BB112&gt;BB113+1,"fim2st",IF(BB113=BB112,"meio2st",IF(BB113=6,IF(BB112=7,"fim2st","meio2st"),IF(BB113=7,IF(BB112=6,"fim2st","meio2st"),"meio2st"))))),IF(BB112&gt;5,IF(BB112&gt;BB113+1,"fim2st","meio2st"),"meio2st")),IF(BA113&lt;&gt;"",IF(BA113&gt;5,IF(BA113&gt;BA112+1,"fim1st",IF(BA112&gt;BA113+1,"fim1st",IF(BA113=BA112,"meio1st",IF(BA113=6,IF(BA112=7,"fim1st","meio1st"),IF(BA113=7,IF(BA112=6,"fim1st","meio1st"),"meio1st"))))),IF(BA112&gt;5,IF(BA112&gt;BA113+1,"fim1st","meio1st"),"meio1st")),IF(BA112&lt;&gt;"",IF(BA113&gt;5,IF(BA113&gt;BA112+1,"fim1st",IF(BA112&gt;BA113+1,"fim1st",IF(BA113=BA112,"meio1st",IF(BA113=6,IF(BA112=7,"fim1st","meio1st"),IF(BA113=7,IF(BA112=6,"fim1st","meio1st"),"meio1st"))))),IF(BA112&gt;5,IF(BA112&gt;BA113+1,"fim1st","meio1st"),"meio1st")),"NJG"))))))</f>
        <v>fim2st</v>
      </c>
      <c r="BG113" s="123">
        <f>IF(AZ113="W",6,IF(AZ113="O",0,  IF(AZ112="R",IF(BE113="meio1st",IF(BA112&gt;4,IF(BA112=6,7,BA112+2),6),BA113),BA113)))</f>
        <v>6</v>
      </c>
      <c r="BH113" s="124">
        <f>IF(AZ113="W",6,IF(AZ113="O",0,IF(AZ113="R",IF(BE113="meio1st",0,IF(BE113="fim1st",0,BB113) ),IF(AZ112="R",IF(BE113="meio1st",6,IF(BE113="fim1st",6,IF(BE113="meio2st",IF(BB112&gt;4,IF(BB112=6,7,BB112+2),6),BB113))),BB113))))</f>
        <v>6</v>
      </c>
      <c r="BI113" s="125">
        <f>IF(AZ113="W",0,IF(AZ113="O",0,IF(AZ113="R",IF(BE113="STB",BC113,0),IF(AZ112="R",IF(BE112="meio1st",0,IF(BG113&gt;BG112,IF(BH113&gt;BH112,0,10),IF(BH113&gt;BH112,10,BC113))),BC113))))</f>
        <v>0</v>
      </c>
      <c r="BK113" s="118"/>
      <c r="BL113" s="50" t="str">
        <f>D114</f>
        <v>EDUARDO NIEDDERMEYER</v>
      </c>
      <c r="BM113" s="119">
        <f>IF(BN113="W",1,IF(BN113="O",0,IF(BN113="R",0,IF(BN112="R",1,IF(BW113+BW112&gt;0,IF(BW113&gt;BW112,1,0),IF(BV113&gt;BV112,1,0))))))</f>
        <v>1</v>
      </c>
      <c r="BN113" s="120"/>
      <c r="BO113" s="121">
        <v>6</v>
      </c>
      <c r="BP113" s="121">
        <v>7</v>
      </c>
      <c r="BQ113" s="122"/>
      <c r="BS113" s="65" t="str">
        <f>IF(BQ113&lt;&gt;"","STB",IF(BQ112&lt;&gt;"","STB",IF(BP113&lt;&gt;"",IF(BP113&gt;5,IF(BP113&gt;BP112+1,"fim2st",IF(BP112&gt;BP113+1,"fim2st",IF(BP113=BP112,"meio2st",IF(BP113=6,IF(BP112=7,"fim2st","meio2st"),IF(BP113=7,IF(BP112=6,"fim2st","meio2st"),"meio2st"))))),IF(BP112&gt;5,IF(BP112&gt;BP113+1,"fim2st","meio2st"),"meio2st")),IF(BP112&lt;&gt;"",IF(BP113&gt;5,IF(BP113&gt;BP112+1,"fim2st",IF(BP112&gt;BP113+1,"fim2st",IF(BP113=BP112,"meio2st",IF(BP113=6,IF(BP112=7,"fim2st","meio2st"),IF(BP113=7,IF(BP112=6,"fim2st","meio2st"),"meio2st"))))),IF(BP112&gt;5,IF(BP112&gt;BP113+1,"fim2st","meio2st"),"meio2st")),IF(BO113&lt;&gt;"",IF(BO113&gt;5,IF(BO113&gt;BO112+1,"fim1st",IF(BO112&gt;BO113+1,"fim1st",IF(BO113=BO112,"meio1st",IF(BO113=6,IF(BO112=7,"fim1st","meio1st"),IF(BO113=7,IF(BO112=6,"fim1st","meio1st"),"meio1st"))))),IF(BO112&gt;5,IF(BO112&gt;BO113+1,"fim1st","meio1st"),"meio1st")),IF(BO112&lt;&gt;"",IF(BO113&gt;5,IF(BO113&gt;BO112+1,"fim1st",IF(BO112&gt;BO113+1,"fim1st",IF(BO113=BO112,"meio1st",IF(BO113=6,IF(BO112=7,"fim1st","meio1st"),IF(BO113=7,IF(BO112=6,"fim1st","meio1st"),"meio1st"))))),IF(BO112&gt;5,IF(BO112&gt;BO113+1,"fim1st","meio1st"),"meio1st")),"NJG"))))))</f>
        <v>fim2st</v>
      </c>
      <c r="BU113" s="123">
        <f>IF(BN113="W",6,IF(BN113="O",0,  IF(BN112="R",IF(BS113="meio1st",IF(BO112&gt;4,IF(BO112=6,7,BO112+2),6),BO113),BO113)))</f>
        <v>6</v>
      </c>
      <c r="BV113" s="124">
        <f>IF(BN113="W",6,IF(BN113="O",0,IF(BN113="R",IF(BS113="meio1st",0,IF(BS113="fim1st",0,BP113) ),IF(BN112="R",IF(BS113="meio1st",6,IF(BS113="fim1st",6,IF(BS113="meio2st",IF(BP112&gt;4,IF(BP112=6,7,BP112+2),6),BP113))),BP113))))</f>
        <v>7</v>
      </c>
      <c r="BW113" s="125">
        <f>IF(BN113="W",0,IF(BN113="O",0,IF(BN113="R",IF(BS113="STB",BQ113,0),IF(BN112="R",IF(BS112="meio1st",0,IF(BU113&gt;BU112,IF(BV113&gt;BV112,0,10),IF(BV113&gt;BV112,10,BQ113))),BQ113))))</f>
        <v>0</v>
      </c>
      <c r="BY113" s="118" t="s">
        <v>140</v>
      </c>
      <c r="BZ113" s="50" t="str">
        <f>D113</f>
        <v>NILZINHA</v>
      </c>
      <c r="CA113" s="119">
        <f>IF(CB113="W",1,IF(CB113="O",0,IF(CB113="R",0,IF(CB112="R",1,IF(CK113+CK112&gt;0,IF(CK113&gt;CK112,1,0),IF(CJ113&gt;CJ112,1,0))))))</f>
        <v>0</v>
      </c>
      <c r="CB113" s="151" t="s">
        <v>110</v>
      </c>
      <c r="CC113" s="129"/>
      <c r="CD113" s="129"/>
      <c r="CE113" s="130"/>
      <c r="CG113" s="65" t="str">
        <f>IF(CE113&lt;&gt;"","STB",IF(CE112&lt;&gt;"","STB",IF(CD113&lt;&gt;"",IF(CD113&gt;5,IF(CD113&gt;CD112+1,"fim2st",IF(CD112&gt;CD113+1,"fim2st",IF(CD113=CD112,"meio2st",IF(CD113=6,IF(CD112=7,"fim2st","meio2st"),IF(CD113=7,IF(CD112=6,"fim2st","meio2st"),"meio2st"))))),IF(CD112&gt;5,IF(CD112&gt;CD113+1,"fim2st","meio2st"),"meio2st")),IF(CD112&lt;&gt;"",IF(CD113&gt;5,IF(CD113&gt;CD112+1,"fim2st",IF(CD112&gt;CD113+1,"fim2st",IF(CD113=CD112,"meio2st",IF(CD113=6,IF(CD112=7,"fim2st","meio2st"),IF(CD113=7,IF(CD112=6,"fim2st","meio2st"),"meio2st"))))),IF(CD112&gt;5,IF(CD112&gt;CD113+1,"fim2st","meio2st"),"meio2st")),IF(CC113&lt;&gt;"",IF(CC113&gt;5,IF(CC113&gt;CC112+1,"fim1st",IF(CC112&gt;CC113+1,"fim1st",IF(CC113=CC112,"meio1st",IF(CC113=6,IF(CC112=7,"fim1st","meio1st"),IF(CC113=7,IF(CC112=6,"fim1st","meio1st"),"meio1st"))))),IF(CC112&gt;5,IF(CC112&gt;CC113+1,"fim1st","meio1st"),"meio1st")),IF(CC112&lt;&gt;"",IF(CC113&gt;5,IF(CC113&gt;CC112+1,"fim1st",IF(CC112&gt;CC113+1,"fim1st",IF(CC113=CC112,"meio1st",IF(CC113=6,IF(CC112=7,"fim1st","meio1st"),IF(CC113=7,IF(CC112=6,"fim1st","meio1st"),"meio1st"))))),IF(CC112&gt;5,IF(CC112&gt;CC113+1,"fim1st","meio1st"),"meio1st")),"NJG"))))))</f>
        <v>NJG</v>
      </c>
      <c r="CI113" s="123">
        <f>IF(CB113="W",6,IF(CB113="O",0,  IF(CB112="R",IF(CG113="meio1st",IF(CC112&gt;4,IF(CC112=6,7,CC112+2),6),CC113),CC113)))</f>
        <v>0</v>
      </c>
      <c r="CJ113" s="124">
        <f>IF(CB113="W",6,IF(CB113="O",0,IF(CB113="R",IF(CG113="meio1st",0,IF(CG113="fim1st",0,CD113) ),IF(CB112="R",IF(CG113="meio1st",6,IF(CG113="fim1st",6,IF(CG113="meio2st",IF(CD112&gt;4,IF(CD112=6,7,CD112+2),6),CD113))),CD113))))</f>
        <v>0</v>
      </c>
      <c r="CK113" s="125">
        <f>IF(CB113="W",0,IF(CB113="O",0,IF(CB113="R",IF(CG113="STB",CE113,0),IF(CB112="R",IF(CG112="meio1st",0,IF(CI113&gt;CI112,IF(CJ113&gt;CJ112,0,10),IF(CJ113&gt;CJ112,10,CE113))),CE113))))</f>
        <v>0</v>
      </c>
      <c r="CM113" s="31" t="str">
        <f t="shared" si="375"/>
        <v>NILZINHA</v>
      </c>
      <c r="CN113" s="65">
        <f>IF(AE114&gt;AE115,1,0)</f>
        <v>0</v>
      </c>
      <c r="CO113" s="65">
        <f>IF(AF114&gt;AF115,1,0)</f>
        <v>0</v>
      </c>
      <c r="CP113" s="65">
        <f>IF(AG114&gt;AG115,1,0)</f>
        <v>0</v>
      </c>
      <c r="CQ113" s="65">
        <f>IF(AS114&gt;AS115,1,0)</f>
        <v>0</v>
      </c>
      <c r="CR113" s="65">
        <f>IF(AT114&gt;AT115,1,0)</f>
        <v>0</v>
      </c>
      <c r="CS113" s="65">
        <f>IF(AU114&gt;AU115,1,0)</f>
        <v>0</v>
      </c>
      <c r="CT113" s="65">
        <f>IF(BG114&gt;BG115,1,0)</f>
        <v>0</v>
      </c>
      <c r="CU113" s="65">
        <f>IF(BH114&gt;BH115,1,0)</f>
        <v>0</v>
      </c>
      <c r="CV113" s="65">
        <f>IF(BI114&gt;BI115,1,0)</f>
        <v>0</v>
      </c>
      <c r="CW113" s="65">
        <f>IF(BU114&gt;BU115,1,0)</f>
        <v>0</v>
      </c>
      <c r="CX113" s="65">
        <f>IF(BV114&gt;BV115,1,0)</f>
        <v>0</v>
      </c>
      <c r="CY113" s="65">
        <f>IF(BW114&gt;BW115,1,0)</f>
        <v>0</v>
      </c>
      <c r="CZ113" s="65">
        <f>IF(CI113&gt;CI112,1,0)</f>
        <v>0</v>
      </c>
      <c r="DA113" s="65">
        <f>IF(CJ113&gt;CJ112,1,0)</f>
        <v>0</v>
      </c>
      <c r="DB113" s="65">
        <f>IF(CK113&gt;CK112,1,0)</f>
        <v>0</v>
      </c>
      <c r="DC113" s="111"/>
      <c r="DD113" s="65">
        <f>IF(AE115&gt;AE114,1,0)</f>
        <v>1</v>
      </c>
      <c r="DE113" s="65">
        <f>IF(AF115&gt;AF114,1,0)</f>
        <v>1</v>
      </c>
      <c r="DF113" s="65">
        <f>IF(AG115&gt;AG114,1,0)</f>
        <v>0</v>
      </c>
      <c r="DG113" s="65">
        <f>IF(AS115&gt;AS114,1,0)</f>
        <v>1</v>
      </c>
      <c r="DH113" s="65">
        <f>IF(AT115&gt;AT114,1,0)</f>
        <v>1</v>
      </c>
      <c r="DI113" s="65">
        <f>IF(AU115&gt;AU114,1,0)</f>
        <v>0</v>
      </c>
      <c r="DJ113" s="65">
        <f>IF(BG115&gt;BG114,1,0)</f>
        <v>1</v>
      </c>
      <c r="DK113" s="65">
        <f>IF(BH115&gt;BH114,1,0)</f>
        <v>1</v>
      </c>
      <c r="DL113" s="65">
        <f>IF(BI115&gt;BI114,1,0)</f>
        <v>0</v>
      </c>
      <c r="DM113" s="65">
        <f>IF(BU115&gt;BU114,1,0)</f>
        <v>1</v>
      </c>
      <c r="DN113" s="65">
        <f>IF(BV115&gt;BV114,1,0)</f>
        <v>1</v>
      </c>
      <c r="DO113" s="65">
        <f>IF(BW115&gt;BW114,1,0)</f>
        <v>0</v>
      </c>
      <c r="DP113" s="65">
        <f>IF(CI112&gt;CI113,1,0)</f>
        <v>1</v>
      </c>
      <c r="DQ113" s="65">
        <f>IF(CJ112&gt;CJ113,1,0)</f>
        <v>1</v>
      </c>
      <c r="DR113" s="65">
        <f>IF(CK112&gt;CK113,1,0)</f>
        <v>0</v>
      </c>
      <c r="DS113" s="111"/>
      <c r="DT113" s="65">
        <f>AE114+AF114+AG114+AS114+AT114+AU114+BG114+BH114+BI114+BU114+BV114+BW114+CI113+CJ113+CK113</f>
        <v>9</v>
      </c>
      <c r="DU113" s="65">
        <f>AE115+AF115+AG115+AS115+AT115+AU115+BG115+BH115+BI115+BU115+BV115+BW115+CI112+CJ112+CK112</f>
        <v>60</v>
      </c>
      <c r="DV113" s="111"/>
      <c r="DW113" s="31">
        <f>IF(X114="O",1,0)</f>
        <v>0</v>
      </c>
      <c r="DX113" s="31">
        <f>IF(AL114="O",1,0)</f>
        <v>0</v>
      </c>
      <c r="DY113" s="31">
        <f>IF(AZ114="O",1,0)</f>
        <v>0</v>
      </c>
      <c r="DZ113" s="31">
        <f>IF(BN114="O",1,0)</f>
        <v>0</v>
      </c>
      <c r="EA113" s="31">
        <f>IF(CB113="O",1,0)</f>
        <v>1</v>
      </c>
      <c r="ED113" s="65">
        <f t="shared" si="376"/>
        <v>1</v>
      </c>
      <c r="EE113" s="65">
        <f t="shared" si="377"/>
        <v>1</v>
      </c>
      <c r="EF113" s="65">
        <f t="shared" si="378"/>
        <v>1</v>
      </c>
      <c r="EG113" s="65">
        <f t="shared" si="379"/>
        <v>1</v>
      </c>
      <c r="EH113" s="65">
        <f t="shared" si="380"/>
        <v>1</v>
      </c>
      <c r="EI113" s="65">
        <v>2</v>
      </c>
      <c r="EJ113" s="43">
        <f t="shared" si="381"/>
        <v>5</v>
      </c>
      <c r="EK113" s="43">
        <f>AY114+BM114+CA113+W114+AK114</f>
        <v>0</v>
      </c>
      <c r="EL113" s="43">
        <f t="shared" si="382"/>
        <v>0</v>
      </c>
      <c r="EM113" s="43">
        <f t="shared" si="383"/>
        <v>10</v>
      </c>
      <c r="EN113" s="43">
        <f t="shared" si="384"/>
        <v>-10</v>
      </c>
      <c r="EO113" s="43">
        <f t="shared" si="385"/>
        <v>9</v>
      </c>
      <c r="EP113" s="43">
        <f t="shared" si="385"/>
        <v>60</v>
      </c>
      <c r="EQ113" s="43">
        <f t="shared" si="386"/>
        <v>-51</v>
      </c>
      <c r="ER113" s="43">
        <f t="shared" si="387"/>
        <v>1</v>
      </c>
      <c r="ES113" s="111"/>
      <c r="ET113" s="71">
        <f>IF(EK113+100&gt;99,EK113+100,concatdxnar("0",EK113+100))</f>
        <v>100</v>
      </c>
      <c r="EU113" s="71" t="str">
        <f t="shared" si="388"/>
        <v>090</v>
      </c>
      <c r="EV113" s="71" t="str">
        <f t="shared" si="389"/>
        <v>049</v>
      </c>
      <c r="EW113" s="71">
        <f t="shared" si="390"/>
        <v>8</v>
      </c>
      <c r="EX113" s="65" t="str">
        <f t="shared" si="391"/>
        <v>10009004982</v>
      </c>
      <c r="EY113" s="65">
        <f t="shared" si="392"/>
        <v>10009004982</v>
      </c>
      <c r="EZ113" s="65">
        <f>LARGE(EY112:EY117,EI113)</f>
        <v>10410612796</v>
      </c>
      <c r="FA113" s="65" t="str">
        <f t="shared" si="393"/>
        <v>104106127</v>
      </c>
      <c r="FB113" s="65" t="str">
        <f>IF(FA113=FA112,"empate-c",IF(FA113=FA114,"empate-b","ok"))</f>
        <v>ok</v>
      </c>
      <c r="FC113" s="65">
        <f t="shared" si="394"/>
        <v>6</v>
      </c>
      <c r="FD113" s="65">
        <f t="shared" si="395"/>
        <v>9</v>
      </c>
      <c r="FE113" s="65" t="str">
        <f>RIGHT(C110,1)</f>
        <v>M</v>
      </c>
      <c r="FF113" s="65">
        <f>IF(FD113=9,9,VLOOKUP(CONCATENATE(FE113,FD113),'Conf-Direto'!$A$12:$B$587,2,0))</f>
        <v>9</v>
      </c>
      <c r="FG113" s="65">
        <f t="shared" si="396"/>
        <v>9</v>
      </c>
      <c r="FH113" s="31" t="str">
        <f t="shared" si="397"/>
        <v>10410612796</v>
      </c>
      <c r="FI113" s="65">
        <v>2</v>
      </c>
      <c r="FJ113" s="70">
        <f>IF(CA112=1,1,IF(CA113=1,2,0))</f>
        <v>1</v>
      </c>
      <c r="FK113" s="70"/>
      <c r="FL113" s="70">
        <f>FK114</f>
        <v>3</v>
      </c>
      <c r="FM113" s="70">
        <f>FK115</f>
        <v>4</v>
      </c>
      <c r="FN113" s="70">
        <f>FK116</f>
        <v>5</v>
      </c>
      <c r="FO113" s="70">
        <f>FL117</f>
        <v>6</v>
      </c>
      <c r="FP113" s="31">
        <f t="shared" si="398"/>
        <v>10410612796</v>
      </c>
      <c r="FQ113" s="31">
        <f>LARGE(FP112:FP117,2)</f>
        <v>10410612796</v>
      </c>
      <c r="FR113" s="65">
        <f>IF(SUM(EJ112:EJ117)=0,B113,VALUE(RIGHT(FQ113,1)))</f>
        <v>6</v>
      </c>
      <c r="FS113" s="31">
        <f t="shared" si="399"/>
        <v>78</v>
      </c>
      <c r="FT113" s="31" t="str">
        <f>VLOOKUP(FR113,B112:D117,3,0)</f>
        <v>ELVIO SALVIANO</v>
      </c>
      <c r="FU113" s="31">
        <f t="shared" si="400"/>
        <v>74</v>
      </c>
      <c r="FV113" s="67" t="str">
        <f t="shared" si="401"/>
        <v>7874</v>
      </c>
      <c r="FW113" s="31">
        <f t="shared" si="402"/>
        <v>7874</v>
      </c>
      <c r="FX113" s="31">
        <f>SMALL(FW112:FW117,FI113)</f>
        <v>7478</v>
      </c>
      <c r="FY113" s="31">
        <f t="shared" si="403"/>
        <v>74</v>
      </c>
      <c r="FZ113" s="31" t="str">
        <f t="shared" si="404"/>
        <v>78</v>
      </c>
    </row>
    <row r="114" spans="1:185" x14ac:dyDescent="0.45">
      <c r="B114" s="43">
        <v>3</v>
      </c>
      <c r="C114" s="38">
        <v>75</v>
      </c>
      <c r="D114" s="39" t="str">
        <f>Classificação!D79</f>
        <v>EDUARDO NIEDDERMEYER</v>
      </c>
      <c r="F114" s="38">
        <f>F113+1</f>
        <v>75</v>
      </c>
      <c r="G114" s="89" t="str">
        <f t="shared" si="374"/>
        <v>EDUARDO NIEDDERMEYER</v>
      </c>
      <c r="H114" s="131">
        <f>VLOOKUP(FR114,EI112:EJ117,2,0)</f>
        <v>5</v>
      </c>
      <c r="I114" s="112">
        <f>VLOOKUP(FR114,EI112:EK117,3,0)</f>
        <v>3</v>
      </c>
      <c r="J114" s="131">
        <f>VLOOKUP(FR114,EI112:EQ117,4,0)</f>
        <v>6</v>
      </c>
      <c r="K114" s="114">
        <f>VLOOKUP(FR114,EI112:EQ117,5,0)</f>
        <v>4</v>
      </c>
      <c r="L114" s="115">
        <f>VLOOKUP(FR114,EI112:EQ117,6,0)</f>
        <v>2</v>
      </c>
      <c r="M114" s="131">
        <f>VLOOKUP(FR114,EI112:EQ117,7,0)</f>
        <v>43</v>
      </c>
      <c r="N114" s="114">
        <f>VLOOKUP(FR114,EI112:EQ117,8,0)</f>
        <v>38</v>
      </c>
      <c r="O114" s="147">
        <f>VLOOKUP(FR114,EI112:EQ117,9,0)</f>
        <v>5</v>
      </c>
      <c r="P114" s="117">
        <f>VLOOKUP(FR114,EI112:ER117,10,0)</f>
        <v>1</v>
      </c>
      <c r="Q114" s="117" t="e">
        <f>VLOOKUP(FS114,EJ112:ES117,10,0)</f>
        <v>#N/A</v>
      </c>
      <c r="R114" s="97"/>
      <c r="S114" s="97"/>
      <c r="U114" s="98"/>
      <c r="V114" s="41" t="str">
        <f>D113</f>
        <v>NILZINHA</v>
      </c>
      <c r="W114" s="99">
        <f>IF(X114="W",1,IF(X114="O",0,IF(X114="R",0,IF(X115="R",1,IF(AG114+AG115&gt;0,IF(AG114&gt;AG115,1,0),IF(AF114&gt;AF115,1,0))))))</f>
        <v>0</v>
      </c>
      <c r="X114" s="132"/>
      <c r="Y114" s="101">
        <v>1</v>
      </c>
      <c r="Z114" s="101">
        <v>4</v>
      </c>
      <c r="AA114" s="102"/>
      <c r="AC114" s="65" t="str">
        <f>IF(AA114&lt;&gt;"","STB",IF(AA115&lt;&gt;"","STB",IF(Z114&lt;&gt;"",IF(Z114&gt;5,IF(Z114&gt;Z115+1,"fim2st",IF(Z115&gt;Z114+1,"fim2st",IF(Z114=Z115,"meio2st",IF(Z114=6,IF(Z115=7,"fim2st","meio2st"),IF(Z114=7,IF(Z115=6,"fim2st","meio2st"),"meio2st"))))),IF(Z115&gt;5,IF(Z115&gt;Z114+1,"fim2st","meio2st"),"meio2st")),IF(Z115&lt;&gt;"",IF(Z114&gt;5,IF(Z114&gt;Z115+1,"fim2st",IF(Z115&gt;Z114+1,"fim2st",IF(Z114=Z115,"meio2st",IF(Z114=6,IF(Z115=7,"fim2st","meio2st"),IF(Z114=7,IF(Z115=6,"fim2st","meio2st"),"meio2st"))))),IF(Z115&gt;5,IF(Z115&gt;Z114+1,"fim2st","meio2st"),"meio2st")),IF(Y114&lt;&gt;"",IF(Y114&gt;5,IF(Y114&gt;Y115+1,"fim1st",IF(Y115&gt;Y114+1,"fim1st",IF(Y114=Y115,"meio1st",IF(Y114=6,IF(Y115=7,"fim1st","meio1st"),IF(Y114=7,IF(Y115=6,"fim1st","meio1st"),"meio1st"))))),IF(Y115&gt;5,IF(Y115&gt;Y114+1,"fim1st","meio1st"),"meio1st")),IF(Y115&lt;&gt;"",IF(Y114&gt;5,IF(Y114&gt;Y115+1,"fim1st",IF(Y115&gt;Y114+1,"fim1st",IF(Y114=Y115,"meio1st",IF(Y114=6,IF(Y115=7,"fim1st","meio1st"),IF(Y114=7,IF(Y115=6,"fim1st","meio1st"),"meio1st"))))),IF(Y115&gt;5,IF(Y115&gt;Y114+1,"fim1st","meio1st"),"meio1st")),"NJG"))))))</f>
        <v>fim2st</v>
      </c>
      <c r="AE114" s="103">
        <f>IF(X114="W",6,IF(X114="O",0,  IF(X115="R",IF(AC114="meio1st",IF(Y115&gt;4,IF(Y115=6,7,Y115+2),6),Y114),Y114)))</f>
        <v>1</v>
      </c>
      <c r="AF114" s="104">
        <f>IF(X114="W",6,IF(X114="O",0,IF(X114="R",IF(AC114="meio1st",0,IF(AC114="fim1st",0,Z114) ),IF(X115="R",IF(AC114="meio1st",6,IF(AC114="fim1st",6,IF(AC114="meio2st",IF(Z115&gt;4,IF(Z115=6,7,Z115+2),6),Z114))),Z114))))</f>
        <v>4</v>
      </c>
      <c r="AG114" s="105">
        <f>IF(X114="W",0,IF(X114="O",0,IF(X114="R",IF(AC114="STB",AA114,0),IF(X115="R",IF(AC112="meio1st",0,IF(AE114&gt;AE115,IF(AF114&gt;AF115,0,10),IF(AF114&gt;AF115,10,AA114))),AA114))))</f>
        <v>0</v>
      </c>
      <c r="AH114" s="106"/>
      <c r="AI114" s="98" t="s">
        <v>140</v>
      </c>
      <c r="AJ114" s="41" t="str">
        <f>D113</f>
        <v>NILZINHA</v>
      </c>
      <c r="AK114" s="99">
        <f>IF(AL114="W",1,IF(AL114="O",0,IF(AL114="R",0,IF(AL115="R",1,IF(AU114+AU115&gt;0,IF(AU114&gt;AU115,1,0),IF(AT114&gt;AT115,1,0))))))</f>
        <v>0</v>
      </c>
      <c r="AL114" s="132"/>
      <c r="AM114" s="101">
        <v>1</v>
      </c>
      <c r="AN114" s="101">
        <v>0</v>
      </c>
      <c r="AO114" s="102"/>
      <c r="AQ114" s="65" t="str">
        <f>IF(AO114&lt;&gt;"","STB",IF(AO115&lt;&gt;"","STB",IF(AN114&lt;&gt;"",IF(AN114&gt;5,IF(AN114&gt;AN115+1,"fim2st",IF(AN115&gt;AN114+1,"fim2st",IF(AN114=AN115,"meio2st",IF(AN114=6,IF(AN115=7,"fim2st","meio2st"),IF(AN114=7,IF(AN115=6,"fim2st","meio2st"),"meio2st"))))),IF(AN115&gt;5,IF(AN115&gt;AN114+1,"fim2st","meio2st"),"meio2st")),IF(AN115&lt;&gt;"",IF(AN114&gt;5,IF(AN114&gt;AN115+1,"fim2st",IF(AN115&gt;AN114+1,"fim2st",IF(AN114=AN115,"meio2st",IF(AN114=6,IF(AN115=7,"fim2st","meio2st"),IF(AN114=7,IF(AN115=6,"fim2st","meio2st"),"meio2st"))))),IF(AN115&gt;5,IF(AN115&gt;AN114+1,"fim2st","meio2st"),"meio2st")),IF(AM114&lt;&gt;"",IF(AM114&gt;5,IF(AM114&gt;AM115+1,"fim1st",IF(AM115&gt;AM114+1,"fim1st",IF(AM114=AM115,"meio1st",IF(AM114=6,IF(AM115=7,"fim1st","meio1st"),IF(AM114=7,IF(AM115=6,"fim1st","meio1st"),"meio1st"))))),IF(AM115&gt;5,IF(AM115&gt;AM114+1,"fim1st","meio1st"),"meio1st")),IF(AM115&lt;&gt;"",IF(AM114&gt;5,IF(AM114&gt;AM115+1,"fim1st",IF(AM115&gt;AM114+1,"fim1st",IF(AM114=AM115,"meio1st",IF(AM114=6,IF(AM115=7,"fim1st","meio1st"),IF(AM114=7,IF(AM115=6,"fim1st","meio1st"),"meio1st"))))),IF(AM115&gt;5,IF(AM115&gt;AM114+1,"fim1st","meio1st"),"meio1st")),"NJG"))))))</f>
        <v>fim2st</v>
      </c>
      <c r="AS114" s="103">
        <f>IF(AL114="W",6,IF(AL114="O",0,  IF(AL115="R",IF(AQ114="meio1st",IF(AM115&gt;4,IF(AM115=6,7,AM115+2),6),AM114),AM114)))</f>
        <v>1</v>
      </c>
      <c r="AT114" s="104">
        <f>IF(AL114="W",6,IF(AL114="O",0,IF(AL114="R",IF(AQ114="meio1st",0,IF(AQ114="fim1st",0,AN114) ),IF(AL115="R",IF(AQ114="meio1st",6,IF(AQ114="fim1st",6,IF(AQ114="meio2st",IF(AN115&gt;4,IF(AN115=6,7,AN115+2),6),AN114))),AN114))))</f>
        <v>0</v>
      </c>
      <c r="AU114" s="105">
        <f>IF(AL114="W",0,IF(AL114="O",0,IF(AL114="R",IF(AQ114="STB",AO114,0),IF(AL115="R",IF(AQ112="meio1st",0,IF(AS114&gt;AS115,IF(AT114&gt;AT115,0,10),IF(AT114&gt;AT115,10,AO114))),AO114))))</f>
        <v>0</v>
      </c>
      <c r="AW114" s="98"/>
      <c r="AX114" s="41" t="str">
        <f>D113</f>
        <v>NILZINHA</v>
      </c>
      <c r="AY114" s="99">
        <f>IF(AZ114="W",1,IF(AZ114="O",0,IF(AZ114="R",0,IF(AZ115="R",1,IF(BI114+BI115&gt;0,IF(BI114&gt;BI115,1,0),IF(BH114&gt;BH115,1,0))))))</f>
        <v>0</v>
      </c>
      <c r="AZ114" s="132"/>
      <c r="BA114" s="101">
        <v>0</v>
      </c>
      <c r="BB114" s="101">
        <v>2</v>
      </c>
      <c r="BC114" s="102"/>
      <c r="BE114" s="65" t="str">
        <f>IF(BC114&lt;&gt;"","STB",IF(BC115&lt;&gt;"","STB",IF(BB114&lt;&gt;"",IF(BB114&gt;5,IF(BB114&gt;BB115+1,"fim2st",IF(BB115&gt;BB114+1,"fim2st",IF(BB114=BB115,"meio2st",IF(BB114=6,IF(BB115=7,"fim2st","meio2st"),IF(BB114=7,IF(BB115=6,"fim2st","meio2st"),"meio2st"))))),IF(BB115&gt;5,IF(BB115&gt;BB114+1,"fim2st","meio2st"),"meio2st")),IF(BB115&lt;&gt;"",IF(BB114&gt;5,IF(BB114&gt;BB115+1,"fim2st",IF(BB115&gt;BB114+1,"fim2st",IF(BB114=BB115,"meio2st",IF(BB114=6,IF(BB115=7,"fim2st","meio2st"),IF(BB114=7,IF(BB115=6,"fim2st","meio2st"),"meio2st"))))),IF(BB115&gt;5,IF(BB115&gt;BB114+1,"fim2st","meio2st"),"meio2st")),IF(BA114&lt;&gt;"",IF(BA114&gt;5,IF(BA114&gt;BA115+1,"fim1st",IF(BA115&gt;BA114+1,"fim1st",IF(BA114=BA115,"meio1st",IF(BA114=6,IF(BA115=7,"fim1st","meio1st"),IF(BA114=7,IF(BA115=6,"fim1st","meio1st"),"meio1st"))))),IF(BA115&gt;5,IF(BA115&gt;BA114+1,"fim1st","meio1st"),"meio1st")),IF(BA115&lt;&gt;"",IF(BA114&gt;5,IF(BA114&gt;BA115+1,"fim1st",IF(BA115&gt;BA114+1,"fim1st",IF(BA114=BA115,"meio1st",IF(BA114=6,IF(BA115=7,"fim1st","meio1st"),IF(BA114=7,IF(BA115=6,"fim1st","meio1st"),"meio1st"))))),IF(BA115&gt;5,IF(BA115&gt;BA114+1,"fim1st","meio1st"),"meio1st")),"NJG"))))))</f>
        <v>fim2st</v>
      </c>
      <c r="BG114" s="103">
        <f>IF(AZ114="W",6,IF(AZ114="O",0,  IF(AZ115="R",IF(BE114="meio1st",IF(BA115&gt;4,IF(BA115=6,7,BA115+2),6),BA114),BA114)))</f>
        <v>0</v>
      </c>
      <c r="BH114" s="104">
        <f>IF(AZ114="W",6,IF(AZ114="O",0,IF(AZ114="R",IF(BE114="meio1st",0,IF(BE114="fim1st",0,BB114) ),IF(AZ115="R",IF(BE114="meio1st",6,IF(BE114="fim1st",6,IF(BE114="meio2st",IF(BB115&gt;4,IF(BB115=6,7,BB115+2),6),BB114))),BB114))))</f>
        <v>2</v>
      </c>
      <c r="BI114" s="105">
        <f>IF(AZ114="W",0,IF(AZ114="O",0,IF(AZ114="R",IF(BE114="STB",BC114,0),IF(AZ115="R",IF(BE112="meio1st",0,IF(BG114&gt;BG115,IF(BH114&gt;BH115,0,10),IF(BH114&gt;BH115,10,BC114))),BC114))))</f>
        <v>0</v>
      </c>
      <c r="BK114" s="98"/>
      <c r="BL114" s="41" t="str">
        <f>D113</f>
        <v>NILZINHA</v>
      </c>
      <c r="BM114" s="99">
        <f>IF(BN114="W",1,IF(BN114="O",0,IF(BN114="R",0,IF(BN115="R",1,IF(BW114+BW115&gt;0,IF(BW114&gt;BW115,1,0),IF(BV114&gt;BV115,1,0))))))</f>
        <v>0</v>
      </c>
      <c r="BN114" s="132"/>
      <c r="BO114" s="101">
        <v>0</v>
      </c>
      <c r="BP114" s="101">
        <v>1</v>
      </c>
      <c r="BQ114" s="102"/>
      <c r="BS114" s="65" t="str">
        <f>IF(BQ114&lt;&gt;"","STB",IF(BQ115&lt;&gt;"","STB",IF(BP114&lt;&gt;"",IF(BP114&gt;5,IF(BP114&gt;BP115+1,"fim2st",IF(BP115&gt;BP114+1,"fim2st",IF(BP114=BP115,"meio2st",IF(BP114=6,IF(BP115=7,"fim2st","meio2st"),IF(BP114=7,IF(BP115=6,"fim2st","meio2st"),"meio2st"))))),IF(BP115&gt;5,IF(BP115&gt;BP114+1,"fim2st","meio2st"),"meio2st")),IF(BP115&lt;&gt;"",IF(BP114&gt;5,IF(BP114&gt;BP115+1,"fim2st",IF(BP115&gt;BP114+1,"fim2st",IF(BP114=BP115,"meio2st",IF(BP114=6,IF(BP115=7,"fim2st","meio2st"),IF(BP114=7,IF(BP115=6,"fim2st","meio2st"),"meio2st"))))),IF(BP115&gt;5,IF(BP115&gt;BP114+1,"fim2st","meio2st"),"meio2st")),IF(BO114&lt;&gt;"",IF(BO114&gt;5,IF(BO114&gt;BO115+1,"fim1st",IF(BO115&gt;BO114+1,"fim1st",IF(BO114=BO115,"meio1st",IF(BO114=6,IF(BO115=7,"fim1st","meio1st"),IF(BO114=7,IF(BO115=6,"fim1st","meio1st"),"meio1st"))))),IF(BO115&gt;5,IF(BO115&gt;BO114+1,"fim1st","meio1st"),"meio1st")),IF(BO115&lt;&gt;"",IF(BO114&gt;5,IF(BO114&gt;BO115+1,"fim1st",IF(BO115&gt;BO114+1,"fim1st",IF(BO114=BO115,"meio1st",IF(BO114=6,IF(BO115=7,"fim1st","meio1st"),IF(BO114=7,IF(BO115=6,"fim1st","meio1st"),"meio1st"))))),IF(BO115&gt;5,IF(BO115&gt;BO114+1,"fim1st","meio1st"),"meio1st")),"NJG"))))))</f>
        <v>fim2st</v>
      </c>
      <c r="BU114" s="103">
        <f>IF(BN114="W",6,IF(BN114="O",0,  IF(BN115="R",IF(BS114="meio1st",IF(BO115&gt;4,IF(BO115=6,7,BO115+2),6),BO114),BO114)))</f>
        <v>0</v>
      </c>
      <c r="BV114" s="104">
        <f>IF(BN114="W",6,IF(BN114="O",0,IF(BN114="R",IF(BS114="meio1st",0,IF(BS114="fim1st",0,BP114) ),IF(BN115="R",IF(BS114="meio1st",6,IF(BS114="fim1st",6,IF(BS114="meio2st",IF(BP115&gt;4,IF(BP115=6,7,BP115+2),6),BP114))),BP114))))</f>
        <v>1</v>
      </c>
      <c r="BW114" s="105">
        <f>IF(BN114="W",0,IF(BN114="O",0,IF(BN114="R",IF(BS114="STB",BQ114,0),IF(BN115="R",IF(BS112="meio1st",0,IF(BU114&gt;BU115,IF(BV114&gt;BV115,0,10),IF(BV114&gt;BV115,10,BQ114))),BQ114))))</f>
        <v>0</v>
      </c>
      <c r="BY114" s="98" t="s">
        <v>140</v>
      </c>
      <c r="BZ114" s="41" t="str">
        <f>D114</f>
        <v>EDUARDO NIEDDERMEYER</v>
      </c>
      <c r="CA114" s="99">
        <f>IF(CB114="W",1,IF(CB114="O",0,IF(CB114="R",0,IF(CB115="R",1,IF(CK114+CK115&gt;0,IF(CK114&gt;CK115,1,0),IF(CJ114&gt;CJ115,1,0))))))</f>
        <v>1</v>
      </c>
      <c r="CB114" s="133"/>
      <c r="CC114" s="109">
        <v>6</v>
      </c>
      <c r="CD114" s="109">
        <v>6</v>
      </c>
      <c r="CE114" s="110"/>
      <c r="CG114" s="65" t="str">
        <f>IF(CE114&lt;&gt;"","STB",IF(CE115&lt;&gt;"","STB",IF(CD114&lt;&gt;"",IF(CD114&gt;5,IF(CD114&gt;CD115+1,"fim2st",IF(CD115&gt;CD114+1,"fim2st",IF(CD114=CD115,"meio2st",IF(CD114=6,IF(CD115=7,"fim2st","meio2st"),IF(CD114=7,IF(CD115=6,"fim2st","meio2st"),"meio2st"))))),IF(CD115&gt;5,IF(CD115&gt;CD114+1,"fim2st","meio2st"),"meio2st")),IF(CD115&lt;&gt;"",IF(CD114&gt;5,IF(CD114&gt;CD115+1,"fim2st",IF(CD115&gt;CD114+1,"fim2st",IF(CD114=CD115,"meio2st",IF(CD114=6,IF(CD115=7,"fim2st","meio2st"),IF(CD114=7,IF(CD115=6,"fim2st","meio2st"),"meio2st"))))),IF(CD115&gt;5,IF(CD115&gt;CD114+1,"fim2st","meio2st"),"meio2st")),IF(CC114&lt;&gt;"",IF(CC114&gt;5,IF(CC114&gt;CC115+1,"fim1st",IF(CC115&gt;CC114+1,"fim1st",IF(CC114=CC115,"meio1st",IF(CC114=6,IF(CC115=7,"fim1st","meio1st"),IF(CC114=7,IF(CC115=6,"fim1st","meio1st"),"meio1st"))))),IF(CC115&gt;5,IF(CC115&gt;CC114+1,"fim1st","meio1st"),"meio1st")),IF(CC115&lt;&gt;"",IF(CC114&gt;5,IF(CC114&gt;CC115+1,"fim1st",IF(CC115&gt;CC114+1,"fim1st",IF(CC114=CC115,"meio1st",IF(CC114=6,IF(CC115=7,"fim1st","meio1st"),IF(CC114=7,IF(CC115=6,"fim1st","meio1st"),"meio1st"))))),IF(CC115&gt;5,IF(CC115&gt;CC114+1,"fim1st","meio1st"),"meio1st")),"NJG"))))))</f>
        <v>fim2st</v>
      </c>
      <c r="CI114" s="103">
        <f>IF(CB114="W",6,IF(CB114="O",0,  IF(CB115="R",IF(CG114="meio1st",IF(CC115&gt;4,IF(CC115=6,7,CC115+2),6),CC114),CC114)))</f>
        <v>6</v>
      </c>
      <c r="CJ114" s="104">
        <f>IF(CB114="W",6,IF(CB114="O",0,IF(CB114="R",IF(CG114="meio1st",0,IF(CG114="fim1st",0,CD114) ),IF(CB115="R",IF(CG114="meio1st",6,IF(CG114="fim1st",6,IF(CG114="meio2st",IF(CD115&gt;4,IF(CD115=6,7,CD115+2),6),CD114))),CD114))))</f>
        <v>6</v>
      </c>
      <c r="CK114" s="105">
        <f>IF(CB114="W",0,IF(CB114="O",0,IF(CB114="R",IF(CG114="STB",CE114,0),IF(CB115="R",IF(CG112="meio1st",0,IF(CI114&gt;CI115,IF(CJ114&gt;CJ115,0,10),IF(CJ114&gt;CJ115,10,CE114))),CE114))))</f>
        <v>0</v>
      </c>
      <c r="CM114" s="31" t="str">
        <f t="shared" si="375"/>
        <v>EDUARDO NIEDDERMEYER</v>
      </c>
      <c r="CN114" s="65">
        <f>IF(AE116&gt;AE117,1,0)</f>
        <v>0</v>
      </c>
      <c r="CO114" s="65">
        <f>IF(AF116&gt;AF117,1,0)</f>
        <v>0</v>
      </c>
      <c r="CP114" s="65">
        <f>IF(AG116&gt;AG117,1,0)</f>
        <v>0</v>
      </c>
      <c r="CQ114" s="65">
        <f>IF(AS116&gt;AS117,1,0)</f>
        <v>0</v>
      </c>
      <c r="CR114" s="65">
        <f>IF(AT116&gt;AT117,1,0)</f>
        <v>0</v>
      </c>
      <c r="CS114" s="65">
        <f>IF(AU116&gt;AU117,1,0)</f>
        <v>0</v>
      </c>
      <c r="CT114" s="65">
        <f>IF(BG115&gt;BG114,1,0)</f>
        <v>1</v>
      </c>
      <c r="CU114" s="65">
        <f>IF(BH115&gt;BH114,1,0)</f>
        <v>1</v>
      </c>
      <c r="CV114" s="65">
        <f>IF(BI115&gt;BI114,1,0)</f>
        <v>0</v>
      </c>
      <c r="CW114" s="65">
        <f>IF(BU113&gt;BU112,1,0)</f>
        <v>1</v>
      </c>
      <c r="CX114" s="65">
        <f>IF(BV113&gt;BV112,1,0)</f>
        <v>1</v>
      </c>
      <c r="CY114" s="65">
        <f>IF(BW113&gt;BW112,1,0)</f>
        <v>0</v>
      </c>
      <c r="CZ114" s="65">
        <f>IF(CI114&gt;CI115,1,0)</f>
        <v>1</v>
      </c>
      <c r="DA114" s="65">
        <f>IF(CJ114&gt;CJ115,1,0)</f>
        <v>1</v>
      </c>
      <c r="DB114" s="65">
        <f>IF(CK114&gt;CK115,1,0)</f>
        <v>0</v>
      </c>
      <c r="DC114" s="111"/>
      <c r="DD114" s="65">
        <f>IF(AE117&gt;AE116,1,0)</f>
        <v>1</v>
      </c>
      <c r="DE114" s="65">
        <f>IF(AF117&gt;AF116,1,0)</f>
        <v>1</v>
      </c>
      <c r="DF114" s="65">
        <f>IF(AG117&gt;AG116,1,0)</f>
        <v>0</v>
      </c>
      <c r="DG114" s="65">
        <f>IF(AS117&gt;AS116,1,0)</f>
        <v>1</v>
      </c>
      <c r="DH114" s="65">
        <f>IF(AT117&gt;AT116,1,0)</f>
        <v>1</v>
      </c>
      <c r="DI114" s="65">
        <f>IF(AU117&gt;AU116,1,0)</f>
        <v>0</v>
      </c>
      <c r="DJ114" s="65">
        <f>IF(BG114&gt;BG115,1,0)</f>
        <v>0</v>
      </c>
      <c r="DK114" s="65">
        <f>IF(BH114&gt;BH115,1,0)</f>
        <v>0</v>
      </c>
      <c r="DL114" s="65">
        <f>IF(BI114&gt;BI115,1,0)</f>
        <v>0</v>
      </c>
      <c r="DM114" s="65">
        <f>IF(BU112&gt;BU113,1,0)</f>
        <v>0</v>
      </c>
      <c r="DN114" s="65">
        <f>IF(BV112&gt;BV113,1,0)</f>
        <v>0</v>
      </c>
      <c r="DO114" s="65">
        <f>IF(BW112&gt;BW113,1,0)</f>
        <v>0</v>
      </c>
      <c r="DP114" s="65">
        <f>IF(CI115&gt;CI114,1,0)</f>
        <v>0</v>
      </c>
      <c r="DQ114" s="65">
        <f>IF(CJ115&gt;CJ114,1,0)</f>
        <v>0</v>
      </c>
      <c r="DR114" s="65">
        <f>IF(CK115&gt;CK114,1,0)</f>
        <v>0</v>
      </c>
      <c r="DS114" s="111"/>
      <c r="DT114" s="65">
        <f>AE116+AF116+AG116+AS116+AT116+AU116+BG115+BH115+BI115+BU113+BV113+BW113+CI114+CJ114+CK114</f>
        <v>43</v>
      </c>
      <c r="DU114" s="65">
        <f>AE117+AF117+AG117+AS117+AT117+AU117+BG114+BH114+BI114+BU112+BV112+BW112+CI115+CJ115+CK115</f>
        <v>38</v>
      </c>
      <c r="DV114" s="111"/>
      <c r="DW114" s="31">
        <f>IF(X116="O",1,0)</f>
        <v>0</v>
      </c>
      <c r="DX114" s="31">
        <f>IF(AL116="O",1,0)</f>
        <v>1</v>
      </c>
      <c r="DY114" s="31">
        <f>IF(AZ115="O",1,0)</f>
        <v>0</v>
      </c>
      <c r="DZ114" s="31">
        <f>IF(BN113="O",1,0)</f>
        <v>0</v>
      </c>
      <c r="EA114" s="31">
        <f>IF(CB114="O",1,0)</f>
        <v>0</v>
      </c>
      <c r="ED114" s="65">
        <f t="shared" si="376"/>
        <v>1</v>
      </c>
      <c r="EE114" s="65">
        <f t="shared" si="377"/>
        <v>1</v>
      </c>
      <c r="EF114" s="65">
        <f t="shared" si="378"/>
        <v>1</v>
      </c>
      <c r="EG114" s="65">
        <f t="shared" si="379"/>
        <v>1</v>
      </c>
      <c r="EH114" s="65">
        <f t="shared" si="380"/>
        <v>1</v>
      </c>
      <c r="EI114" s="65">
        <v>3</v>
      </c>
      <c r="EJ114" s="43">
        <f t="shared" si="381"/>
        <v>5</v>
      </c>
      <c r="EK114" s="43">
        <f>AY115+BM113+CA114+W116+AK116</f>
        <v>3</v>
      </c>
      <c r="EL114" s="43">
        <f t="shared" si="382"/>
        <v>6</v>
      </c>
      <c r="EM114" s="43">
        <f t="shared" si="383"/>
        <v>4</v>
      </c>
      <c r="EN114" s="43">
        <f t="shared" si="384"/>
        <v>2</v>
      </c>
      <c r="EO114" s="43">
        <f t="shared" si="385"/>
        <v>43</v>
      </c>
      <c r="EP114" s="43">
        <f t="shared" si="385"/>
        <v>38</v>
      </c>
      <c r="EQ114" s="43">
        <f t="shared" si="386"/>
        <v>5</v>
      </c>
      <c r="ER114" s="43">
        <f t="shared" si="387"/>
        <v>1</v>
      </c>
      <c r="ES114" s="111"/>
      <c r="ET114" s="71">
        <f>IF(EK114+100&gt;99,EK114+100,concatdxnar("0",EK114+100))</f>
        <v>103</v>
      </c>
      <c r="EU114" s="71">
        <f t="shared" si="388"/>
        <v>102</v>
      </c>
      <c r="EV114" s="71">
        <f t="shared" si="389"/>
        <v>105</v>
      </c>
      <c r="EW114" s="71">
        <f t="shared" si="390"/>
        <v>8</v>
      </c>
      <c r="EX114" s="65" t="str">
        <f t="shared" si="391"/>
        <v>10310210583</v>
      </c>
      <c r="EY114" s="65">
        <f t="shared" si="392"/>
        <v>10310210583</v>
      </c>
      <c r="EZ114" s="65">
        <f>LARGE(EY112:EY117,EI114)</f>
        <v>10310210583</v>
      </c>
      <c r="FA114" s="65" t="str">
        <f t="shared" si="393"/>
        <v>103102105</v>
      </c>
      <c r="FB114" s="65" t="str">
        <f>IF(FA114=FA113,"empate-c",IF(FA114=FA115,"empate-b","ok"))</f>
        <v>ok</v>
      </c>
      <c r="FC114" s="65">
        <f t="shared" si="394"/>
        <v>3</v>
      </c>
      <c r="FD114" s="65">
        <f t="shared" si="395"/>
        <v>9</v>
      </c>
      <c r="FE114" s="65" t="str">
        <f>RIGHT(C110,1)</f>
        <v>M</v>
      </c>
      <c r="FF114" s="65">
        <f>IF(FD114=9,9,VLOOKUP(CONCATENATE(FE114,FD114),'Conf-Direto'!$A$12:$B$587,2,0))</f>
        <v>9</v>
      </c>
      <c r="FG114" s="65">
        <f t="shared" si="396"/>
        <v>9</v>
      </c>
      <c r="FH114" s="31" t="str">
        <f t="shared" si="397"/>
        <v>10310210593</v>
      </c>
      <c r="FI114" s="65">
        <v>3</v>
      </c>
      <c r="FJ114" s="70">
        <f>IF(BM112=1,1,IF(BM113=1,3,0))</f>
        <v>3</v>
      </c>
      <c r="FK114" s="70">
        <f>IF(AY114=1,2,IF(AY115=1,3,0))</f>
        <v>3</v>
      </c>
      <c r="FL114" s="70"/>
      <c r="FM114" s="70">
        <f>FL115</f>
        <v>4</v>
      </c>
      <c r="FN114" s="70">
        <f>FL116</f>
        <v>3</v>
      </c>
      <c r="FO114" s="70">
        <f>FL117</f>
        <v>6</v>
      </c>
      <c r="FP114" s="31">
        <f t="shared" si="398"/>
        <v>10310210593</v>
      </c>
      <c r="FQ114" s="31">
        <f>LARGE(FP112:FP117,3)</f>
        <v>10310210593</v>
      </c>
      <c r="FR114" s="65">
        <f>IF(SUM(EJ112:EJ117)=0,B114,VALUE(RIGHT(FQ114,1)))</f>
        <v>3</v>
      </c>
      <c r="FS114" s="31">
        <f t="shared" si="399"/>
        <v>75</v>
      </c>
      <c r="FT114" s="31" t="str">
        <f>VLOOKUP(FR114,B112:D117,3,0)</f>
        <v>EDUARDO NIEDDERMEYER</v>
      </c>
      <c r="FU114" s="31">
        <f t="shared" si="400"/>
        <v>75</v>
      </c>
      <c r="FV114" s="67" t="str">
        <f t="shared" si="401"/>
        <v>7575</v>
      </c>
      <c r="FW114" s="31">
        <f t="shared" si="402"/>
        <v>7575</v>
      </c>
      <c r="FX114" s="31">
        <f>SMALL(FW112:FW117,FI114)</f>
        <v>7575</v>
      </c>
      <c r="FY114" s="31">
        <f t="shared" si="403"/>
        <v>75</v>
      </c>
      <c r="FZ114" s="31" t="str">
        <f t="shared" si="404"/>
        <v>75</v>
      </c>
    </row>
    <row r="115" spans="1:185" x14ac:dyDescent="0.45">
      <c r="B115" s="43">
        <v>4</v>
      </c>
      <c r="C115" s="38">
        <v>76</v>
      </c>
      <c r="D115" s="39" t="str">
        <f>Classificação!D80</f>
        <v>VÍTOR KIRSCH</v>
      </c>
      <c r="F115" s="38">
        <f>F114+1</f>
        <v>76</v>
      </c>
      <c r="G115" s="89" t="str">
        <f t="shared" si="374"/>
        <v xml:space="preserve">MACELO MACHADO </v>
      </c>
      <c r="H115" s="131">
        <f>VLOOKUP(FR115,EI112:EJ117,2,0)</f>
        <v>5</v>
      </c>
      <c r="I115" s="112">
        <f>VLOOKUP(FR115,EI112:EK117,3,0)</f>
        <v>2</v>
      </c>
      <c r="J115" s="116">
        <f>VLOOKUP(FR115,EI112:EQ117,4,0)</f>
        <v>5</v>
      </c>
      <c r="K115" s="114">
        <f>VLOOKUP(FR115,EI112:EQ117,5,0)</f>
        <v>6</v>
      </c>
      <c r="L115" s="115">
        <f>VLOOKUP(FR115,EI112:EQ117,6,0)</f>
        <v>-1</v>
      </c>
      <c r="M115" s="116">
        <f>VLOOKUP(FR115,EI112:EQ117,7,0)</f>
        <v>51</v>
      </c>
      <c r="N115" s="114">
        <f>VLOOKUP(FR115,EI112:EQ117,8,0)</f>
        <v>55</v>
      </c>
      <c r="O115" s="147">
        <f>VLOOKUP(FR115,EI112:EQ117,9,0)</f>
        <v>-4</v>
      </c>
      <c r="P115" s="117">
        <f>VLOOKUP(FR115,EI112:ER117,10,0)</f>
        <v>0</v>
      </c>
      <c r="Q115" s="117" t="e">
        <f>VLOOKUP(FS115,EJ112:ES117,10,0)</f>
        <v>#N/A</v>
      </c>
      <c r="R115" s="97"/>
      <c r="S115" s="97"/>
      <c r="U115" s="118" t="s">
        <v>140</v>
      </c>
      <c r="V115" s="50" t="str">
        <f>D116</f>
        <v xml:space="preserve">MACELO MACHADO </v>
      </c>
      <c r="W115" s="119">
        <f>IF(X115="W",1,IF(X115="O",0,IF(X115="R",0,IF(X114="R",1,IF(AG115+AG114&gt;0,IF(AG115&gt;AG114,1,0),IF(AF115&gt;AF114,1,0))))))</f>
        <v>1</v>
      </c>
      <c r="X115" s="120"/>
      <c r="Y115" s="121">
        <v>6</v>
      </c>
      <c r="Z115" s="121">
        <v>6</v>
      </c>
      <c r="AA115" s="122"/>
      <c r="AC115" s="65" t="str">
        <f>IF(AA115&lt;&gt;"","STB",IF(AA114&lt;&gt;"","STB",IF(Z115&lt;&gt;"",IF(Z115&gt;5,IF(Z115&gt;Z114+1,"fim2st",IF(Z114&gt;Z115+1,"fim2st",IF(Z115=Z114,"meio2st",IF(Z115=6,IF(Z114=7,"fim2st","meio2st"),IF(Z115=7,IF(Z114=6,"fim2st","meio2st"),"meio2st"))))),IF(Z114&gt;5,IF(Z114&gt;Z115+1,"fim2st","meio2st"),"meio2st")),IF(Z114&lt;&gt;"",IF(Z115&gt;5,IF(Z115&gt;Z114+1,"fim2st",IF(Z114&gt;Z115+1,"fim2st",IF(Z115=Z114,"meio2st",IF(Z115=6,IF(Z114=7,"fim2st","meio2st"),IF(Z115=7,IF(Z114=6,"fim2st","meio2st"),"meio2st"))))),IF(Z114&gt;5,IF(Z114&gt;Z115+1,"fim2st","meio2st"),"meio2st")),IF(Y115&lt;&gt;"",IF(Y115&gt;5,IF(Y115&gt;Y114+1,"fim1st",IF(Y114&gt;Y115+1,"fim1st",IF(Y115=Y114,"meio1st",IF(Y115=6,IF(Y114=7,"fim1st","meio1st"),IF(Y115=7,IF(Y114=6,"fim1st","meio1st"),"meio1st"))))),IF(Y114&gt;5,IF(Y114&gt;Y115+1,"fim1st","meio1st"),"meio1st")),IF(Y114&lt;&gt;"",IF(Y115&gt;5,IF(Y115&gt;Y114+1,"fim1st",IF(Y114&gt;Y115+1,"fim1st",IF(Y115=Y114,"meio1st",IF(Y115=6,IF(Y114=7,"fim1st","meio1st"),IF(Y115=7,IF(Y114=6,"fim1st","meio1st"),"meio1st"))))),IF(Y114&gt;5,IF(Y114&gt;Y115+1,"fim1st","meio1st"),"meio1st")),"NJG"))))))</f>
        <v>fim2st</v>
      </c>
      <c r="AE115" s="123">
        <f>IF(X115="W",6,IF(X115="O",0,  IF(X114="R",IF(AC115="meio1st",IF(Y114&gt;4,IF(Y114=6,7,Y114+2),6),Y115),Y115)))</f>
        <v>6</v>
      </c>
      <c r="AF115" s="124">
        <f>IF(X115="W",6,IF(X115="O",0,IF(X115="R",IF(AC115="meio1st",0,IF(AC115="fim1st",0,Z115) ),IF(X114="R",IF(AC115="meio1st",6,IF(AC115="fim1st",6,IF(AC115="meio2st",IF(Z114&gt;4,IF(Z114=6,7,Z114+2),6),Z115))),Z115))))</f>
        <v>6</v>
      </c>
      <c r="AG115" s="125">
        <f>IF(X115="W",0,IF(X115="O",0,IF(X115="R",IF(AC115="STB",AA115,0),IF(X114="R",IF(AC112="meio1st",0,IF(AE115&gt;AE114,IF(AF115&gt;AF114,0,10),IF(AF115&gt;AF114,10,AA115))),AA115))))</f>
        <v>0</v>
      </c>
      <c r="AH115" s="106"/>
      <c r="AI115" s="118"/>
      <c r="AJ115" s="50" t="str">
        <f>D115</f>
        <v>VÍTOR KIRSCH</v>
      </c>
      <c r="AK115" s="119">
        <f>IF(AL115="W",1,IF(AL115="O",0,IF(AL115="R",0,IF(AL114="R",1,IF(AU115+AU114&gt;0,IF(AU115&gt;AU114,1,0),IF(AT115&gt;AT114,1,0))))))</f>
        <v>1</v>
      </c>
      <c r="AL115" s="120"/>
      <c r="AM115" s="121">
        <v>6</v>
      </c>
      <c r="AN115" s="121">
        <v>6</v>
      </c>
      <c r="AO115" s="122"/>
      <c r="AQ115" s="65" t="str">
        <f>IF(AO115&lt;&gt;"","STB",IF(AO114&lt;&gt;"","STB",IF(AN115&lt;&gt;"",IF(AN115&gt;5,IF(AN115&gt;AN114+1,"fim2st",IF(AN114&gt;AN115+1,"fim2st",IF(AN115=AN114,"meio2st",IF(AN115=6,IF(AN114=7,"fim2st","meio2st"),IF(AN115=7,IF(AN114=6,"fim2st","meio2st"),"meio2st"))))),IF(AN114&gt;5,IF(AN114&gt;AN115+1,"fim2st","meio2st"),"meio2st")),IF(AN114&lt;&gt;"",IF(AN115&gt;5,IF(AN115&gt;AN114+1,"fim2st",IF(AN114&gt;AN115+1,"fim2st",IF(AN115=AN114,"meio2st",IF(AN115=6,IF(AN114=7,"fim2st","meio2st"),IF(AN115=7,IF(AN114=6,"fim2st","meio2st"),"meio2st"))))),IF(AN114&gt;5,IF(AN114&gt;AN115+1,"fim2st","meio2st"),"meio2st")),IF(AM115&lt;&gt;"",IF(AM115&gt;5,IF(AM115&gt;AM114+1,"fim1st",IF(AM114&gt;AM115+1,"fim1st",IF(AM115=AM114,"meio1st",IF(AM115=6,IF(AM114=7,"fim1st","meio1st"),IF(AM115=7,IF(AM114=6,"fim1st","meio1st"),"meio1st"))))),IF(AM114&gt;5,IF(AM114&gt;AM115+1,"fim1st","meio1st"),"meio1st")),IF(AM114&lt;&gt;"",IF(AM115&gt;5,IF(AM115&gt;AM114+1,"fim1st",IF(AM114&gt;AM115+1,"fim1st",IF(AM115=AM114,"meio1st",IF(AM115=6,IF(AM114=7,"fim1st","meio1st"),IF(AM115=7,IF(AM114=6,"fim1st","meio1st"),"meio1st"))))),IF(AM114&gt;5,IF(AM114&gt;AM115+1,"fim1st","meio1st"),"meio1st")),"NJG"))))))</f>
        <v>fim2st</v>
      </c>
      <c r="AS115" s="123">
        <f>IF(AL115="W",6,IF(AL115="O",0,  IF(AL114="R",IF(AQ115="meio1st",IF(AM114&gt;4,IF(AM114=6,7,AM114+2),6),AM115),AM115)))</f>
        <v>6</v>
      </c>
      <c r="AT115" s="124">
        <f>IF(AL115="W",6,IF(AL115="O",0,IF(AL115="R",IF(AQ115="meio1st",0,IF(AQ115="fim1st",0,AN115) ),IF(AL114="R",IF(AQ115="meio1st",6,IF(AQ115="fim1st",6,IF(AQ115="meio2st",IF(AN114&gt;4,IF(AN114=6,7,AN114+2),6),AN115))),AN115))))</f>
        <v>6</v>
      </c>
      <c r="AU115" s="125">
        <f>IF(AL115="W",0,IF(AL115="O",0,IF(AL115="R",IF(AQ115="STB",AO115,0),IF(AL114="R",IF(AQ112="meio1st",0,IF(AS115&gt;AS114,IF(AT115&gt;AT114,0,10),IF(AT115&gt;AT114,10,AO115))),AO115))))</f>
        <v>0</v>
      </c>
      <c r="AW115" s="118" t="s">
        <v>140</v>
      </c>
      <c r="AX115" s="50" t="str">
        <f>D114</f>
        <v>EDUARDO NIEDDERMEYER</v>
      </c>
      <c r="AY115" s="119">
        <f>IF(AZ115="W",1,IF(AZ115="O",0,IF(AZ115="R",0,IF(AZ114="R",1,IF(BI115+BI114&gt;0,IF(BI115&gt;BI114,1,0),IF(BH115&gt;BH114,1,0))))))</f>
        <v>1</v>
      </c>
      <c r="AZ115" s="120"/>
      <c r="BA115" s="121">
        <v>6</v>
      </c>
      <c r="BB115" s="121">
        <v>6</v>
      </c>
      <c r="BC115" s="122"/>
      <c r="BE115" s="65" t="str">
        <f>IF(BC115&lt;&gt;"","STB",IF(BC114&lt;&gt;"","STB",IF(BB115&lt;&gt;"",IF(BB115&gt;5,IF(BB115&gt;BB114+1,"fim2st",IF(BB114&gt;BB115+1,"fim2st",IF(BB115=BB114,"meio2st",IF(BB115=6,IF(BB114=7,"fim2st","meio2st"),IF(BB115=7,IF(BB114=6,"fim2st","meio2st"),"meio2st"))))),IF(BB114&gt;5,IF(BB114&gt;BB115+1,"fim2st","meio2st"),"meio2st")),IF(BB114&lt;&gt;"",IF(BB115&gt;5,IF(BB115&gt;BB114+1,"fim2st",IF(BB114&gt;BB115+1,"fim2st",IF(BB115=BB114,"meio2st",IF(BB115=6,IF(BB114=7,"fim2st","meio2st"),IF(BB115=7,IF(BB114=6,"fim2st","meio2st"),"meio2st"))))),IF(BB114&gt;5,IF(BB114&gt;BB115+1,"fim2st","meio2st"),"meio2st")),IF(BA115&lt;&gt;"",IF(BA115&gt;5,IF(BA115&gt;BA114+1,"fim1st",IF(BA114&gt;BA115+1,"fim1st",IF(BA115=BA114,"meio1st",IF(BA115=6,IF(BA114=7,"fim1st","meio1st"),IF(BA115=7,IF(BA114=6,"fim1st","meio1st"),"meio1st"))))),IF(BA114&gt;5,IF(BA114&gt;BA115+1,"fim1st","meio1st"),"meio1st")),IF(BA114&lt;&gt;"",IF(BA115&gt;5,IF(BA115&gt;BA114+1,"fim1st",IF(BA114&gt;BA115+1,"fim1st",IF(BA115=BA114,"meio1st",IF(BA115=6,IF(BA114=7,"fim1st","meio1st"),IF(BA115=7,IF(BA114=6,"fim1st","meio1st"),"meio1st"))))),IF(BA114&gt;5,IF(BA114&gt;BA115+1,"fim1st","meio1st"),"meio1st")),"NJG"))))))</f>
        <v>fim2st</v>
      </c>
      <c r="BG115" s="123">
        <f>IF(AZ115="W",6,IF(AZ115="O",0,  IF(AZ114="R",IF(BE115="meio1st",IF(BA114&gt;4,IF(BA114=6,7,BA114+2),6),BA115),BA115)))</f>
        <v>6</v>
      </c>
      <c r="BH115" s="124">
        <f>IF(AZ115="W",6,IF(AZ115="O",0,IF(AZ115="R",IF(BE115="meio1st",0,IF(BE115="fim1st",0,BB115) ),IF(AZ114="R",IF(BE115="meio1st",6,IF(BE115="fim1st",6,IF(BE115="meio2st",IF(BB114&gt;4,IF(BB114=6,7,BB114+2),6),BB115))),BB115))))</f>
        <v>6</v>
      </c>
      <c r="BI115" s="125">
        <f>IF(AZ115="W",0,IF(AZ115="O",0,IF(AZ115="R",IF(BE115="STB",BC115,0),IF(AZ114="R",IF(BE112="meio1st",0,IF(BG115&gt;BG114,IF(BH115&gt;BH114,0,10),IF(BH115&gt;BH114,10,BC115))),BC115))))</f>
        <v>0</v>
      </c>
      <c r="BK115" s="118" t="s">
        <v>140</v>
      </c>
      <c r="BL115" s="50" t="str">
        <f>D117</f>
        <v>ELVIO SALVIANO</v>
      </c>
      <c r="BM115" s="119">
        <f>IF(BN115="W",1,IF(BN115="O",0,IF(BN115="R",0,IF(BN114="R",1,IF(BW115+BW114&gt;0,IF(BW115&gt;BW114,1,0),IF(BV115&gt;BV114,1,0))))))</f>
        <v>1</v>
      </c>
      <c r="BN115" s="120"/>
      <c r="BO115" s="121">
        <v>6</v>
      </c>
      <c r="BP115" s="121">
        <v>6</v>
      </c>
      <c r="BQ115" s="122"/>
      <c r="BS115" s="65" t="str">
        <f>IF(BQ115&lt;&gt;"","STB",IF(BQ114&lt;&gt;"","STB",IF(BP115&lt;&gt;"",IF(BP115&gt;5,IF(BP115&gt;BP114+1,"fim2st",IF(BP114&gt;BP115+1,"fim2st",IF(BP115=BP114,"meio2st",IF(BP115=6,IF(BP114=7,"fim2st","meio2st"),IF(BP115=7,IF(BP114=6,"fim2st","meio2st"),"meio2st"))))),IF(BP114&gt;5,IF(BP114&gt;BP115+1,"fim2st","meio2st"),"meio2st")),IF(BP114&lt;&gt;"",IF(BP115&gt;5,IF(BP115&gt;BP114+1,"fim2st",IF(BP114&gt;BP115+1,"fim2st",IF(BP115=BP114,"meio2st",IF(BP115=6,IF(BP114=7,"fim2st","meio2st"),IF(BP115=7,IF(BP114=6,"fim2st","meio2st"),"meio2st"))))),IF(BP114&gt;5,IF(BP114&gt;BP115+1,"fim2st","meio2st"),"meio2st")),IF(BO115&lt;&gt;"",IF(BO115&gt;5,IF(BO115&gt;BO114+1,"fim1st",IF(BO114&gt;BO115+1,"fim1st",IF(BO115=BO114,"meio1st",IF(BO115=6,IF(BO114=7,"fim1st","meio1st"),IF(BO115=7,IF(BO114=6,"fim1st","meio1st"),"meio1st"))))),IF(BO114&gt;5,IF(BO114&gt;BO115+1,"fim1st","meio1st"),"meio1st")),IF(BO114&lt;&gt;"",IF(BO115&gt;5,IF(BO115&gt;BO114+1,"fim1st",IF(BO114&gt;BO115+1,"fim1st",IF(BO115=BO114,"meio1st",IF(BO115=6,IF(BO114=7,"fim1st","meio1st"),IF(BO115=7,IF(BO114=6,"fim1st","meio1st"),"meio1st"))))),IF(BO114&gt;5,IF(BO114&gt;BO115+1,"fim1st","meio1st"),"meio1st")),"NJG"))))))</f>
        <v>fim2st</v>
      </c>
      <c r="BU115" s="123">
        <f>IF(BN115="W",6,IF(BN115="O",0,  IF(BN114="R",IF(BS115="meio1st",IF(BO114&gt;4,IF(BO114=6,7,BO114+2),6),BO115),BO115)))</f>
        <v>6</v>
      </c>
      <c r="BV115" s="124">
        <f>IF(BN115="W",6,IF(BN115="O",0,IF(BN115="R",IF(BS115="meio1st",0,IF(BS115="fim1st",0,BP115) ),IF(BN114="R",IF(BS115="meio1st",6,IF(BS115="fim1st",6,IF(BS115="meio2st",IF(BP114&gt;4,IF(BP114=6,7,BP114+2),6),BP115))),BP115))))</f>
        <v>6</v>
      </c>
      <c r="BW115" s="125">
        <f>IF(BN115="W",0,IF(BN115="O",0,IF(BN115="R",IF(BS115="STB",BQ115,0),IF(BN114="R",IF(BS112="meio1st",0,IF(BU115&gt;BU114,IF(BV115&gt;BV114,0,10),IF(BV115&gt;BV114,10,BQ115))),BQ115))))</f>
        <v>0</v>
      </c>
      <c r="BY115" s="118"/>
      <c r="BZ115" s="50" t="str">
        <f>D116</f>
        <v xml:space="preserve">MACELO MACHADO </v>
      </c>
      <c r="CA115" s="119">
        <f>IF(CB115="W",1,IF(CB115="O",0,IF(CB115="R",0,IF(CB114="R",1,IF(CK115+CK114&gt;0,IF(CK115&gt;CK114,1,0),IF(CJ115&gt;CJ114,1,0))))))</f>
        <v>0</v>
      </c>
      <c r="CB115" s="151"/>
      <c r="CC115" s="129">
        <v>4</v>
      </c>
      <c r="CD115" s="129">
        <v>3</v>
      </c>
      <c r="CE115" s="130"/>
      <c r="CG115" s="65" t="str">
        <f>IF(CE115&lt;&gt;"","STB",IF(CE114&lt;&gt;"","STB",IF(CD115&lt;&gt;"",IF(CD115&gt;5,IF(CD115&gt;CD114+1,"fim2st",IF(CD114&gt;CD115+1,"fim2st",IF(CD115=CD114,"meio2st",IF(CD115=6,IF(CD114=7,"fim2st","meio2st"),IF(CD115=7,IF(CD114=6,"fim2st","meio2st"),"meio2st"))))),IF(CD114&gt;5,IF(CD114&gt;CD115+1,"fim2st","meio2st"),"meio2st")),IF(CD114&lt;&gt;"",IF(CD115&gt;5,IF(CD115&gt;CD114+1,"fim2st",IF(CD114&gt;CD115+1,"fim2st",IF(CD115=CD114,"meio2st",IF(CD115=6,IF(CD114=7,"fim2st","meio2st"),IF(CD115=7,IF(CD114=6,"fim2st","meio2st"),"meio2st"))))),IF(CD114&gt;5,IF(CD114&gt;CD115+1,"fim2st","meio2st"),"meio2st")),IF(CC115&lt;&gt;"",IF(CC115&gt;5,IF(CC115&gt;CC114+1,"fim1st",IF(CC114&gt;CC115+1,"fim1st",IF(CC115=CC114,"meio1st",IF(CC115=6,IF(CC114=7,"fim1st","meio1st"),IF(CC115=7,IF(CC114=6,"fim1st","meio1st"),"meio1st"))))),IF(CC114&gt;5,IF(CC114&gt;CC115+1,"fim1st","meio1st"),"meio1st")),IF(CC114&lt;&gt;"",IF(CC115&gt;5,IF(CC115&gt;CC114+1,"fim1st",IF(CC114&gt;CC115+1,"fim1st",IF(CC115=CC114,"meio1st",IF(CC115=6,IF(CC114=7,"fim1st","meio1st"),IF(CC115=7,IF(CC114=6,"fim1st","meio1st"),"meio1st"))))),IF(CC114&gt;5,IF(CC114&gt;CC115+1,"fim1st","meio1st"),"meio1st")),"NJG"))))))</f>
        <v>fim2st</v>
      </c>
      <c r="CI115" s="123">
        <f>IF(CB115="W",6,IF(CB115="O",0,  IF(CB114="R",IF(CG115="meio1st",IF(CC114&gt;4,IF(CC114=6,7,CC114+2),6),CC115),CC115)))</f>
        <v>4</v>
      </c>
      <c r="CJ115" s="124">
        <f>IF(CB115="W",6,IF(CB115="O",0,IF(CB115="R",IF(CG115="meio1st",0,IF(CG115="fim1st",0,CD115) ),IF(CB114="R",IF(CG115="meio1st",6,IF(CG115="fim1st",6,IF(CG115="meio2st",IF(CD114&gt;4,IF(CD114=6,7,CD114+2),6),CD115))),CD115))))</f>
        <v>3</v>
      </c>
      <c r="CK115" s="125">
        <f>IF(CB115="W",0,IF(CB115="O",0,IF(CB115="R",IF(CG115="STB",CE115,0),IF(CB114="R",IF(CG112="meio1st",0,IF(CI115&gt;CI114,IF(CJ115&gt;CJ114,0,10),IF(CJ115&gt;CJ114,10,CE115))),CE115))))</f>
        <v>0</v>
      </c>
      <c r="CM115" s="31" t="str">
        <f t="shared" si="375"/>
        <v>VÍTOR KIRSCH</v>
      </c>
      <c r="CN115" s="65">
        <f>IF(AE117&gt;AE116,1,0)</f>
        <v>1</v>
      </c>
      <c r="CO115" s="65">
        <f>IF(AF117&gt;AF116,1,0)</f>
        <v>1</v>
      </c>
      <c r="CP115" s="65">
        <f>IF(AG117&gt;AG116,1,0)</f>
        <v>0</v>
      </c>
      <c r="CQ115" s="65">
        <f>IF(AS115&gt;AS114,1,0)</f>
        <v>1</v>
      </c>
      <c r="CR115" s="65">
        <f>IF(AT115&gt;AT114,1,0)</f>
        <v>1</v>
      </c>
      <c r="CS115" s="65">
        <f>IF(AU115&gt;AU114,1,0)</f>
        <v>0</v>
      </c>
      <c r="CT115" s="65">
        <f>IF(BG113&gt;BG112,1,0)</f>
        <v>1</v>
      </c>
      <c r="CU115" s="65">
        <f>IF(BH113&gt;BH112,1,0)</f>
        <v>1</v>
      </c>
      <c r="CV115" s="65">
        <f>IF(BI113&gt;BI112,1,0)</f>
        <v>0</v>
      </c>
      <c r="CW115" s="65">
        <f>IF(BU117&gt;BU116,1,0)</f>
        <v>1</v>
      </c>
      <c r="CX115" s="65">
        <f>IF(BV117&gt;BV116,1,0)</f>
        <v>1</v>
      </c>
      <c r="CY115" s="65">
        <f>IF(BW117&gt;BW116,1,0)</f>
        <v>0</v>
      </c>
      <c r="CZ115" s="65">
        <f>IF(CI116&gt;CI117,1,0)</f>
        <v>1</v>
      </c>
      <c r="DA115" s="65">
        <f>IF(CJ116&gt;CJ117,1,0)</f>
        <v>0</v>
      </c>
      <c r="DB115" s="65">
        <f>IF(CK116&gt;CK117,1,0)</f>
        <v>1</v>
      </c>
      <c r="DC115" s="111"/>
      <c r="DD115" s="65">
        <f>IF(AE116&gt;AE117,1,0)</f>
        <v>0</v>
      </c>
      <c r="DE115" s="65">
        <f>IF(AF116&gt;AF117,1,0)</f>
        <v>0</v>
      </c>
      <c r="DF115" s="65">
        <f>IF(AG116&gt;AG117,1,0)</f>
        <v>0</v>
      </c>
      <c r="DG115" s="65">
        <f>IF(AS114&gt;AS115,1,0)</f>
        <v>0</v>
      </c>
      <c r="DH115" s="65">
        <f>IF(AT114&gt;AT115,1,0)</f>
        <v>0</v>
      </c>
      <c r="DI115" s="65">
        <f>IF(AU114&gt;AU115,1,0)</f>
        <v>0</v>
      </c>
      <c r="DJ115" s="65">
        <f>IF(BG112&gt;BG113,1,0)</f>
        <v>0</v>
      </c>
      <c r="DK115" s="65">
        <f>IF(BH112&gt;BH113,1,0)</f>
        <v>0</v>
      </c>
      <c r="DL115" s="65">
        <f>IF(BI112&gt;BI113,1,0)</f>
        <v>0</v>
      </c>
      <c r="DM115" s="65">
        <f>IF(BU116&gt;BU117,1,0)</f>
        <v>0</v>
      </c>
      <c r="DN115" s="65">
        <f>IF(BV116&gt;BV117,1,0)</f>
        <v>0</v>
      </c>
      <c r="DO115" s="65">
        <f>IF(BW116&gt;BW117,1,0)</f>
        <v>0</v>
      </c>
      <c r="DP115" s="65">
        <f>IF(CI117&gt;CI116,1,0)</f>
        <v>0</v>
      </c>
      <c r="DQ115" s="65">
        <f>IF(CJ117&gt;CJ116,1,0)</f>
        <v>1</v>
      </c>
      <c r="DR115" s="65">
        <f>IF(CK117&gt;CK116,1,0)</f>
        <v>0</v>
      </c>
      <c r="DS115" s="111"/>
      <c r="DT115" s="65">
        <f>AE117+AF117+AG117+AS115+AT115+AU115+BG113+BH113+BI113+BU117+BV117+BW117+CI116+CJ116+CK116</f>
        <v>67</v>
      </c>
      <c r="DU115" s="65">
        <f>AE116+AF116+AG116+AS114+AT114+AU114+BG112+BH112+BI112+BU116+BV116+BW116+CI117+CJ117+CK117</f>
        <v>28</v>
      </c>
      <c r="DV115" s="111"/>
      <c r="DW115" s="31">
        <f>IF(X117="O",1,0)</f>
        <v>0</v>
      </c>
      <c r="DX115" s="31">
        <f>IF(AL115="O",1,0)</f>
        <v>0</v>
      </c>
      <c r="DY115" s="31">
        <f>IF(AZ113="O",1,0)</f>
        <v>0</v>
      </c>
      <c r="DZ115" s="31">
        <f>IF(BN117="O",1,0)</f>
        <v>0</v>
      </c>
      <c r="EA115" s="31">
        <f>IF(CB116="O",1,0)</f>
        <v>0</v>
      </c>
      <c r="ED115" s="65">
        <f t="shared" si="376"/>
        <v>1</v>
      </c>
      <c r="EE115" s="65">
        <f t="shared" si="377"/>
        <v>1</v>
      </c>
      <c r="EF115" s="65">
        <f t="shared" si="378"/>
        <v>1</v>
      </c>
      <c r="EG115" s="65">
        <f t="shared" si="379"/>
        <v>1</v>
      </c>
      <c r="EH115" s="65">
        <f t="shared" si="380"/>
        <v>1</v>
      </c>
      <c r="EI115" s="65">
        <v>4</v>
      </c>
      <c r="EJ115" s="43">
        <f t="shared" si="381"/>
        <v>5</v>
      </c>
      <c r="EK115" s="43">
        <f>AY113+BM117+CA116+W117+AK115</f>
        <v>5</v>
      </c>
      <c r="EL115" s="43">
        <f t="shared" si="382"/>
        <v>10</v>
      </c>
      <c r="EM115" s="43">
        <f t="shared" si="383"/>
        <v>1</v>
      </c>
      <c r="EN115" s="43">
        <f t="shared" si="384"/>
        <v>9</v>
      </c>
      <c r="EO115" s="43">
        <f t="shared" si="385"/>
        <v>67</v>
      </c>
      <c r="EP115" s="43">
        <f t="shared" si="385"/>
        <v>28</v>
      </c>
      <c r="EQ115" s="43">
        <f t="shared" si="386"/>
        <v>39</v>
      </c>
      <c r="ER115" s="43">
        <f t="shared" si="387"/>
        <v>0</v>
      </c>
      <c r="ES115" s="111"/>
      <c r="ET115" s="71">
        <f>IF(EK115+100&gt;99,EK115+100,concatdxnar("0",EK115+100))</f>
        <v>105</v>
      </c>
      <c r="EU115" s="71">
        <f t="shared" si="388"/>
        <v>109</v>
      </c>
      <c r="EV115" s="71">
        <f t="shared" si="389"/>
        <v>139</v>
      </c>
      <c r="EW115" s="71">
        <f t="shared" si="390"/>
        <v>9</v>
      </c>
      <c r="EX115" s="65" t="str">
        <f t="shared" si="391"/>
        <v>10510913994</v>
      </c>
      <c r="EY115" s="65">
        <f t="shared" si="392"/>
        <v>10510913994</v>
      </c>
      <c r="EZ115" s="65">
        <f>LARGE(EY112:EY117,EI115)</f>
        <v>10209909695</v>
      </c>
      <c r="FA115" s="65" t="str">
        <f t="shared" si="393"/>
        <v>102099096</v>
      </c>
      <c r="FB115" s="65" t="str">
        <f>IF(FA115=FA114,"empate-c",IF(FA115=FA116,"empate-b","ok"))</f>
        <v>ok</v>
      </c>
      <c r="FC115" s="65">
        <f t="shared" si="394"/>
        <v>5</v>
      </c>
      <c r="FD115" s="65">
        <f t="shared" si="395"/>
        <v>9</v>
      </c>
      <c r="FE115" s="65" t="str">
        <f>RIGHT(C110,1)</f>
        <v>M</v>
      </c>
      <c r="FF115" s="65">
        <f>IF(FD115=9,9,VLOOKUP(CONCATENATE(FE115,FD115),'Conf-Direto'!$A$12:$B$587,2,0))</f>
        <v>9</v>
      </c>
      <c r="FG115" s="65">
        <f t="shared" si="396"/>
        <v>9</v>
      </c>
      <c r="FH115" s="31" t="str">
        <f t="shared" si="397"/>
        <v>10209909695</v>
      </c>
      <c r="FI115" s="65">
        <v>4</v>
      </c>
      <c r="FJ115" s="70">
        <f>IF(AY112=1,1,IF(AY113=1,4,0))</f>
        <v>4</v>
      </c>
      <c r="FK115" s="70">
        <f>IF(AK114=1,2,IF(AK115=1,4,0))</f>
        <v>4</v>
      </c>
      <c r="FL115" s="70">
        <f>IF(W116=1,3,IF(W117=1,4,0))</f>
        <v>4</v>
      </c>
      <c r="FM115" s="70"/>
      <c r="FN115" s="70">
        <f>FM116</f>
        <v>4</v>
      </c>
      <c r="FO115" s="70">
        <f>FM117</f>
        <v>4</v>
      </c>
      <c r="FP115" s="31">
        <f t="shared" si="398"/>
        <v>10209909695</v>
      </c>
      <c r="FQ115" s="31">
        <f>LARGE(FP112:FP117,4)</f>
        <v>10209909695</v>
      </c>
      <c r="FR115" s="65">
        <f>IF(SUM(EJ112:EJ117)=0,B115,VALUE(RIGHT(FQ115,1)))</f>
        <v>5</v>
      </c>
      <c r="FS115" s="31">
        <f t="shared" si="399"/>
        <v>77</v>
      </c>
      <c r="FT115" s="31" t="str">
        <f>VLOOKUP(FR115,B112:D117,3,0)</f>
        <v xml:space="preserve">MACELO MACHADO </v>
      </c>
      <c r="FU115" s="31">
        <f t="shared" si="400"/>
        <v>76</v>
      </c>
      <c r="FV115" s="67" t="str">
        <f t="shared" si="401"/>
        <v>7776</v>
      </c>
      <c r="FW115" s="31">
        <f t="shared" si="402"/>
        <v>7776</v>
      </c>
      <c r="FX115" s="31">
        <f>SMALL(FW112:FW117,FI115)</f>
        <v>7673</v>
      </c>
      <c r="FY115" s="31">
        <f t="shared" si="403"/>
        <v>76</v>
      </c>
      <c r="FZ115" s="31" t="str">
        <f t="shared" si="404"/>
        <v>73</v>
      </c>
    </row>
    <row r="116" spans="1:185" x14ac:dyDescent="0.45">
      <c r="B116" s="43">
        <v>5</v>
      </c>
      <c r="C116" s="38">
        <v>77</v>
      </c>
      <c r="D116" s="39" t="str">
        <f>Classificação!D81</f>
        <v xml:space="preserve">MACELO MACHADO </v>
      </c>
      <c r="F116" s="38">
        <f>F115+1</f>
        <v>77</v>
      </c>
      <c r="G116" s="89" t="str">
        <f t="shared" si="374"/>
        <v>LUIS HENRIQUE</v>
      </c>
      <c r="H116" s="131">
        <f>VLOOKUP(FR116,EI112:EJ117,2,0)</f>
        <v>5</v>
      </c>
      <c r="I116" s="112">
        <f>VLOOKUP(FR116,EI112:EK117,3,0)</f>
        <v>1</v>
      </c>
      <c r="J116" s="131">
        <f>VLOOKUP(FR116,EI112:EQ117,4,0)</f>
        <v>2</v>
      </c>
      <c r="K116" s="114">
        <f>VLOOKUP(FR116,EI112:EQ117,5,0)</f>
        <v>8</v>
      </c>
      <c r="L116" s="115">
        <f>VLOOKUP(FR116,EI112:EQ117,6,0)</f>
        <v>-6</v>
      </c>
      <c r="M116" s="131">
        <f>VLOOKUP(FR116,EI112:EQ117,7,0)</f>
        <v>34</v>
      </c>
      <c r="N116" s="114">
        <f>VLOOKUP(FR116,EI112:EQ117,8,0)</f>
        <v>50</v>
      </c>
      <c r="O116" s="147">
        <f>VLOOKUP(FR116,EI112:EQ117,9,0)</f>
        <v>-16</v>
      </c>
      <c r="P116" s="117">
        <f>VLOOKUP(FR116,EI112:ER117,10,0)</f>
        <v>0</v>
      </c>
      <c r="Q116" s="117" t="e">
        <f>VLOOKUP(FS116,EJ112:ES117,10,0)</f>
        <v>#N/A</v>
      </c>
      <c r="R116" s="97"/>
      <c r="S116" s="97"/>
      <c r="U116" s="98"/>
      <c r="V116" s="45" t="str">
        <f>D114</f>
        <v>EDUARDO NIEDDERMEYER</v>
      </c>
      <c r="W116" s="134">
        <f>IF(X116="W",1,IF(X116="O",0,IF(X116="R",0,IF(X117="R",1,IF(AG116+AG117&gt;0,IF(AG116&gt;AG117,1,0),IF(AF116&gt;AF117,1,0))))))</f>
        <v>0</v>
      </c>
      <c r="X116" s="132"/>
      <c r="Y116" s="101">
        <v>3</v>
      </c>
      <c r="Z116" s="101">
        <v>3</v>
      </c>
      <c r="AA116" s="102"/>
      <c r="AC116" s="65" t="str">
        <f>IF(AA116&lt;&gt;"","STB",IF(AA117&lt;&gt;"","STB",IF(Z116&lt;&gt;"",IF(Z116&gt;5,IF(Z116&gt;Z117+1,"fim2st",IF(Z117&gt;Z116+1,"fim2st",IF(Z116=Z117,"meio2st",IF(Z116=6,IF(Z117=7,"fim2st","meio2st"),IF(Z116=7,IF(Z117=6,"fim2st","meio2st"),"meio2st"))))),IF(Z117&gt;5,IF(Z117&gt;Z116+1,"fim2st","meio2st"),"meio2st")),IF(Z117&lt;&gt;"",IF(Z116&gt;5,IF(Z116&gt;Z117+1,"fim2st",IF(Z117&gt;Z116+1,"fim2st",IF(Z116=Z117,"meio2st",IF(Z116=6,IF(Z117=7,"fim2st","meio2st"),IF(Z116=7,IF(Z117=6,"fim2st","meio2st"),"meio2st"))))),IF(Z117&gt;5,IF(Z117&gt;Z116+1,"fim2st","meio2st"),"meio2st")),IF(Y116&lt;&gt;"",IF(Y116&gt;5,IF(Y116&gt;Y117+1,"fim1st",IF(Y117&gt;Y116+1,"fim1st",IF(Y116=Y117,"meio1st",IF(Y116=6,IF(Y117=7,"fim1st","meio1st"),IF(Y116=7,IF(Y117=6,"fim1st","meio1st"),"meio1st"))))),IF(Y117&gt;5,IF(Y117&gt;Y116+1,"fim1st","meio1st"),"meio1st")),IF(Y117&lt;&gt;"",IF(Y116&gt;5,IF(Y116&gt;Y117+1,"fim1st",IF(Y117&gt;Y116+1,"fim1st",IF(Y116=Y117,"meio1st",IF(Y116=6,IF(Y117=7,"fim1st","meio1st"),IF(Y116=7,IF(Y117=6,"fim1st","meio1st"),"meio1st"))))),IF(Y117&gt;5,IF(Y117&gt;Y116+1,"fim1st","meio1st"),"meio1st")),"NJG"))))))</f>
        <v>fim2st</v>
      </c>
      <c r="AE116" s="103">
        <f>IF(X116="W",6,IF(X116="O",0,  IF(X117="R",IF(AC116="meio1st",IF(Y117&gt;4,IF(Y117=6,7,Y117+2),6),Y116),Y116)))</f>
        <v>3</v>
      </c>
      <c r="AF116" s="104">
        <f>IF(X116="W",6,IF(X116="O",0,IF(X116="R",IF(AC116="meio1st",0,IF(AC116="fim1st",0,Z116) ),IF(X117="R",IF(AC116="meio1st",6,IF(AC116="fim1st",6,IF(AC116="meio2st",IF(Z117&gt;4,IF(Z117=6,7,Z117+2),6),Z116))),Z116))))</f>
        <v>3</v>
      </c>
      <c r="AG116" s="105">
        <f>IF(X116="W",0,IF(X116="O",0,IF(X116="R",IF(AC116="STB",AA116,0),IF(X117="R",IF(AC112="meio1st",0,IF(AE116&gt;AE117,IF(AF116&gt;AF117,0,10),IF(AF116&gt;AF117,10,AA116))),AA116))))</f>
        <v>0</v>
      </c>
      <c r="AH116" s="106"/>
      <c r="AI116" s="98" t="s">
        <v>140</v>
      </c>
      <c r="AJ116" s="45" t="str">
        <f>D114</f>
        <v>EDUARDO NIEDDERMEYER</v>
      </c>
      <c r="AK116" s="134">
        <f>IF(AL116="W",1,IF(AL116="O",0,IF(AL116="R",0,IF(AL117="R",1,IF(AU116+AU117&gt;0,IF(AU116&gt;AU117,1,0),IF(AT116&gt;AT117,1,0))))))</f>
        <v>0</v>
      </c>
      <c r="AL116" s="132" t="s">
        <v>110</v>
      </c>
      <c r="AM116" s="101"/>
      <c r="AN116" s="101"/>
      <c r="AO116" s="102"/>
      <c r="AQ116" s="65" t="str">
        <f>IF(AO116&lt;&gt;"","STB",IF(AO117&lt;&gt;"","STB",IF(AN116&lt;&gt;"",IF(AN116&gt;5,IF(AN116&gt;AN117+1,"fim2st",IF(AN117&gt;AN116+1,"fim2st",IF(AN116=AN117,"meio2st",IF(AN116=6,IF(AN117=7,"fim2st","meio2st"),IF(AN116=7,IF(AN117=6,"fim2st","meio2st"),"meio2st"))))),IF(AN117&gt;5,IF(AN117&gt;AN116+1,"fim2st","meio2st"),"meio2st")),IF(AN117&lt;&gt;"",IF(AN116&gt;5,IF(AN116&gt;AN117+1,"fim2st",IF(AN117&gt;AN116+1,"fim2st",IF(AN116=AN117,"meio2st",IF(AN116=6,IF(AN117=7,"fim2st","meio2st"),IF(AN116=7,IF(AN117=6,"fim2st","meio2st"),"meio2st"))))),IF(AN117&gt;5,IF(AN117&gt;AN116+1,"fim2st","meio2st"),"meio2st")),IF(AM116&lt;&gt;"",IF(AM116&gt;5,IF(AM116&gt;AM117+1,"fim1st",IF(AM117&gt;AM116+1,"fim1st",IF(AM116=AM117,"meio1st",IF(AM116=6,IF(AM117=7,"fim1st","meio1st"),IF(AM116=7,IF(AM117=6,"fim1st","meio1st"),"meio1st"))))),IF(AM117&gt;5,IF(AM117&gt;AM116+1,"fim1st","meio1st"),"meio1st")),IF(AM117&lt;&gt;"",IF(AM116&gt;5,IF(AM116&gt;AM117+1,"fim1st",IF(AM117&gt;AM116+1,"fim1st",IF(AM116=AM117,"meio1st",IF(AM116=6,IF(AM117=7,"fim1st","meio1st"),IF(AM116=7,IF(AM117=6,"fim1st","meio1st"),"meio1st"))))),IF(AM117&gt;5,IF(AM117&gt;AM116+1,"fim1st","meio1st"),"meio1st")),"NJG"))))))</f>
        <v>NJG</v>
      </c>
      <c r="AS116" s="103">
        <f>IF(AL116="W",6,IF(AL116="O",0,  IF(AL117="R",IF(AQ116="meio1st",IF(AM117&gt;4,IF(AM117=6,7,AM117+2),6),AM116),AM116)))</f>
        <v>0</v>
      </c>
      <c r="AT116" s="104">
        <f>IF(AL116="W",6,IF(AL116="O",0,IF(AL116="R",IF(AQ116="meio1st",0,IF(AQ116="fim1st",0,AN116) ),IF(AL117="R",IF(AQ116="meio1st",6,IF(AQ116="fim1st",6,IF(AQ116="meio2st",IF(AN117&gt;4,IF(AN117=6,7,AN117+2),6),AN116))),AN116))))</f>
        <v>0</v>
      </c>
      <c r="AU116" s="105">
        <f>IF(AL116="W",0,IF(AL116="O",0,IF(AL116="R",IF(AQ116="STB",AO116,0),IF(AL117="R",IF(AQ112="meio1st",0,IF(AS116&gt;AS117,IF(AT116&gt;AT117,0,10),IF(AT116&gt;AT117,10,AO116))),AO116))))</f>
        <v>0</v>
      </c>
      <c r="AW116" s="98"/>
      <c r="AX116" s="45" t="str">
        <f>D116</f>
        <v xml:space="preserve">MACELO MACHADO </v>
      </c>
      <c r="AY116" s="134">
        <f>IF(AZ116="W",1,IF(AZ116="O",0,IF(AZ116="R",0,IF(AZ117="R",1,IF(BI116+BI117&gt;0,IF(BI116&gt;BI117,1,0),IF(BH116&gt;BH117,1,0))))))</f>
        <v>0</v>
      </c>
      <c r="AZ116" s="132"/>
      <c r="BA116" s="101">
        <v>2</v>
      </c>
      <c r="BB116" s="101">
        <v>6</v>
      </c>
      <c r="BC116" s="102">
        <v>8</v>
      </c>
      <c r="BE116" s="65" t="str">
        <f>IF(BC116&lt;&gt;"","STB",IF(BC117&lt;&gt;"","STB",IF(BB116&lt;&gt;"",IF(BB116&gt;5,IF(BB116&gt;BB117+1,"fim2st",IF(BB117&gt;BB116+1,"fim2st",IF(BB116=BB117,"meio2st",IF(BB116=6,IF(BB117=7,"fim2st","meio2st"),IF(BB116=7,IF(BB117=6,"fim2st","meio2st"),"meio2st"))))),IF(BB117&gt;5,IF(BB117&gt;BB116+1,"fim2st","meio2st"),"meio2st")),IF(BB117&lt;&gt;"",IF(BB116&gt;5,IF(BB116&gt;BB117+1,"fim2st",IF(BB117&gt;BB116+1,"fim2st",IF(BB116=BB117,"meio2st",IF(BB116=6,IF(BB117=7,"fim2st","meio2st"),IF(BB116=7,IF(BB117=6,"fim2st","meio2st"),"meio2st"))))),IF(BB117&gt;5,IF(BB117&gt;BB116+1,"fim2st","meio2st"),"meio2st")),IF(BA116&lt;&gt;"",IF(BA116&gt;5,IF(BA116&gt;BA117+1,"fim1st",IF(BA117&gt;BA116+1,"fim1st",IF(BA116=BA117,"meio1st",IF(BA116=6,IF(BA117=7,"fim1st","meio1st"),IF(BA116=7,IF(BA117=6,"fim1st","meio1st"),"meio1st"))))),IF(BA117&gt;5,IF(BA117&gt;BA116+1,"fim1st","meio1st"),"meio1st")),IF(BA117&lt;&gt;"",IF(BA116&gt;5,IF(BA116&gt;BA117+1,"fim1st",IF(BA117&gt;BA116+1,"fim1st",IF(BA116=BA117,"meio1st",IF(BA116=6,IF(BA117=7,"fim1st","meio1st"),IF(BA116=7,IF(BA117=6,"fim1st","meio1st"),"meio1st"))))),IF(BA117&gt;5,IF(BA117&gt;BA116+1,"fim1st","meio1st"),"meio1st")),"NJG"))))))</f>
        <v>STB</v>
      </c>
      <c r="BG116" s="103">
        <f>IF(AZ116="W",6,IF(AZ116="O",0,  IF(AZ117="R",IF(BE116="meio1st",IF(BA117&gt;4,IF(BA117=6,7,BA117+2),6),BA116),BA116)))</f>
        <v>2</v>
      </c>
      <c r="BH116" s="104">
        <f>IF(AZ116="W",6,IF(AZ116="O",0,IF(AZ116="R",IF(BE116="meio1st",0,IF(BE116="fim1st",0,BB116) ),IF(AZ117="R",IF(BE116="meio1st",6,IF(BE116="fim1st",6,IF(BE116="meio2st",IF(BB117&gt;4,IF(BB117=6,7,BB117+2),6),BB116))),BB116))))</f>
        <v>6</v>
      </c>
      <c r="BI116" s="105">
        <f>IF(AZ116="W",0,IF(AZ116="O",0,IF(AZ116="R",IF(BE116="STB",BC116,0),IF(AZ117="R",IF(BE112="meio1st",0,IF(BG116&gt;BG117,IF(BH116&gt;BH117,0,10),IF(BH116&gt;BH117,10,BC116))),BC116))))</f>
        <v>8</v>
      </c>
      <c r="BK116" s="98" t="s">
        <v>140</v>
      </c>
      <c r="BL116" s="45" t="str">
        <f>D116</f>
        <v xml:space="preserve">MACELO MACHADO </v>
      </c>
      <c r="BM116" s="134">
        <f>IF(BN116="W",1,IF(BN116="O",0,IF(BN116="R",0,IF(BN117="R",1,IF(BW116+BW117&gt;0,IF(BW116&gt;BW117,1,0),IF(BV116&gt;BV117,1,0))))))</f>
        <v>0</v>
      </c>
      <c r="BN116" s="132"/>
      <c r="BO116" s="101">
        <v>3</v>
      </c>
      <c r="BP116" s="101">
        <v>0</v>
      </c>
      <c r="BQ116" s="102"/>
      <c r="BS116" s="65" t="str">
        <f>IF(BQ116&lt;&gt;"","STB",IF(BQ117&lt;&gt;"","STB",IF(BP116&lt;&gt;"",IF(BP116&gt;5,IF(BP116&gt;BP117+1,"fim2st",IF(BP117&gt;BP116+1,"fim2st",IF(BP116=BP117,"meio2st",IF(BP116=6,IF(BP117=7,"fim2st","meio2st"),IF(BP116=7,IF(BP117=6,"fim2st","meio2st"),"meio2st"))))),IF(BP117&gt;5,IF(BP117&gt;BP116+1,"fim2st","meio2st"),"meio2st")),IF(BP117&lt;&gt;"",IF(BP116&gt;5,IF(BP116&gt;BP117+1,"fim2st",IF(BP117&gt;BP116+1,"fim2st",IF(BP116=BP117,"meio2st",IF(BP116=6,IF(BP117=7,"fim2st","meio2st"),IF(BP116=7,IF(BP117=6,"fim2st","meio2st"),"meio2st"))))),IF(BP117&gt;5,IF(BP117&gt;BP116+1,"fim2st","meio2st"),"meio2st")),IF(BO116&lt;&gt;"",IF(BO116&gt;5,IF(BO116&gt;BO117+1,"fim1st",IF(BO117&gt;BO116+1,"fim1st",IF(BO116=BO117,"meio1st",IF(BO116=6,IF(BO117=7,"fim1st","meio1st"),IF(BO116=7,IF(BO117=6,"fim1st","meio1st"),"meio1st"))))),IF(BO117&gt;5,IF(BO117&gt;BO116+1,"fim1st","meio1st"),"meio1st")),IF(BO117&lt;&gt;"",IF(BO116&gt;5,IF(BO116&gt;BO117+1,"fim1st",IF(BO117&gt;BO116+1,"fim1st",IF(BO116=BO117,"meio1st",IF(BO116=6,IF(BO117=7,"fim1st","meio1st"),IF(BO116=7,IF(BO117=6,"fim1st","meio1st"),"meio1st"))))),IF(BO117&gt;5,IF(BO117&gt;BO116+1,"fim1st","meio1st"),"meio1st")),"NJG"))))))</f>
        <v>fim2st</v>
      </c>
      <c r="BU116" s="103">
        <f>IF(BN116="W",6,IF(BN116="O",0,  IF(BN117="R",IF(BS116="meio1st",IF(BO117&gt;4,IF(BO117=6,7,BO117+2),6),BO116),BO116)))</f>
        <v>3</v>
      </c>
      <c r="BV116" s="104">
        <f>IF(BN116="W",6,IF(BN116="O",0,IF(BN116="R",IF(BS116="meio1st",0,IF(BS116="fim1st",0,BP116) ),IF(BN117="R",IF(BS116="meio1st",6,IF(BS116="fim1st",6,IF(BS116="meio2st",IF(BP117&gt;4,IF(BP117=6,7,BP117+2),6),BP116))),BP116))))</f>
        <v>0</v>
      </c>
      <c r="BW116" s="105">
        <f>IF(BN116="W",0,IF(BN116="O",0,IF(BN116="R",IF(BS116="STB",BQ116,0),IF(BN117="R",IF(BS112="meio1st",0,IF(BU116&gt;BU117,IF(BV116&gt;BV117,0,10),IF(BV116&gt;BV117,10,BQ116))),BQ116))))</f>
        <v>0</v>
      </c>
      <c r="BY116" s="98" t="s">
        <v>140</v>
      </c>
      <c r="BZ116" s="45" t="str">
        <f>D115</f>
        <v>VÍTOR KIRSCH</v>
      </c>
      <c r="CA116" s="134">
        <f>IF(CB116="W",1,IF(CB116="O",0,IF(CB116="R",0,IF(CB117="R",1,IF(CK116+CK117&gt;0,IF(CK116&gt;CK117,1,0),IF(CJ116&gt;CJ117,1,0))))))</f>
        <v>1</v>
      </c>
      <c r="CB116" s="133"/>
      <c r="CC116" s="109">
        <v>6</v>
      </c>
      <c r="CD116" s="109">
        <v>3</v>
      </c>
      <c r="CE116" s="110">
        <v>10</v>
      </c>
      <c r="CG116" s="65" t="str">
        <f>IF(CE116&lt;&gt;"","STB",IF(CE117&lt;&gt;"","STB",IF(CD116&lt;&gt;"",IF(CD116&gt;5,IF(CD116&gt;CD117+1,"fim2st",IF(CD117&gt;CD116+1,"fim2st",IF(CD116=CD117,"meio2st",IF(CD116=6,IF(CD117=7,"fim2st","meio2st"),IF(CD116=7,IF(CD117=6,"fim2st","meio2st"),"meio2st"))))),IF(CD117&gt;5,IF(CD117&gt;CD116+1,"fim2st","meio2st"),"meio2st")),IF(CD117&lt;&gt;"",IF(CD116&gt;5,IF(CD116&gt;CD117+1,"fim2st",IF(CD117&gt;CD116+1,"fim2st",IF(CD116=CD117,"meio2st",IF(CD116=6,IF(CD117=7,"fim2st","meio2st"),IF(CD116=7,IF(CD117=6,"fim2st","meio2st"),"meio2st"))))),IF(CD117&gt;5,IF(CD117&gt;CD116+1,"fim2st","meio2st"),"meio2st")),IF(CC116&lt;&gt;"",IF(CC116&gt;5,IF(CC116&gt;CC117+1,"fim1st",IF(CC117&gt;CC116+1,"fim1st",IF(CC116=CC117,"meio1st",IF(CC116=6,IF(CC117=7,"fim1st","meio1st"),IF(CC116=7,IF(CC117=6,"fim1st","meio1st"),"meio1st"))))),IF(CC117&gt;5,IF(CC117&gt;CC116+1,"fim1st","meio1st"),"meio1st")),IF(CC117&lt;&gt;"",IF(CC116&gt;5,IF(CC116&gt;CC117+1,"fim1st",IF(CC117&gt;CC116+1,"fim1st",IF(CC116=CC117,"meio1st",IF(CC116=6,IF(CC117=7,"fim1st","meio1st"),IF(CC116=7,IF(CC117=6,"fim1st","meio1st"),"meio1st"))))),IF(CC117&gt;5,IF(CC117&gt;CC116+1,"fim1st","meio1st"),"meio1st")),"NJG"))))))</f>
        <v>STB</v>
      </c>
      <c r="CI116" s="103">
        <f>IF(CB116="W",6,IF(CB116="O",0,  IF(CB117="R",IF(CG116="meio1st",IF(CC117&gt;4,IF(CC117=6,7,CC117+2),6),CC116),CC116)))</f>
        <v>6</v>
      </c>
      <c r="CJ116" s="104">
        <f>IF(CB116="W",6,IF(CB116="O",0,IF(CB116="R",IF(CG116="meio1st",0,IF(CG116="fim1st",0,CD116) ),IF(CB117="R",IF(CG116="meio1st",6,IF(CG116="fim1st",6,IF(CG116="meio2st",IF(CD117&gt;4,IF(CD117=6,7,CD117+2),6),CD116))),CD116))))</f>
        <v>3</v>
      </c>
      <c r="CK116" s="105">
        <f>IF(CB116="W",0,IF(CB116="O",0,IF(CB116="R",IF(CG116="STB",CE116,0),IF(CB117="R",IF(CG112="meio1st",0,IF(CI116&gt;CI117,IF(CJ116&gt;CJ117,0,10),IF(CJ116&gt;CJ117,10,CE116))),CE116))))</f>
        <v>10</v>
      </c>
      <c r="CM116" s="31" t="str">
        <f t="shared" si="375"/>
        <v xml:space="preserve">MACELO MACHADO </v>
      </c>
      <c r="CN116" s="65">
        <f>IF(AE115&gt;AE114,1,0)</f>
        <v>1</v>
      </c>
      <c r="CO116" s="65">
        <f>IF(AF115&gt;AF114,1,0)</f>
        <v>1</v>
      </c>
      <c r="CP116" s="65">
        <f>IF(AG115&gt;AG114,1,0)</f>
        <v>0</v>
      </c>
      <c r="CQ116" s="65">
        <f>IF(AS113&gt;AS112,1,0)</f>
        <v>1</v>
      </c>
      <c r="CR116" s="65">
        <f>IF(AT113&gt;AT112,1,0)</f>
        <v>1</v>
      </c>
      <c r="CS116" s="65">
        <f>IF(AU113&gt;AU112,1,0)</f>
        <v>0</v>
      </c>
      <c r="CT116" s="65">
        <f>IF(BG116&gt;BG117,1,0)</f>
        <v>0</v>
      </c>
      <c r="CU116" s="65">
        <f>IF(BH116&gt;BH117,1,0)</f>
        <v>1</v>
      </c>
      <c r="CV116" s="65">
        <f>IF(BI116&gt;BI117,1,0)</f>
        <v>0</v>
      </c>
      <c r="CW116" s="65">
        <f>IF(BU116&gt;BU117,1,0)</f>
        <v>0</v>
      </c>
      <c r="CX116" s="65">
        <f>IF(BV116&gt;BV117,1,0)</f>
        <v>0</v>
      </c>
      <c r="CY116" s="65">
        <f>IF(BW116&gt;BW117,1,0)</f>
        <v>0</v>
      </c>
      <c r="CZ116" s="65">
        <f>IF(CI115&gt;CI114,1,0)</f>
        <v>0</v>
      </c>
      <c r="DA116" s="65">
        <f>IF(CJ115&gt;CJ114,1,0)</f>
        <v>0</v>
      </c>
      <c r="DB116" s="65">
        <f>IF(CK115&gt;CK114,1,0)</f>
        <v>0</v>
      </c>
      <c r="DC116" s="111"/>
      <c r="DD116" s="65">
        <f>IF(AE114&gt;AE115,1,0)</f>
        <v>0</v>
      </c>
      <c r="DE116" s="65">
        <f>IF(AF114&gt;AF115,1,0)</f>
        <v>0</v>
      </c>
      <c r="DF116" s="65">
        <f>IF(AG114&gt;AG115,1,0)</f>
        <v>0</v>
      </c>
      <c r="DG116" s="65">
        <f>IF(AS112&gt;AS113,1,0)</f>
        <v>0</v>
      </c>
      <c r="DH116" s="65">
        <f>IF(AT112&gt;AT113,1,0)</f>
        <v>0</v>
      </c>
      <c r="DI116" s="65">
        <f>IF(AU112&gt;AU113,1,0)</f>
        <v>0</v>
      </c>
      <c r="DJ116" s="65">
        <f>IF(BG117&gt;BG116,1,0)</f>
        <v>1</v>
      </c>
      <c r="DK116" s="65">
        <f>IF(BH117&gt;BH116,1,0)</f>
        <v>0</v>
      </c>
      <c r="DL116" s="65">
        <f>IF(BI117&gt;BI116,1,0)</f>
        <v>1</v>
      </c>
      <c r="DM116" s="65">
        <f>IF(BU117&gt;BU116,1,0)</f>
        <v>1</v>
      </c>
      <c r="DN116" s="65">
        <f>IF(BV117&gt;BV116,1,0)</f>
        <v>1</v>
      </c>
      <c r="DO116" s="65">
        <f>IF(BW117&gt;BW116,1,0)</f>
        <v>0</v>
      </c>
      <c r="DP116" s="65">
        <f>IF(CI114&gt;CI115,1,0)</f>
        <v>1</v>
      </c>
      <c r="DQ116" s="65">
        <f>IF(CJ114&gt;CJ115,1,0)</f>
        <v>1</v>
      </c>
      <c r="DR116" s="65">
        <f>IF(CK114&gt;CK115,1,0)</f>
        <v>0</v>
      </c>
      <c r="DS116" s="111"/>
      <c r="DT116" s="65">
        <f>AE115+AF115+AG115+AS113+AT113+AU113+BG116+BH116+BI116+BU116+BV116+BW116+CI115+CJ115+CK115</f>
        <v>51</v>
      </c>
      <c r="DU116" s="65">
        <f>AE114+AF114+AG114+AS112+AT112+AU112+BG117+BH117+BI117+BU117+BV117+BW117+CI114+CJ114+CK114</f>
        <v>55</v>
      </c>
      <c r="DV116" s="111"/>
      <c r="DW116" s="31">
        <f>IF(X115="O",1,0)</f>
        <v>0</v>
      </c>
      <c r="DX116" s="31">
        <f>IF(AL113="O",1,0)</f>
        <v>0</v>
      </c>
      <c r="DY116" s="31">
        <f>IF(AZ116="O",1,0)</f>
        <v>0</v>
      </c>
      <c r="DZ116" s="31">
        <f>IF(BN116="O",1,0)</f>
        <v>0</v>
      </c>
      <c r="EA116" s="31">
        <f>IF(CB115="O",1,0)</f>
        <v>0</v>
      </c>
      <c r="ED116" s="65">
        <f t="shared" si="376"/>
        <v>1</v>
      </c>
      <c r="EE116" s="65">
        <f t="shared" si="377"/>
        <v>1</v>
      </c>
      <c r="EF116" s="65">
        <f t="shared" si="378"/>
        <v>1</v>
      </c>
      <c r="EG116" s="65">
        <f t="shared" si="379"/>
        <v>1</v>
      </c>
      <c r="EH116" s="65">
        <f t="shared" si="380"/>
        <v>1</v>
      </c>
      <c r="EI116" s="65">
        <v>5</v>
      </c>
      <c r="EJ116" s="43">
        <f t="shared" si="381"/>
        <v>5</v>
      </c>
      <c r="EK116" s="43">
        <f>AY116+BM116+CA115+W115+AK113</f>
        <v>2</v>
      </c>
      <c r="EL116" s="43">
        <f t="shared" si="382"/>
        <v>5</v>
      </c>
      <c r="EM116" s="43">
        <f t="shared" si="383"/>
        <v>6</v>
      </c>
      <c r="EN116" s="43">
        <f t="shared" si="384"/>
        <v>-1</v>
      </c>
      <c r="EO116" s="43">
        <f t="shared" si="385"/>
        <v>51</v>
      </c>
      <c r="EP116" s="43">
        <f t="shared" si="385"/>
        <v>55</v>
      </c>
      <c r="EQ116" s="43">
        <f t="shared" si="386"/>
        <v>-4</v>
      </c>
      <c r="ER116" s="43">
        <f t="shared" si="387"/>
        <v>0</v>
      </c>
      <c r="ES116" s="111"/>
      <c r="ET116" s="71">
        <f>IF(EK116+100&gt;99,EK116+100,concatdxnar("0",EK116+100))</f>
        <v>102</v>
      </c>
      <c r="EU116" s="71" t="str">
        <f t="shared" si="388"/>
        <v>099</v>
      </c>
      <c r="EV116" s="71" t="str">
        <f t="shared" si="389"/>
        <v>096</v>
      </c>
      <c r="EW116" s="71">
        <f t="shared" si="390"/>
        <v>9</v>
      </c>
      <c r="EX116" s="65" t="str">
        <f t="shared" si="391"/>
        <v>10209909695</v>
      </c>
      <c r="EY116" s="65">
        <f t="shared" si="392"/>
        <v>10209909695</v>
      </c>
      <c r="EZ116" s="65">
        <f>LARGE(EY112:EY117,EI116)</f>
        <v>10109408491</v>
      </c>
      <c r="FA116" s="65" t="str">
        <f t="shared" si="393"/>
        <v>101094084</v>
      </c>
      <c r="FB116" s="65" t="str">
        <f>IF(FA116=FA115,"empate-c",IF(FA116=FA117,"empate-b","ok"))</f>
        <v>ok</v>
      </c>
      <c r="FC116" s="65">
        <f t="shared" si="394"/>
        <v>1</v>
      </c>
      <c r="FD116" s="65">
        <f t="shared" si="395"/>
        <v>9</v>
      </c>
      <c r="FE116" s="65" t="str">
        <f>RIGHT(C110,1)</f>
        <v>M</v>
      </c>
      <c r="FF116" s="65">
        <f>IF(FD116=9,9,VLOOKUP(CONCATENATE(FE116,FD116),'Conf-Direto'!$A$12:$B$587,2,0))</f>
        <v>9</v>
      </c>
      <c r="FG116" s="65">
        <f t="shared" si="396"/>
        <v>9</v>
      </c>
      <c r="FH116" s="31" t="str">
        <f t="shared" si="397"/>
        <v>10109408491</v>
      </c>
      <c r="FI116" s="65">
        <v>5</v>
      </c>
      <c r="FJ116" s="70">
        <f>IF(AK112=1,1,IF(AK113=1,5,0))</f>
        <v>5</v>
      </c>
      <c r="FK116" s="70">
        <f>IF(W114=1,2,IF(W115=1,5,0))</f>
        <v>5</v>
      </c>
      <c r="FL116" s="70">
        <f>IF(CA114=1,3,IF(CA115=1,5,0))</f>
        <v>3</v>
      </c>
      <c r="FM116" s="70">
        <f>IF(BM117=1,4,IF(BM116=1,5,0))</f>
        <v>4</v>
      </c>
      <c r="FN116" s="70"/>
      <c r="FO116" s="70">
        <f>FN117</f>
        <v>6</v>
      </c>
      <c r="FP116" s="31">
        <f t="shared" si="398"/>
        <v>10109408491</v>
      </c>
      <c r="FQ116" s="31">
        <f>LARGE(FP112:FP117,5)</f>
        <v>10109408491</v>
      </c>
      <c r="FR116" s="65">
        <f>IF(SUM(EJ112:EJ117)=0,B116,VALUE(RIGHT(FQ116,1)))</f>
        <v>1</v>
      </c>
      <c r="FS116" s="31">
        <f t="shared" si="399"/>
        <v>73</v>
      </c>
      <c r="FT116" s="31" t="str">
        <f>VLOOKUP(FR116,B112:D117,3,0)</f>
        <v>LUIS HENRIQUE</v>
      </c>
      <c r="FU116" s="31">
        <f t="shared" si="400"/>
        <v>77</v>
      </c>
      <c r="FV116" s="67" t="str">
        <f t="shared" si="401"/>
        <v>7377</v>
      </c>
      <c r="FW116" s="31">
        <f t="shared" si="402"/>
        <v>7377</v>
      </c>
      <c r="FX116" s="31">
        <f>SMALL(FW112:FW117,FI116)</f>
        <v>7776</v>
      </c>
      <c r="FY116" s="31">
        <f t="shared" si="403"/>
        <v>77</v>
      </c>
      <c r="FZ116" s="31" t="str">
        <f t="shared" si="404"/>
        <v>76</v>
      </c>
    </row>
    <row r="117" spans="1:185" x14ac:dyDescent="0.45">
      <c r="B117" s="43">
        <v>6</v>
      </c>
      <c r="C117" s="47">
        <v>78</v>
      </c>
      <c r="D117" s="48" t="str">
        <f>Classificação!D82</f>
        <v>ELVIO SALVIANO</v>
      </c>
      <c r="F117" s="47">
        <f>F116+1</f>
        <v>78</v>
      </c>
      <c r="G117" s="135" t="str">
        <f t="shared" si="374"/>
        <v>NILZINHA</v>
      </c>
      <c r="H117" s="148">
        <f>VLOOKUP(FR117,EI112:EJ117,2,0)</f>
        <v>5</v>
      </c>
      <c r="I117" s="137">
        <f>VLOOKUP(FR117,EI112:EK117,3,0)</f>
        <v>0</v>
      </c>
      <c r="J117" s="141">
        <f>VLOOKUP(FR117,EI112:EQ117,4,0)</f>
        <v>0</v>
      </c>
      <c r="K117" s="139">
        <f>VLOOKUP(FR117,EI112:EQ117,5,0)</f>
        <v>10</v>
      </c>
      <c r="L117" s="140">
        <f>VLOOKUP(FR117,EI112:EQ117,6,0)</f>
        <v>-10</v>
      </c>
      <c r="M117" s="141">
        <f>VLOOKUP(FR117,EI112:EQ117,7,0)</f>
        <v>9</v>
      </c>
      <c r="N117" s="139">
        <f>VLOOKUP(FR117,EI112:EQ117,8,0)</f>
        <v>60</v>
      </c>
      <c r="O117" s="149">
        <f>VLOOKUP(FR117,EI112:EQ117,9,0)</f>
        <v>-51</v>
      </c>
      <c r="P117" s="142">
        <f>VLOOKUP(FR117,EI112:ER117,10,0)</f>
        <v>1</v>
      </c>
      <c r="Q117" s="142" t="e">
        <f>VLOOKUP(FS117,EJ112:ES117,10,0)</f>
        <v>#N/A</v>
      </c>
      <c r="R117" s="97"/>
      <c r="S117" s="97"/>
      <c r="U117" s="118" t="s">
        <v>140</v>
      </c>
      <c r="V117" s="50" t="str">
        <f>D115</f>
        <v>VÍTOR KIRSCH</v>
      </c>
      <c r="W117" s="119">
        <f>IF(X117="W",1,IF(X117="O",0,IF(X117="R",0,IF(X116="R",1,IF(AG117+AG116&gt;0,IF(AG117&gt;AG116,1,0),IF(AF117&gt;AF116,1,0))))))</f>
        <v>1</v>
      </c>
      <c r="X117" s="143"/>
      <c r="Y117" s="121">
        <v>6</v>
      </c>
      <c r="Z117" s="121">
        <v>6</v>
      </c>
      <c r="AA117" s="122"/>
      <c r="AC117" s="65" t="str">
        <f>IF(AA117&lt;&gt;"","STB",IF(AA116&lt;&gt;"","STB",IF(Z117&lt;&gt;"",IF(Z117&gt;5,IF(Z117&gt;Z116+1,"fim2st",IF(Z116&gt;Z117+1,"fim2st",IF(Z117=Z116,"meio2st",IF(Z117=6,IF(Z116=7,"fim2st","meio2st"),IF(Z117=7,IF(Z116=6,"fim2st","meio2st"),"meio2st"))))),IF(Z116&gt;5,IF(Z116&gt;Z117+1,"fim2st","meio2st"),"meio2st")),IF(Z116&lt;&gt;"",IF(Z117&gt;5,IF(Z117&gt;Z116+1,"fim2st",IF(Z116&gt;Z117+1,"fim2st",IF(Z117=Z116,"meio2st",IF(Z117=6,IF(Z116=7,"fim2st","meio2st"),IF(Z117=7,IF(Z116=6,"fim2st","meio2st"),"meio2st"))))),IF(Z116&gt;5,IF(Z116&gt;Z117+1,"fim2st","meio2st"),"meio2st")),IF(Y117&lt;&gt;"",IF(Y117&gt;5,IF(Y117&gt;Y116+1,"fim1st",IF(Y116&gt;Y117+1,"fim1st",IF(Y117=Y116,"meio1st",IF(Y117=6,IF(Y116=7,"fim1st","meio1st"),IF(Y117=7,IF(Y116=6,"fim1st","meio1st"),"meio1st"))))),IF(Y116&gt;5,IF(Y116&gt;Y117+1,"fim1st","meio1st"),"meio1st")),IF(Y116&lt;&gt;"",IF(Y117&gt;5,IF(Y117&gt;Y116+1,"fim1st",IF(Y116&gt;Y117+1,"fim1st",IF(Y117=Y116,"meio1st",IF(Y117=6,IF(Y116=7,"fim1st","meio1st"),IF(Y117=7,IF(Y116=6,"fim1st","meio1st"),"meio1st"))))),IF(Y116&gt;5,IF(Y116&gt;Y117+1,"fim1st","meio1st"),"meio1st")),"NJG"))))))</f>
        <v>fim2st</v>
      </c>
      <c r="AE117" s="123">
        <f>IF(X117="W",6,IF(X117="O",0,  IF(X116="R",IF(AC117="meio1st",IF(Y116&gt;4,IF(Y116=6,7,Y116+2),6),Y117),Y117)))</f>
        <v>6</v>
      </c>
      <c r="AF117" s="124">
        <f>IF(X117="W",6,IF(X117="O",0,IF(X117="R",IF(AC117="meio1st",0,IF(AC117="fim1st",0,Z117) ),IF(X116="R",IF(AC117="meio1st",6,IF(AC117="fim1st",6,IF(AC117="meio2st",IF(Z116&gt;4,IF(Z116=6,7,Z116+2),6),Z117))),Z117))))</f>
        <v>6</v>
      </c>
      <c r="AG117" s="125">
        <f>IF(X117="W",0,IF(X117="O",0,IF(X117="R",IF(AC117="STB",AA117,0),IF(X116="R",IF(AC112="meio1st",0,IF(AE117&gt;AE116,IF(AF117&gt;AF116,0,10),IF(AF117&gt;AF116,10,AA117))),AA117))))</f>
        <v>0</v>
      </c>
      <c r="AH117" s="106"/>
      <c r="AI117" s="118"/>
      <c r="AJ117" s="50" t="str">
        <f>D117</f>
        <v>ELVIO SALVIANO</v>
      </c>
      <c r="AK117" s="119">
        <f>IF(AL117="W",1,IF(AL117="O",0,IF(AL117="R",0,IF(AL116="R",1,IF(AU117+AU116&gt;0,IF(AU117&gt;AU116,1,0),IF(AT117&gt;AT116,1,0))))))</f>
        <v>1</v>
      </c>
      <c r="AL117" s="143" t="s">
        <v>169</v>
      </c>
      <c r="AM117" s="121"/>
      <c r="AN117" s="121"/>
      <c r="AO117" s="122"/>
      <c r="AQ117" s="65" t="str">
        <f>IF(AO117&lt;&gt;"","STB",IF(AO116&lt;&gt;"","STB",IF(AN117&lt;&gt;"",IF(AN117&gt;5,IF(AN117&gt;AN116+1,"fim2st",IF(AN116&gt;AN117+1,"fim2st",IF(AN117=AN116,"meio2st",IF(AN117=6,IF(AN116=7,"fim2st","meio2st"),IF(AN117=7,IF(AN116=6,"fim2st","meio2st"),"meio2st"))))),IF(AN116&gt;5,IF(AN116&gt;AN117+1,"fim2st","meio2st"),"meio2st")),IF(AN116&lt;&gt;"",IF(AN117&gt;5,IF(AN117&gt;AN116+1,"fim2st",IF(AN116&gt;AN117+1,"fim2st",IF(AN117=AN116,"meio2st",IF(AN117=6,IF(AN116=7,"fim2st","meio2st"),IF(AN117=7,IF(AN116=6,"fim2st","meio2st"),"meio2st"))))),IF(AN116&gt;5,IF(AN116&gt;AN117+1,"fim2st","meio2st"),"meio2st")),IF(AM117&lt;&gt;"",IF(AM117&gt;5,IF(AM117&gt;AM116+1,"fim1st",IF(AM116&gt;AM117+1,"fim1st",IF(AM117=AM116,"meio1st",IF(AM117=6,IF(AM116=7,"fim1st","meio1st"),IF(AM117=7,IF(AM116=6,"fim1st","meio1st"),"meio1st"))))),IF(AM116&gt;5,IF(AM116&gt;AM117+1,"fim1st","meio1st"),"meio1st")),IF(AM116&lt;&gt;"",IF(AM117&gt;5,IF(AM117&gt;AM116+1,"fim1st",IF(AM116&gt;AM117+1,"fim1st",IF(AM117=AM116,"meio1st",IF(AM117=6,IF(AM116=7,"fim1st","meio1st"),IF(AM117=7,IF(AM116=6,"fim1st","meio1st"),"meio1st"))))),IF(AM116&gt;5,IF(AM116&gt;AM117+1,"fim1st","meio1st"),"meio1st")),"NJG"))))))</f>
        <v>NJG</v>
      </c>
      <c r="AS117" s="123">
        <f>IF(AL117="W",6,IF(AL117="O",0,  IF(AL116="R",IF(AQ117="meio1st",IF(AM116&gt;4,IF(AM116=6,7,AM116+2),6),AM117),AM117)))</f>
        <v>6</v>
      </c>
      <c r="AT117" s="124">
        <f>IF(AL117="W",6,IF(AL117="O",0,IF(AL117="R",IF(AQ117="meio1st",0,IF(AQ117="fim1st",0,AN117) ),IF(AL116="R",IF(AQ117="meio1st",6,IF(AQ117="fim1st",6,IF(AQ117="meio2st",IF(AN116&gt;4,IF(AN116=6,7,AN116+2),6),AN117))),AN117))))</f>
        <v>6</v>
      </c>
      <c r="AU117" s="125">
        <f>IF(AL117="W",0,IF(AL117="O",0,IF(AL117="R",IF(AQ117="STB",AO117,0),IF(AL116="R",IF(AQ112="meio1st",0,IF(AS117&gt;AS116,IF(AT117&gt;AT116,0,10),IF(AT117&gt;AT116,10,AO117))),AO117))))</f>
        <v>0</v>
      </c>
      <c r="AW117" s="118" t="s">
        <v>140</v>
      </c>
      <c r="AX117" s="50" t="str">
        <f>D117</f>
        <v>ELVIO SALVIANO</v>
      </c>
      <c r="AY117" s="119">
        <f>IF(AZ117="W",1,IF(AZ117="O",0,IF(AZ117="R",0,IF(AZ116="R",1,IF(BI117+BI116&gt;0,IF(BI117&gt;BI116,1,0),IF(BH117&gt;BH116,1,0))))))</f>
        <v>1</v>
      </c>
      <c r="AZ117" s="143"/>
      <c r="BA117" s="121">
        <v>6</v>
      </c>
      <c r="BB117" s="121">
        <v>4</v>
      </c>
      <c r="BC117" s="122">
        <v>10</v>
      </c>
      <c r="BE117" s="65" t="str">
        <f>IF(BC117&lt;&gt;"","STB",IF(BC116&lt;&gt;"","STB",IF(BB117&lt;&gt;"",IF(BB117&gt;5,IF(BB117&gt;BB116+1,"fim2st",IF(BB116&gt;BB117+1,"fim2st",IF(BB117=BB116,"meio2st",IF(BB117=6,IF(BB116=7,"fim2st","meio2st"),IF(BB117=7,IF(BB116=6,"fim2st","meio2st"),"meio2st"))))),IF(BB116&gt;5,IF(BB116&gt;BB117+1,"fim2st","meio2st"),"meio2st")),IF(BB116&lt;&gt;"",IF(BB117&gt;5,IF(BB117&gt;BB116+1,"fim2st",IF(BB116&gt;BB117+1,"fim2st",IF(BB117=BB116,"meio2st",IF(BB117=6,IF(BB116=7,"fim2st","meio2st"),IF(BB117=7,IF(BB116=6,"fim2st","meio2st"),"meio2st"))))),IF(BB116&gt;5,IF(BB116&gt;BB117+1,"fim2st","meio2st"),"meio2st")),IF(BA117&lt;&gt;"",IF(BA117&gt;5,IF(BA117&gt;BA116+1,"fim1st",IF(BA116&gt;BA117+1,"fim1st",IF(BA117=BA116,"meio1st",IF(BA117=6,IF(BA116=7,"fim1st","meio1st"),IF(BA117=7,IF(BA116=6,"fim1st","meio1st"),"meio1st"))))),IF(BA116&gt;5,IF(BA116&gt;BA117+1,"fim1st","meio1st"),"meio1st")),IF(BA116&lt;&gt;"",IF(BA117&gt;5,IF(BA117&gt;BA116+1,"fim1st",IF(BA116&gt;BA117+1,"fim1st",IF(BA117=BA116,"meio1st",IF(BA117=6,IF(BA116=7,"fim1st","meio1st"),IF(BA117=7,IF(BA116=6,"fim1st","meio1st"),"meio1st"))))),IF(BA116&gt;5,IF(BA116&gt;BA117+1,"fim1st","meio1st"),"meio1st")),"NJG"))))))</f>
        <v>STB</v>
      </c>
      <c r="BG117" s="123">
        <f>IF(AZ117="W",6,IF(AZ117="O",0,  IF(AZ116="R",IF(BE117="meio1st",IF(BA116&gt;4,IF(BA116=6,7,BA116+2),6),BA117),BA117)))</f>
        <v>6</v>
      </c>
      <c r="BH117" s="124">
        <f>IF(AZ117="W",6,IF(AZ117="O",0,IF(AZ117="R",IF(BE117="meio1st",0,IF(BE117="fim1st",0,BB117) ),IF(AZ116="R",IF(BE117="meio1st",6,IF(BE117="fim1st",6,IF(BE117="meio2st",IF(BB116&gt;4,IF(BB116=6,7,BB116+2),6),BB117))),BB117))))</f>
        <v>4</v>
      </c>
      <c r="BI117" s="125">
        <f>IF(AZ117="W",0,IF(AZ117="O",0,IF(AZ117="R",IF(BE117="STB",BC117,0),IF(AZ116="R",IF(BE112="meio1st",0,IF(BG117&gt;BG116,IF(BH117&gt;BH116,0,10),IF(BH117&gt;BH116,10,BC117))),BC117))))</f>
        <v>10</v>
      </c>
      <c r="BK117" s="118"/>
      <c r="BL117" s="50" t="str">
        <f>D115</f>
        <v>VÍTOR KIRSCH</v>
      </c>
      <c r="BM117" s="119">
        <f>IF(BN117="W",1,IF(BN117="O",0,IF(BN117="R",0,IF(BN116="R",1,IF(BW117+BW116&gt;0,IF(BW117&gt;BW116,1,0),IF(BV117&gt;BV116,1,0))))))</f>
        <v>1</v>
      </c>
      <c r="BN117" s="143"/>
      <c r="BO117" s="121">
        <v>6</v>
      </c>
      <c r="BP117" s="121">
        <v>6</v>
      </c>
      <c r="BQ117" s="122"/>
      <c r="BS117" s="65" t="str">
        <f>IF(BQ117&lt;&gt;"","STB",IF(BQ116&lt;&gt;"","STB",IF(BP117&lt;&gt;"",IF(BP117&gt;5,IF(BP117&gt;BP116+1,"fim2st",IF(BP116&gt;BP117+1,"fim2st",IF(BP117=BP116,"meio2st",IF(BP117=6,IF(BP116=7,"fim2st","meio2st"),IF(BP117=7,IF(BP116=6,"fim2st","meio2st"),"meio2st"))))),IF(BP116&gt;5,IF(BP116&gt;BP117+1,"fim2st","meio2st"),"meio2st")),IF(BP116&lt;&gt;"",IF(BP117&gt;5,IF(BP117&gt;BP116+1,"fim2st",IF(BP116&gt;BP117+1,"fim2st",IF(BP117=BP116,"meio2st",IF(BP117=6,IF(BP116=7,"fim2st","meio2st"),IF(BP117=7,IF(BP116=6,"fim2st","meio2st"),"meio2st"))))),IF(BP116&gt;5,IF(BP116&gt;BP117+1,"fim2st","meio2st"),"meio2st")),IF(BO117&lt;&gt;"",IF(BO117&gt;5,IF(BO117&gt;BO116+1,"fim1st",IF(BO116&gt;BO117+1,"fim1st",IF(BO117=BO116,"meio1st",IF(BO117=6,IF(BO116=7,"fim1st","meio1st"),IF(BO117=7,IF(BO116=6,"fim1st","meio1st"),"meio1st"))))),IF(BO116&gt;5,IF(BO116&gt;BO117+1,"fim1st","meio1st"),"meio1st")),IF(BO116&lt;&gt;"",IF(BO117&gt;5,IF(BO117&gt;BO116+1,"fim1st",IF(BO116&gt;BO117+1,"fim1st",IF(BO117=BO116,"meio1st",IF(BO117=6,IF(BO116=7,"fim1st","meio1st"),IF(BO117=7,IF(BO116=6,"fim1st","meio1st"),"meio1st"))))),IF(BO116&gt;5,IF(BO116&gt;BO117+1,"fim1st","meio1st"),"meio1st")),"NJG"))))))</f>
        <v>fim2st</v>
      </c>
      <c r="BU117" s="123">
        <f>IF(BN117="W",6,IF(BN117="O",0,  IF(BN116="R",IF(BS117="meio1st",IF(BO116&gt;4,IF(BO116=6,7,BO116+2),6),BO117),BO117)))</f>
        <v>6</v>
      </c>
      <c r="BV117" s="124">
        <f>IF(BN117="W",6,IF(BN117="O",0,IF(BN117="R",IF(BS117="meio1st",0,IF(BS117="fim1st",0,BP117) ),IF(BN116="R",IF(BS117="meio1st",6,IF(BS117="fim1st",6,IF(BS117="meio2st",IF(BP116&gt;4,IF(BP116=6,7,BP116+2),6),BP117))),BP117))))</f>
        <v>6</v>
      </c>
      <c r="BW117" s="125">
        <f>IF(BN117="W",0,IF(BN117="O",0,IF(BN117="R",IF(BS117="STB",BQ117,0),IF(BN116="R",IF(BS112="meio1st",0,IF(BU117&gt;BU116,IF(BV117&gt;BV116,0,10),IF(BV117&gt;BV116,10,BQ117))),BQ117))))</f>
        <v>0</v>
      </c>
      <c r="BY117" s="118"/>
      <c r="BZ117" s="50" t="str">
        <f>D117</f>
        <v>ELVIO SALVIANO</v>
      </c>
      <c r="CA117" s="119">
        <f>IF(CB117="W",1,IF(CB117="O",0,IF(CB117="R",0,IF(CB116="R",1,IF(CK117+CK116&gt;0,IF(CK117&gt;CK116,1,0),IF(CJ117&gt;CJ116,1,0))))))</f>
        <v>0</v>
      </c>
      <c r="CB117" s="144"/>
      <c r="CC117" s="129">
        <v>4</v>
      </c>
      <c r="CD117" s="129">
        <v>6</v>
      </c>
      <c r="CE117" s="130">
        <v>5</v>
      </c>
      <c r="CG117" s="65" t="str">
        <f>IF(CE117&lt;&gt;"","STB",IF(CE116&lt;&gt;"","STB",IF(CD117&lt;&gt;"",IF(CD117&gt;5,IF(CD117&gt;CD116+1,"fim2st",IF(CD116&gt;CD117+1,"fim2st",IF(CD117=CD116,"meio2st",IF(CD117=6,IF(CD116=7,"fim2st","meio2st"),IF(CD117=7,IF(CD116=6,"fim2st","meio2st"),"meio2st"))))),IF(CD116&gt;5,IF(CD116&gt;CD117+1,"fim2st","meio2st"),"meio2st")),IF(CD116&lt;&gt;"",IF(CD117&gt;5,IF(CD117&gt;CD116+1,"fim2st",IF(CD116&gt;CD117+1,"fim2st",IF(CD117=CD116,"meio2st",IF(CD117=6,IF(CD116=7,"fim2st","meio2st"),IF(CD117=7,IF(CD116=6,"fim2st","meio2st"),"meio2st"))))),IF(CD116&gt;5,IF(CD116&gt;CD117+1,"fim2st","meio2st"),"meio2st")),IF(CC117&lt;&gt;"",IF(CC117&gt;5,IF(CC117&gt;CC116+1,"fim1st",IF(CC116&gt;CC117+1,"fim1st",IF(CC117=CC116,"meio1st",IF(CC117=6,IF(CC116=7,"fim1st","meio1st"),IF(CC117=7,IF(CC116=6,"fim1st","meio1st"),"meio1st"))))),IF(CC116&gt;5,IF(CC116&gt;CC117+1,"fim1st","meio1st"),"meio1st")),IF(CC116&lt;&gt;"",IF(CC117&gt;5,IF(CC117&gt;CC116+1,"fim1st",IF(CC116&gt;CC117+1,"fim1st",IF(CC117=CC116,"meio1st",IF(CC117=6,IF(CC116=7,"fim1st","meio1st"),IF(CC117=7,IF(CC116=6,"fim1st","meio1st"),"meio1st"))))),IF(CC116&gt;5,IF(CC116&gt;CC117+1,"fim1st","meio1st"),"meio1st")),"NJG"))))))</f>
        <v>STB</v>
      </c>
      <c r="CI117" s="123">
        <f>IF(CB117="W",6,IF(CB117="O",0,  IF(CB116="R",IF(CG117="meio1st",IF(CC116&gt;4,IF(CC116=6,7,CC116+2),6),CC117),CC117)))</f>
        <v>4</v>
      </c>
      <c r="CJ117" s="124">
        <f>IF(CB117="W",6,IF(CB117="O",0,IF(CB117="R",IF(CG117="meio1st",0,IF(CG117="fim1st",0,CD117) ),IF(CB116="R",IF(CG117="meio1st",6,IF(CG117="fim1st",6,IF(CG117="meio2st",IF(CD116&gt;4,IF(CD116=6,7,CD116+2),6),CD117))),CD117))))</f>
        <v>6</v>
      </c>
      <c r="CK117" s="125">
        <f>IF(CB117="W",0,IF(CB117="O",0,IF(CB117="R",IF(CG117="STB",CE117,0),IF(CB116="R",IF(CG112="meio1st",0,IF(CI117&gt;CI116,IF(CJ117&gt;CJ116,0,10),IF(CJ117&gt;CJ116,10,CE117))),CE117))))</f>
        <v>5</v>
      </c>
      <c r="CM117" s="31" t="str">
        <f t="shared" si="375"/>
        <v>ELVIO SALVIANO</v>
      </c>
      <c r="CN117" s="65">
        <f>IF(AE113&gt;AE112,1,0)</f>
        <v>1</v>
      </c>
      <c r="CO117" s="65">
        <f>IF(AF113&gt;AF112,1,0)</f>
        <v>1</v>
      </c>
      <c r="CP117" s="65">
        <f>IF(AG113&gt;AG112,1,0)</f>
        <v>0</v>
      </c>
      <c r="CQ117" s="65">
        <f>IF(AS117&gt;AS116,1,0)</f>
        <v>1</v>
      </c>
      <c r="CR117" s="65">
        <f>IF(AT117&gt;AT116,1,0)</f>
        <v>1</v>
      </c>
      <c r="CS117" s="65">
        <f>IF(AU117&gt;AU116,1,0)</f>
        <v>0</v>
      </c>
      <c r="CT117" s="65">
        <f>IF(BG117&gt;BG116,1,0)</f>
        <v>1</v>
      </c>
      <c r="CU117" s="65">
        <f>IF(BH117&gt;BH116,1,0)</f>
        <v>0</v>
      </c>
      <c r="CV117" s="65">
        <f>IF(BI117&gt;BI116,1,0)</f>
        <v>1</v>
      </c>
      <c r="CW117" s="65">
        <f>IF(BU115&gt;BU114,1,0)</f>
        <v>1</v>
      </c>
      <c r="CX117" s="65">
        <f>IF(BV115&gt;BV114,1,0)</f>
        <v>1</v>
      </c>
      <c r="CY117" s="65">
        <f>IF(BW115&gt;BW114,1,0)</f>
        <v>0</v>
      </c>
      <c r="CZ117" s="65">
        <f>IF(CI117&gt;CI116,1,0)</f>
        <v>0</v>
      </c>
      <c r="DA117" s="65">
        <f>IF(CJ117&gt;CJ116,1,0)</f>
        <v>1</v>
      </c>
      <c r="DB117" s="65">
        <f>IF(CK117&gt;CK116,1,0)</f>
        <v>0</v>
      </c>
      <c r="DC117" s="111"/>
      <c r="DD117" s="65">
        <f>IF(AE112&gt;AE113,1,0)</f>
        <v>0</v>
      </c>
      <c r="DE117" s="65">
        <f>IF(AF112&gt;AF113,1,0)</f>
        <v>0</v>
      </c>
      <c r="DF117" s="65">
        <f>IF(AG112&gt;AG113,1,0)</f>
        <v>0</v>
      </c>
      <c r="DG117" s="65">
        <f>IF(AS116&gt;AS117,1,0)</f>
        <v>0</v>
      </c>
      <c r="DH117" s="65">
        <f>IF(AT116&gt;AT117,1,0)</f>
        <v>0</v>
      </c>
      <c r="DI117" s="65">
        <f>IF(AU116&gt;AU117,1,0)</f>
        <v>0</v>
      </c>
      <c r="DJ117" s="65">
        <f>IF(BG116&gt;BG117,1,0)</f>
        <v>0</v>
      </c>
      <c r="DK117" s="65">
        <f>IF(BH116&gt;BH117,1,0)</f>
        <v>1</v>
      </c>
      <c r="DL117" s="65">
        <f>IF(BI116&gt;BI117,1,0)</f>
        <v>0</v>
      </c>
      <c r="DM117" s="65">
        <f>IF(BU114&gt;BU115,1,0)</f>
        <v>0</v>
      </c>
      <c r="DN117" s="65">
        <f>IF(BV114&gt;BV115,1,0)</f>
        <v>0</v>
      </c>
      <c r="DO117" s="65">
        <f>IF(BW114&gt;BW115,1,0)</f>
        <v>0</v>
      </c>
      <c r="DP117" s="65">
        <f>IF(CI116&gt;CI117,1,0)</f>
        <v>1</v>
      </c>
      <c r="DQ117" s="65">
        <f>IF(CJ116&gt;CJ117,1,0)</f>
        <v>0</v>
      </c>
      <c r="DR117" s="65">
        <f>IF(CK116&gt;CK117,1,0)</f>
        <v>1</v>
      </c>
      <c r="DS117" s="111"/>
      <c r="DT117" s="65">
        <f>AE113+AF113+AG113+AS117+AT117+AU117+BG117+BH117+BI117+BU115+BV115+BW115+CI117+CJ117+CK117</f>
        <v>71</v>
      </c>
      <c r="DU117" s="65">
        <f>AE112+AF112+AG112+AS116+AT116+AU116+BG116+BH116+BI116+BU114+BV114+BW114+CI116+CJ116+CK116</f>
        <v>44</v>
      </c>
      <c r="DV117" s="111"/>
      <c r="DW117" s="31">
        <f>IF(X113="O",1,0)</f>
        <v>0</v>
      </c>
      <c r="DX117" s="31">
        <f>IF(AL117="O",1,0)</f>
        <v>0</v>
      </c>
      <c r="DY117" s="31">
        <f>IF(AZ117="O",1,0)</f>
        <v>0</v>
      </c>
      <c r="DZ117" s="31">
        <f>IF(BN115="O",1,0)</f>
        <v>0</v>
      </c>
      <c r="EA117" s="31">
        <f>IF(CB117="O",1,0)</f>
        <v>0</v>
      </c>
      <c r="ED117" s="65">
        <f t="shared" si="376"/>
        <v>1</v>
      </c>
      <c r="EE117" s="65">
        <f t="shared" si="377"/>
        <v>1</v>
      </c>
      <c r="EF117" s="65">
        <f t="shared" si="378"/>
        <v>1</v>
      </c>
      <c r="EG117" s="65">
        <f t="shared" si="379"/>
        <v>1</v>
      </c>
      <c r="EH117" s="65">
        <f t="shared" si="380"/>
        <v>1</v>
      </c>
      <c r="EI117" s="65">
        <v>6</v>
      </c>
      <c r="EJ117" s="43">
        <f t="shared" si="381"/>
        <v>5</v>
      </c>
      <c r="EK117" s="43">
        <f>AY117+BM115+CA117+W113+AK117</f>
        <v>4</v>
      </c>
      <c r="EL117" s="43">
        <f t="shared" si="382"/>
        <v>9</v>
      </c>
      <c r="EM117" s="43">
        <f t="shared" si="383"/>
        <v>3</v>
      </c>
      <c r="EN117" s="43">
        <f t="shared" si="384"/>
        <v>6</v>
      </c>
      <c r="EO117" s="43">
        <f t="shared" si="385"/>
        <v>71</v>
      </c>
      <c r="EP117" s="43">
        <f t="shared" si="385"/>
        <v>44</v>
      </c>
      <c r="EQ117" s="43">
        <f t="shared" si="386"/>
        <v>27</v>
      </c>
      <c r="ER117" s="43">
        <f t="shared" si="387"/>
        <v>0</v>
      </c>
      <c r="ES117" s="111"/>
      <c r="ET117" s="71">
        <f>IF(EK117+100&gt;99,EK117+100,concatdxnar("0",EK117+100))</f>
        <v>104</v>
      </c>
      <c r="EU117" s="71">
        <f t="shared" si="388"/>
        <v>106</v>
      </c>
      <c r="EV117" s="71">
        <f t="shared" si="389"/>
        <v>127</v>
      </c>
      <c r="EW117" s="71">
        <f t="shared" si="390"/>
        <v>9</v>
      </c>
      <c r="EX117" s="65" t="str">
        <f t="shared" si="391"/>
        <v>10410612796</v>
      </c>
      <c r="EY117" s="65">
        <f t="shared" si="392"/>
        <v>10410612796</v>
      </c>
      <c r="EZ117" s="65">
        <f>LARGE(EY112:EY117,EI117)</f>
        <v>10009004982</v>
      </c>
      <c r="FA117" s="65" t="str">
        <f t="shared" si="393"/>
        <v>100090049</v>
      </c>
      <c r="FB117" s="65" t="str">
        <f>IF(FA117=FA116,"empate-c","ok")</f>
        <v>ok</v>
      </c>
      <c r="FC117" s="65">
        <f t="shared" si="394"/>
        <v>2</v>
      </c>
      <c r="FD117" s="65">
        <f t="shared" si="395"/>
        <v>9</v>
      </c>
      <c r="FE117" s="65" t="str">
        <f>RIGHT(C110,1)</f>
        <v>M</v>
      </c>
      <c r="FF117" s="65">
        <f>IF(FD117=9,9,VLOOKUP(CONCATENATE(FE117,FD117),'Conf-Direto'!$A$12:$B$587,2,0))</f>
        <v>9</v>
      </c>
      <c r="FG117" s="65">
        <f t="shared" si="396"/>
        <v>9</v>
      </c>
      <c r="FH117" s="31" t="str">
        <f t="shared" si="397"/>
        <v>10009004992</v>
      </c>
      <c r="FI117" s="65">
        <v>6</v>
      </c>
      <c r="FJ117" s="70">
        <f>IF(W112=1,1,IF(W113=1,6,0))</f>
        <v>6</v>
      </c>
      <c r="FK117" s="70">
        <f>IF(BM114=1,2,IF(BM115=1,6,0))</f>
        <v>6</v>
      </c>
      <c r="FL117" s="70">
        <f>IF(AK116=1,3,IF(AK117=1,6,0))</f>
        <v>6</v>
      </c>
      <c r="FM117" s="70">
        <f>IF(CA116=1,4,IF(CA117=1,6,0))</f>
        <v>4</v>
      </c>
      <c r="FN117" s="70">
        <f>IF(AY116=1,5,IF(AY117=1,6,0))</f>
        <v>6</v>
      </c>
      <c r="FO117" s="70"/>
      <c r="FP117" s="31">
        <f t="shared" si="398"/>
        <v>10009004992</v>
      </c>
      <c r="FQ117" s="31">
        <f>LARGE(FP112:FP117,6)</f>
        <v>10009004992</v>
      </c>
      <c r="FR117" s="65">
        <f>IF(SUM(EJ112:EJ117)=0,B117,VALUE(RIGHT(FQ117,1)))</f>
        <v>2</v>
      </c>
      <c r="FS117" s="31">
        <f t="shared" si="399"/>
        <v>74</v>
      </c>
      <c r="FT117" s="31" t="str">
        <f>VLOOKUP(FR117,B112:D117,3,0)</f>
        <v>NILZINHA</v>
      </c>
      <c r="FU117" s="31">
        <f t="shared" si="400"/>
        <v>78</v>
      </c>
      <c r="FV117" s="67" t="str">
        <f t="shared" si="401"/>
        <v>7478</v>
      </c>
      <c r="FW117" s="31">
        <f t="shared" si="402"/>
        <v>7478</v>
      </c>
      <c r="FX117" s="31">
        <f>SMALL(FW112:FW117,FI117)</f>
        <v>7874</v>
      </c>
      <c r="FY117" s="31">
        <f t="shared" si="403"/>
        <v>78</v>
      </c>
      <c r="FZ117" s="31" t="str">
        <f t="shared" si="404"/>
        <v>74</v>
      </c>
    </row>
    <row r="119" spans="1:185" s="23" customFormat="1" ht="22.5" hidden="1" customHeight="1" x14ac:dyDescent="0.45">
      <c r="A119" s="34"/>
      <c r="B119" s="34" t="s">
        <v>144</v>
      </c>
      <c r="C119" s="10" t="s">
        <v>242</v>
      </c>
      <c r="D119" s="10"/>
      <c r="E119" s="34"/>
      <c r="F119" s="10"/>
      <c r="G119" s="10" t="s">
        <v>243</v>
      </c>
      <c r="H119" s="3" t="s">
        <v>146</v>
      </c>
      <c r="I119" s="2" t="s">
        <v>147</v>
      </c>
      <c r="J119" s="1" t="s">
        <v>148</v>
      </c>
      <c r="K119" s="1"/>
      <c r="L119" s="1"/>
      <c r="M119" s="1" t="s">
        <v>150</v>
      </c>
      <c r="N119" s="1"/>
      <c r="O119" s="1"/>
      <c r="P119" s="10" t="s">
        <v>152</v>
      </c>
      <c r="Q119" s="10" t="s">
        <v>152</v>
      </c>
      <c r="R119" s="79"/>
      <c r="S119" s="79"/>
      <c r="U119" s="9" t="str">
        <f>U110</f>
        <v>1o TURNO - 1a RODADA</v>
      </c>
      <c r="V119" s="9"/>
      <c r="W119" s="69"/>
      <c r="X119" s="304" t="s">
        <v>154</v>
      </c>
      <c r="Y119" s="304"/>
      <c r="Z119" s="304"/>
      <c r="AA119" s="304"/>
      <c r="AC119" s="65" t="s">
        <v>155</v>
      </c>
      <c r="AD119" s="34"/>
      <c r="AE119" s="303" t="s">
        <v>156</v>
      </c>
      <c r="AF119" s="303"/>
      <c r="AG119" s="303"/>
      <c r="AI119" s="9" t="str">
        <f>AI110</f>
        <v>1o TURNO - 2a RODADA</v>
      </c>
      <c r="AJ119" s="9"/>
      <c r="AK119" s="69"/>
      <c r="AL119" s="304" t="s">
        <v>154</v>
      </c>
      <c r="AM119" s="304"/>
      <c r="AN119" s="304"/>
      <c r="AO119" s="304"/>
      <c r="AP119" s="34"/>
      <c r="AQ119" s="65" t="s">
        <v>155</v>
      </c>
      <c r="AR119" s="34"/>
      <c r="AS119" s="303" t="s">
        <v>156</v>
      </c>
      <c r="AT119" s="303"/>
      <c r="AU119" s="303"/>
      <c r="AW119" s="9" t="str">
        <f>AW110</f>
        <v>1o TURNO - 3a RODADA</v>
      </c>
      <c r="AX119" s="9"/>
      <c r="AY119" s="69"/>
      <c r="AZ119" s="304" t="s">
        <v>154</v>
      </c>
      <c r="BA119" s="304"/>
      <c r="BB119" s="304"/>
      <c r="BC119" s="304"/>
      <c r="BD119" s="34"/>
      <c r="BE119" s="65" t="s">
        <v>155</v>
      </c>
      <c r="BF119" s="34"/>
      <c r="BG119" s="303" t="s">
        <v>156</v>
      </c>
      <c r="BH119" s="303"/>
      <c r="BI119" s="303"/>
      <c r="BK119" s="9" t="str">
        <f>BK110</f>
        <v>1o TURNO - 4a RODADA</v>
      </c>
      <c r="BL119" s="9"/>
      <c r="BM119" s="69"/>
      <c r="BN119" s="304" t="s">
        <v>154</v>
      </c>
      <c r="BO119" s="304"/>
      <c r="BP119" s="304"/>
      <c r="BQ119" s="304"/>
      <c r="BR119" s="34"/>
      <c r="BS119" s="65" t="s">
        <v>155</v>
      </c>
      <c r="BT119" s="34"/>
      <c r="BU119" s="303" t="s">
        <v>156</v>
      </c>
      <c r="BV119" s="303"/>
      <c r="BW119" s="303"/>
      <c r="BY119" s="9" t="str">
        <f>BY110</f>
        <v>1o TURNO - 5a RODADA</v>
      </c>
      <c r="BZ119" s="9"/>
      <c r="CA119" s="69"/>
      <c r="CB119" s="305" t="s">
        <v>154</v>
      </c>
      <c r="CC119" s="305"/>
      <c r="CD119" s="305"/>
      <c r="CE119" s="305"/>
      <c r="CF119" s="34"/>
      <c r="CG119" s="65" t="s">
        <v>155</v>
      </c>
      <c r="CH119" s="34"/>
      <c r="CI119" s="303" t="s">
        <v>156</v>
      </c>
      <c r="CJ119" s="303"/>
      <c r="CK119" s="303"/>
      <c r="CM119" s="306" t="s">
        <v>157</v>
      </c>
      <c r="CN119" s="307" t="s">
        <v>158</v>
      </c>
      <c r="CO119" s="307"/>
      <c r="CP119" s="307"/>
      <c r="CQ119" s="307" t="s">
        <v>159</v>
      </c>
      <c r="CR119" s="307"/>
      <c r="CS119" s="307"/>
      <c r="CT119" s="307" t="s">
        <v>160</v>
      </c>
      <c r="CU119" s="307"/>
      <c r="CV119" s="307"/>
      <c r="CW119" s="307" t="s">
        <v>161</v>
      </c>
      <c r="CX119" s="307"/>
      <c r="CY119" s="307"/>
      <c r="CZ119" s="307" t="s">
        <v>162</v>
      </c>
      <c r="DA119" s="307"/>
      <c r="DB119" s="307"/>
      <c r="DC119" s="34"/>
      <c r="DD119" s="307" t="s">
        <v>163</v>
      </c>
      <c r="DE119" s="307"/>
      <c r="DF119" s="307"/>
      <c r="DG119" s="307" t="s">
        <v>164</v>
      </c>
      <c r="DH119" s="307"/>
      <c r="DI119" s="307"/>
      <c r="DJ119" s="307" t="s">
        <v>165</v>
      </c>
      <c r="DK119" s="307"/>
      <c r="DL119" s="307"/>
      <c r="DM119" s="307" t="s">
        <v>166</v>
      </c>
      <c r="DN119" s="307"/>
      <c r="DO119" s="307"/>
      <c r="DP119" s="307" t="s">
        <v>167</v>
      </c>
      <c r="DQ119" s="307"/>
      <c r="DR119" s="307"/>
      <c r="DS119" s="34"/>
      <c r="DT119" s="307" t="s">
        <v>150</v>
      </c>
      <c r="DU119" s="307"/>
      <c r="DV119" s="34"/>
      <c r="DW119" s="307" t="s">
        <v>168</v>
      </c>
      <c r="DX119" s="307"/>
      <c r="DY119" s="307"/>
      <c r="DZ119" s="307"/>
      <c r="EA119" s="307"/>
      <c r="EB119" s="65" t="s">
        <v>169</v>
      </c>
      <c r="EC119" s="65"/>
      <c r="ED119" s="307" t="s">
        <v>170</v>
      </c>
      <c r="EE119" s="307"/>
      <c r="EF119" s="307"/>
      <c r="EG119" s="307"/>
      <c r="EH119" s="307"/>
      <c r="EI119" s="308" t="s">
        <v>144</v>
      </c>
      <c r="EJ119" s="308" t="s">
        <v>146</v>
      </c>
      <c r="EK119" s="308" t="s">
        <v>147</v>
      </c>
      <c r="EL119" s="307" t="s">
        <v>148</v>
      </c>
      <c r="EM119" s="307"/>
      <c r="EN119" s="307"/>
      <c r="EO119" s="307" t="s">
        <v>150</v>
      </c>
      <c r="EP119" s="307"/>
      <c r="EQ119" s="307"/>
      <c r="ER119" s="307" t="s">
        <v>171</v>
      </c>
      <c r="ES119" s="34"/>
      <c r="ET119" s="309" t="s">
        <v>172</v>
      </c>
      <c r="EU119" s="309"/>
      <c r="EV119" s="309"/>
      <c r="EW119" s="309"/>
      <c r="EX119" s="309"/>
      <c r="EY119" s="309"/>
      <c r="EZ119" s="309"/>
      <c r="FA119" s="309"/>
      <c r="FB119" s="309"/>
      <c r="FC119" s="309"/>
      <c r="FD119" s="307" t="s">
        <v>173</v>
      </c>
      <c r="FE119" s="307"/>
      <c r="FF119" s="307"/>
      <c r="FG119" s="307"/>
      <c r="FH119" s="307"/>
      <c r="FI119" s="307"/>
      <c r="FJ119" s="307"/>
      <c r="FK119" s="307"/>
      <c r="FL119" s="307"/>
      <c r="FM119" s="307"/>
      <c r="FN119" s="307"/>
      <c r="FO119" s="307"/>
      <c r="FP119" s="307"/>
      <c r="FQ119" s="307"/>
      <c r="FR119" s="307"/>
      <c r="FS119" s="34"/>
      <c r="FT119" s="34"/>
      <c r="FU119" s="34"/>
      <c r="FV119" s="72"/>
      <c r="FW119" s="34"/>
      <c r="FX119" s="34"/>
      <c r="FY119" s="34"/>
      <c r="FZ119" s="34"/>
      <c r="GA119" s="34"/>
      <c r="GB119" s="34"/>
      <c r="GC119" s="34"/>
    </row>
    <row r="120" spans="1:185" s="23" customFormat="1" ht="24.75" hidden="1" customHeight="1" x14ac:dyDescent="0.45">
      <c r="A120" s="34"/>
      <c r="B120" s="34"/>
      <c r="C120" s="8" t="str">
        <f>C111</f>
        <v>TENISTAS</v>
      </c>
      <c r="D120" s="8" t="str">
        <f>C3</f>
        <v>TENISTAS</v>
      </c>
      <c r="E120" s="34"/>
      <c r="F120" s="73"/>
      <c r="G120" s="74" t="s">
        <v>174</v>
      </c>
      <c r="H120" s="3"/>
      <c r="I120" s="2"/>
      <c r="J120" s="75" t="s">
        <v>175</v>
      </c>
      <c r="K120" s="75" t="s">
        <v>176</v>
      </c>
      <c r="L120" s="76" t="s">
        <v>177</v>
      </c>
      <c r="M120" s="77" t="s">
        <v>175</v>
      </c>
      <c r="N120" s="77" t="s">
        <v>176</v>
      </c>
      <c r="O120" s="78" t="s">
        <v>177</v>
      </c>
      <c r="P120" s="10"/>
      <c r="Q120" s="10"/>
      <c r="R120" s="79"/>
      <c r="S120" s="79"/>
      <c r="U120" s="83"/>
      <c r="V120" s="84" t="str">
        <f>V111</f>
        <v>19 a 25 Fev</v>
      </c>
      <c r="W120" s="80"/>
      <c r="X120" s="81" t="s">
        <v>178</v>
      </c>
      <c r="Y120" s="82" t="s">
        <v>179</v>
      </c>
      <c r="Z120" s="82" t="s">
        <v>180</v>
      </c>
      <c r="AA120" s="77" t="s">
        <v>181</v>
      </c>
      <c r="AC120" s="65" t="s">
        <v>182</v>
      </c>
      <c r="AD120" s="34"/>
      <c r="AE120" s="82" t="s">
        <v>179</v>
      </c>
      <c r="AF120" s="82" t="s">
        <v>180</v>
      </c>
      <c r="AG120" s="77" t="s">
        <v>181</v>
      </c>
      <c r="AI120" s="83"/>
      <c r="AJ120" s="84" t="str">
        <f>AJ111</f>
        <v>26 Fev a 03 Mar</v>
      </c>
      <c r="AK120" s="80"/>
      <c r="AL120" s="81" t="s">
        <v>178</v>
      </c>
      <c r="AM120" s="82" t="s">
        <v>179</v>
      </c>
      <c r="AN120" s="82" t="s">
        <v>180</v>
      </c>
      <c r="AO120" s="77" t="s">
        <v>181</v>
      </c>
      <c r="AP120" s="34"/>
      <c r="AQ120" s="65" t="s">
        <v>182</v>
      </c>
      <c r="AR120" s="34"/>
      <c r="AS120" s="82" t="s">
        <v>179</v>
      </c>
      <c r="AT120" s="82" t="s">
        <v>180</v>
      </c>
      <c r="AU120" s="77" t="s">
        <v>181</v>
      </c>
      <c r="AW120" s="83"/>
      <c r="AX120" s="84" t="str">
        <f>AX111</f>
        <v>04 a 10 Mar</v>
      </c>
      <c r="AY120" s="80"/>
      <c r="AZ120" s="81" t="s">
        <v>178</v>
      </c>
      <c r="BA120" s="82" t="s">
        <v>179</v>
      </c>
      <c r="BB120" s="82" t="s">
        <v>180</v>
      </c>
      <c r="BC120" s="77" t="s">
        <v>181</v>
      </c>
      <c r="BD120" s="34"/>
      <c r="BE120" s="65" t="s">
        <v>182</v>
      </c>
      <c r="BF120" s="34"/>
      <c r="BG120" s="82" t="s">
        <v>179</v>
      </c>
      <c r="BH120" s="82" t="s">
        <v>180</v>
      </c>
      <c r="BI120" s="77" t="s">
        <v>181</v>
      </c>
      <c r="BK120" s="83"/>
      <c r="BL120" s="84" t="str">
        <f>BL111</f>
        <v>11 a 17 Mar</v>
      </c>
      <c r="BM120" s="80"/>
      <c r="BN120" s="81" t="s">
        <v>178</v>
      </c>
      <c r="BO120" s="82" t="s">
        <v>179</v>
      </c>
      <c r="BP120" s="82" t="s">
        <v>180</v>
      </c>
      <c r="BQ120" s="77" t="s">
        <v>181</v>
      </c>
      <c r="BR120" s="34"/>
      <c r="BS120" s="65" t="s">
        <v>182</v>
      </c>
      <c r="BT120" s="34"/>
      <c r="BU120" s="82" t="s">
        <v>179</v>
      </c>
      <c r="BV120" s="82" t="s">
        <v>180</v>
      </c>
      <c r="BW120" s="77" t="s">
        <v>181</v>
      </c>
      <c r="BY120" s="83"/>
      <c r="BZ120" s="84" t="str">
        <f>BZ111</f>
        <v>18 a 24 Mar</v>
      </c>
      <c r="CA120" s="80"/>
      <c r="CB120" s="150" t="s">
        <v>178</v>
      </c>
      <c r="CC120" s="87" t="s">
        <v>183</v>
      </c>
      <c r="CD120" s="87" t="s">
        <v>184</v>
      </c>
      <c r="CE120" s="88" t="s">
        <v>181</v>
      </c>
      <c r="CF120" s="34"/>
      <c r="CG120" s="65" t="s">
        <v>182</v>
      </c>
      <c r="CH120" s="34"/>
      <c r="CI120" s="82" t="s">
        <v>179</v>
      </c>
      <c r="CJ120" s="82" t="s">
        <v>180</v>
      </c>
      <c r="CK120" s="77" t="s">
        <v>181</v>
      </c>
      <c r="CM120" s="306"/>
      <c r="CN120" s="34" t="s">
        <v>185</v>
      </c>
      <c r="CO120" s="34" t="s">
        <v>186</v>
      </c>
      <c r="CP120" s="34" t="s">
        <v>187</v>
      </c>
      <c r="CQ120" s="34" t="s">
        <v>185</v>
      </c>
      <c r="CR120" s="34" t="s">
        <v>186</v>
      </c>
      <c r="CS120" s="34" t="s">
        <v>187</v>
      </c>
      <c r="CT120" s="34" t="s">
        <v>185</v>
      </c>
      <c r="CU120" s="34" t="s">
        <v>186</v>
      </c>
      <c r="CV120" s="34" t="s">
        <v>187</v>
      </c>
      <c r="CW120" s="34" t="s">
        <v>185</v>
      </c>
      <c r="CX120" s="34" t="s">
        <v>186</v>
      </c>
      <c r="CY120" s="34" t="s">
        <v>187</v>
      </c>
      <c r="CZ120" s="34" t="s">
        <v>185</v>
      </c>
      <c r="DA120" s="34" t="s">
        <v>186</v>
      </c>
      <c r="DB120" s="34" t="s">
        <v>187</v>
      </c>
      <c r="DC120" s="34"/>
      <c r="DD120" s="34" t="s">
        <v>185</v>
      </c>
      <c r="DE120" s="34" t="s">
        <v>186</v>
      </c>
      <c r="DF120" s="34" t="s">
        <v>187</v>
      </c>
      <c r="DG120" s="34" t="s">
        <v>185</v>
      </c>
      <c r="DH120" s="34" t="s">
        <v>186</v>
      </c>
      <c r="DI120" s="34" t="s">
        <v>187</v>
      </c>
      <c r="DJ120" s="34" t="s">
        <v>185</v>
      </c>
      <c r="DK120" s="34" t="s">
        <v>186</v>
      </c>
      <c r="DL120" s="34" t="s">
        <v>187</v>
      </c>
      <c r="DM120" s="34" t="s">
        <v>185</v>
      </c>
      <c r="DN120" s="34" t="s">
        <v>186</v>
      </c>
      <c r="DO120" s="34" t="s">
        <v>187</v>
      </c>
      <c r="DP120" s="34" t="s">
        <v>185</v>
      </c>
      <c r="DQ120" s="34" t="s">
        <v>186</v>
      </c>
      <c r="DR120" s="34" t="s">
        <v>187</v>
      </c>
      <c r="DS120" s="34"/>
      <c r="DT120" s="65" t="s">
        <v>175</v>
      </c>
      <c r="DU120" s="65" t="s">
        <v>176</v>
      </c>
      <c r="DV120" s="34"/>
      <c r="DW120" s="34" t="s">
        <v>188</v>
      </c>
      <c r="DX120" s="34" t="s">
        <v>189</v>
      </c>
      <c r="DY120" s="34" t="s">
        <v>188</v>
      </c>
      <c r="DZ120" s="34" t="s">
        <v>189</v>
      </c>
      <c r="EA120" s="34" t="s">
        <v>188</v>
      </c>
      <c r="EB120" s="65" t="s">
        <v>110</v>
      </c>
      <c r="EC120" s="65"/>
      <c r="ED120" s="65" t="s">
        <v>190</v>
      </c>
      <c r="EE120" s="65" t="s">
        <v>191</v>
      </c>
      <c r="EF120" s="65" t="s">
        <v>192</v>
      </c>
      <c r="EG120" s="65" t="s">
        <v>193</v>
      </c>
      <c r="EH120" s="65" t="s">
        <v>194</v>
      </c>
      <c r="EI120" s="308"/>
      <c r="EJ120" s="308"/>
      <c r="EK120" s="308"/>
      <c r="EL120" s="65" t="s">
        <v>175</v>
      </c>
      <c r="EM120" s="65" t="s">
        <v>176</v>
      </c>
      <c r="EN120" s="65" t="s">
        <v>177</v>
      </c>
      <c r="EO120" s="65" t="s">
        <v>175</v>
      </c>
      <c r="EP120" s="65" t="s">
        <v>176</v>
      </c>
      <c r="EQ120" s="65" t="s">
        <v>177</v>
      </c>
      <c r="ER120" s="307"/>
      <c r="ES120" s="34"/>
      <c r="ET120" s="34" t="str">
        <f>I119</f>
        <v>Vitorias</v>
      </c>
      <c r="EU120" s="34" t="s">
        <v>195</v>
      </c>
      <c r="EV120" s="34" t="s">
        <v>196</v>
      </c>
      <c r="EW120" s="34" t="s">
        <v>168</v>
      </c>
      <c r="EX120" s="34" t="s">
        <v>197</v>
      </c>
      <c r="EY120" s="34" t="s">
        <v>198</v>
      </c>
      <c r="EZ120" s="34" t="s">
        <v>199</v>
      </c>
      <c r="FA120" s="34" t="s">
        <v>200</v>
      </c>
      <c r="FB120" s="34" t="s">
        <v>201</v>
      </c>
      <c r="FC120" s="34" t="s">
        <v>202</v>
      </c>
      <c r="FD120" s="34" t="s">
        <v>203</v>
      </c>
      <c r="FE120" s="34" t="s">
        <v>204</v>
      </c>
      <c r="FF120" s="34" t="s">
        <v>175</v>
      </c>
      <c r="FG120" s="34" t="s">
        <v>205</v>
      </c>
      <c r="FH120" s="34" t="s">
        <v>206</v>
      </c>
      <c r="FI120" s="65" t="s">
        <v>144</v>
      </c>
      <c r="FJ120" s="65">
        <v>1</v>
      </c>
      <c r="FK120" s="65">
        <v>2</v>
      </c>
      <c r="FL120" s="65">
        <v>3</v>
      </c>
      <c r="FM120" s="65">
        <v>4</v>
      </c>
      <c r="FN120" s="65">
        <v>5</v>
      </c>
      <c r="FO120" s="65">
        <v>6</v>
      </c>
      <c r="FP120" s="34" t="s">
        <v>207</v>
      </c>
      <c r="FQ120" s="34" t="s">
        <v>208</v>
      </c>
      <c r="FR120" s="34" t="s">
        <v>209</v>
      </c>
      <c r="FS120" s="72" t="s">
        <v>210</v>
      </c>
      <c r="FT120" s="34" t="s">
        <v>211</v>
      </c>
      <c r="FU120" s="34" t="s">
        <v>212</v>
      </c>
      <c r="FV120" s="72" t="s">
        <v>213</v>
      </c>
      <c r="FW120" s="34"/>
      <c r="FX120" s="34" t="s">
        <v>215</v>
      </c>
      <c r="FY120" s="34"/>
      <c r="FZ120" s="34"/>
      <c r="GA120" s="34"/>
      <c r="GB120" s="34"/>
      <c r="GC120" s="34"/>
    </row>
    <row r="121" spans="1:185" hidden="1" x14ac:dyDescent="0.45">
      <c r="B121" s="43">
        <v>1</v>
      </c>
      <c r="C121" s="38">
        <v>79</v>
      </c>
      <c r="D121" s="39">
        <f>Classificação!D83</f>
        <v>0</v>
      </c>
      <c r="F121" s="38">
        <f>F117+1</f>
        <v>79</v>
      </c>
      <c r="G121" s="89">
        <f t="shared" ref="G121:G126" si="405">VLOOKUP(FR121,$B$121:$D$126,3,0)</f>
        <v>0</v>
      </c>
      <c r="H121" s="145">
        <f>VLOOKUP(FR121,EI121:EJ126,2,0)</f>
        <v>0</v>
      </c>
      <c r="I121" s="91">
        <f>VLOOKUP(FR121,EI121:EK126,3,0)</f>
        <v>0</v>
      </c>
      <c r="J121" s="95">
        <f>VLOOKUP(FR121,EI121:EQ126,4,0)</f>
        <v>0</v>
      </c>
      <c r="K121" s="93">
        <f>VLOOKUP(FR121,EI121:EQ126,5,0)</f>
        <v>0</v>
      </c>
      <c r="L121" s="94">
        <f>VLOOKUP(FR121,EI121:EQ126,6,0)</f>
        <v>0</v>
      </c>
      <c r="M121" s="95">
        <f>VLOOKUP(FR121,EI121:EQ126,7,0)</f>
        <v>0</v>
      </c>
      <c r="N121" s="93">
        <f>VLOOKUP(FR121,EI121:EQ126,8,0)</f>
        <v>0</v>
      </c>
      <c r="O121" s="146">
        <f>VLOOKUP(FR121,EI121:EQ126,9,0)</f>
        <v>0</v>
      </c>
      <c r="P121" s="96">
        <f>VLOOKUP(FR121,EI121:ER126,10,0)</f>
        <v>0</v>
      </c>
      <c r="Q121" s="96" t="e">
        <f>VLOOKUP(FS121,EJ121:ES126,10,0)</f>
        <v>#N/A</v>
      </c>
      <c r="R121" s="97"/>
      <c r="S121" s="97"/>
      <c r="U121" s="98"/>
      <c r="V121" s="41">
        <f>D121</f>
        <v>0</v>
      </c>
      <c r="W121" s="99">
        <f>IF(X121="W",1,IF(X121="O",0,IF(X121="R",0,IF(X122="R",1,IF(AG121+AG122&gt;0,IF(AG121&gt;AG122,1,0),IF(AF121&gt;AF122,1,0))))))</f>
        <v>0</v>
      </c>
      <c r="X121" s="100"/>
      <c r="Y121" s="101"/>
      <c r="Z121" s="101"/>
      <c r="AA121" s="102"/>
      <c r="AC121" s="65" t="str">
        <f>IF(AA121&lt;&gt;"","STB",IF(AA122&lt;&gt;"","STB",IF(Z121&lt;&gt;"",IF(Z121&gt;5,IF(Z121&gt;Z122+1,"fim2st",IF(Z122&gt;Z121+1,"fim2st",IF(Z121=Z122,"meio2st",IF(Z121=6,IF(Z122=7,"fim2st","meio2st"),IF(Z121=7,IF(Z122=6,"fim2st","meio2st"),"meio2st"))))),IF(Z122&gt;5,IF(Z122&gt;Z121+1,"fim2st","meio2st"),"meio2st")),IF(Z122&lt;&gt;"",IF(Z121&gt;5,IF(Z121&gt;Z122+1,"fim2st",IF(Z122&gt;Z121+1,"fim2st",IF(Z121=Z122,"meio2st",IF(Z121=6,IF(Z122=7,"fim2st","meio2st"),IF(Z121=7,IF(Z122=6,"fim2st","meio2st"),"meio2st"))))),IF(Z122&gt;5,IF(Z122&gt;Z121+1,"fim2st","meio2st"),"meio2st")),IF(Y121&lt;&gt;"",IF(Y121&gt;5,IF(Y121&gt;Y122+1,"fim1st",IF(Y122&gt;Y121+1,"fim1st",IF(Y121=Y122,"meio1st",IF(Y121=6,IF(Y122=7,"fim1st","meio1st"),IF(Y121=7,IF(Y122=6,"fim1st","meio1st"),"meio1st"))))),IF(Y122&gt;5,IF(Y122&gt;Y121+1,"fim1st","meio1st"),"meio1st")),IF(Y122&lt;&gt;"",IF(Y121&gt;5,IF(Y121&gt;Y122+1,"fim1st",IF(Y122&gt;Y121+1,"fim1st",IF(Y121=Y122,"meio1st",IF(Y121=6,IF(Y122=7,"fim1st","meio1st"),IF(Y121=7,IF(Y122=6,"fim1st","meio1st"),"meio1st"))))),IF(Y122&gt;5,IF(Y122&gt;Y121+1,"fim1st","meio1st"),"meio1st")),"NJG"))))))</f>
        <v>NJG</v>
      </c>
      <c r="AE121" s="103">
        <f>IF(X121="W",6,IF(X121="O",0,  IF(X122="R",IF(AC121="meio1st",IF(Y122&gt;4,IF(Y122=6,7,Y122+2),6),Y121),Y121)))</f>
        <v>0</v>
      </c>
      <c r="AF121" s="104">
        <f>IF(X121="W",6,IF(X121="O",0,IF(X121="R",IF(AC121="meio1st",0,IF(AC121="fim1st",0,Z121) ),IF(X122="R",IF(AC121="meio1st",6,IF(AC121="fim1st",6,IF(AC121="meio2st",IF(Z122&gt;4,IF(Z122=6,7,Z122+2),6),Z121))),Z121))))</f>
        <v>0</v>
      </c>
      <c r="AG121" s="105">
        <f>IF(X121="W",0,IF(X121="O",0,IF(X121="R",IF(AC121="STB",AA121,0),IF(X122="R",IF(AC121="meio1st",0,IF(AE121&gt;AE122,IF(AF121&gt;AF122,0,10),IF(AF121&gt;AF122,10,AA121))),AA121))))</f>
        <v>0</v>
      </c>
      <c r="AH121" s="106"/>
      <c r="AI121" s="98" t="s">
        <v>140</v>
      </c>
      <c r="AJ121" s="41">
        <f>D121</f>
        <v>0</v>
      </c>
      <c r="AK121" s="99">
        <f>IF(AL121="W",1,IF(AL121="O",0,IF(AL121="R",0,IF(AL122="R",1,IF(AU121+AU122&gt;0,IF(AU121&gt;AU122,1,0),IF(AT121&gt;AT122,1,0))))))</f>
        <v>0</v>
      </c>
      <c r="AL121" s="100"/>
      <c r="AM121" s="101"/>
      <c r="AN121" s="101"/>
      <c r="AO121" s="102"/>
      <c r="AQ121" s="65" t="str">
        <f>IF(AO121&lt;&gt;"","STB",IF(AO122&lt;&gt;"","STB",IF(AN121&lt;&gt;"",IF(AN121&gt;5,IF(AN121&gt;AN122+1,"fim2st",IF(AN122&gt;AN121+1,"fim2st",IF(AN121=AN122,"meio2st",IF(AN121=6,IF(AN122=7,"fim2st","meio2st"),IF(AN121=7,IF(AN122=6,"fim2st","meio2st"),"meio2st"))))),IF(AN122&gt;5,IF(AN122&gt;AN121+1,"fim2st","meio2st"),"meio2st")),IF(AN122&lt;&gt;"",IF(AN121&gt;5,IF(AN121&gt;AN122+1,"fim2st",IF(AN122&gt;AN121+1,"fim2st",IF(AN121=AN122,"meio2st",IF(AN121=6,IF(AN122=7,"fim2st","meio2st"),IF(AN121=7,IF(AN122=6,"fim2st","meio2st"),"meio2st"))))),IF(AN122&gt;5,IF(AN122&gt;AN121+1,"fim2st","meio2st"),"meio2st")),IF(AM121&lt;&gt;"",IF(AM121&gt;5,IF(AM121&gt;AM122+1,"fim1st",IF(AM122&gt;AM121+1,"fim1st",IF(AM121=AM122,"meio1st",IF(AM121=6,IF(AM122=7,"fim1st","meio1st"),IF(AM121=7,IF(AM122=6,"fim1st","meio1st"),"meio1st"))))),IF(AM122&gt;5,IF(AM122&gt;AM121+1,"fim1st","meio1st"),"meio1st")),IF(AM122&lt;&gt;"",IF(AM121&gt;5,IF(AM121&gt;AM122+1,"fim1st",IF(AM122&gt;AM121+1,"fim1st",IF(AM121=AM122,"meio1st",IF(AM121=6,IF(AM122=7,"fim1st","meio1st"),IF(AM121=7,IF(AM122=6,"fim1st","meio1st"),"meio1st"))))),IF(AM122&gt;5,IF(AM122&gt;AM121+1,"fim1st","meio1st"),"meio1st")),"NJG"))))))</f>
        <v>NJG</v>
      </c>
      <c r="AS121" s="103">
        <f>IF(AL121="W",6,IF(AL121="O",0,  IF(AL122="R",IF(AQ121="meio1st",IF(AM122&gt;4,IF(AM122=6,7,AM122+2),6),AM121),AM121)))</f>
        <v>0</v>
      </c>
      <c r="AT121" s="104">
        <f>IF(AL121="W",6,IF(AL121="O",0,IF(AL121="R",IF(AQ121="meio1st",0,IF(AQ121="fim1st",0,AN121) ),IF(AL122="R",IF(AQ121="meio1st",6,IF(AQ121="fim1st",6,IF(AQ121="meio2st",IF(AN122&gt;4,IF(AN122=6,7,AN122+2),6),AN121))),AN121))))</f>
        <v>0</v>
      </c>
      <c r="AU121" s="105">
        <f>IF(AL121="W",0,IF(AL121="O",0,IF(AL121="R",IF(AQ121="STB",AO121,0),IF(AL122="R",IF(AQ121="meio1st",0,IF(AS121&gt;AS122,IF(AT121&gt;AT122,0,10),IF(AT121&gt;AT122,10,AO121))),AO121))))</f>
        <v>0</v>
      </c>
      <c r="AW121" s="98"/>
      <c r="AX121" s="41">
        <f>D121</f>
        <v>0</v>
      </c>
      <c r="AY121" s="99">
        <f>IF(AZ121="W",1,IF(AZ121="O",0,IF(AZ121="R",0,IF(AZ122="R",1,IF(BI121+BI122&gt;0,IF(BI121&gt;BI122,1,0),IF(BH121&gt;BH122,1,0))))))</f>
        <v>0</v>
      </c>
      <c r="AZ121" s="100"/>
      <c r="BA121" s="101"/>
      <c r="BB121" s="101"/>
      <c r="BC121" s="102"/>
      <c r="BE121" s="65" t="str">
        <f>IF(BC121&lt;&gt;"","STB",IF(BC122&lt;&gt;"","STB",IF(BB121&lt;&gt;"",IF(BB121&gt;5,IF(BB121&gt;BB122+1,"fim2st",IF(BB122&gt;BB121+1,"fim2st",IF(BB121=BB122,"meio2st",IF(BB121=6,IF(BB122=7,"fim2st","meio2st"),IF(BB121=7,IF(BB122=6,"fim2st","meio2st"),"meio2st"))))),IF(BB122&gt;5,IF(BB122&gt;BB121+1,"fim2st","meio2st"),"meio2st")),IF(BB122&lt;&gt;"",IF(BB121&gt;5,IF(BB121&gt;BB122+1,"fim2st",IF(BB122&gt;BB121+1,"fim2st",IF(BB121=BB122,"meio2st",IF(BB121=6,IF(BB122=7,"fim2st","meio2st"),IF(BB121=7,IF(BB122=6,"fim2st","meio2st"),"meio2st"))))),IF(BB122&gt;5,IF(BB122&gt;BB121+1,"fim2st","meio2st"),"meio2st")),IF(BA121&lt;&gt;"",IF(BA121&gt;5,IF(BA121&gt;BA122+1,"fim1st",IF(BA122&gt;BA121+1,"fim1st",IF(BA121=BA122,"meio1st",IF(BA121=6,IF(BA122=7,"fim1st","meio1st"),IF(BA121=7,IF(BA122=6,"fim1st","meio1st"),"meio1st"))))),IF(BA122&gt;5,IF(BA122&gt;BA121+1,"fim1st","meio1st"),"meio1st")),IF(BA122&lt;&gt;"",IF(BA121&gt;5,IF(BA121&gt;BA122+1,"fim1st",IF(BA122&gt;BA121+1,"fim1st",IF(BA121=BA122,"meio1st",IF(BA121=6,IF(BA122=7,"fim1st","meio1st"),IF(BA121=7,IF(BA122=6,"fim1st","meio1st"),"meio1st"))))),IF(BA122&gt;5,IF(BA122&gt;BA121+1,"fim1st","meio1st"),"meio1st")),"NJG"))))))</f>
        <v>NJG</v>
      </c>
      <c r="BG121" s="103">
        <f>IF(AZ121="W",6,IF(AZ121="O",0,  IF(AZ122="R",IF(BE121="meio1st",IF(BA122&gt;4,IF(BA122=6,7,BA122+2),6),BA121),BA121)))</f>
        <v>0</v>
      </c>
      <c r="BH121" s="104">
        <f>IF(AZ121="W",6,IF(AZ121="O",0,IF(AZ121="R",IF(BE121="meio1st",0,IF(BE121="fim1st",0,BB121) ),IF(AZ122="R",IF(BE121="meio1st",6,IF(BE121="fim1st",6,IF(BE121="meio2st",IF(BB122&gt;4,IF(BB122=6,7,BB122+2),6),BB121))),BB121))))</f>
        <v>0</v>
      </c>
      <c r="BI121" s="105">
        <f>IF(AZ121="W",0,IF(AZ121="O",0,IF(AZ121="R",IF(BE121="STB",BC121,0),IF(AZ122="R",IF(BE121="meio1st",0,IF(BG121&gt;BG122,IF(BH121&gt;BH122,0,10),IF(BH121&gt;BH122,10,BC121))),BC121))))</f>
        <v>0</v>
      </c>
      <c r="BK121" s="98" t="s">
        <v>140</v>
      </c>
      <c r="BL121" s="41">
        <f>D121</f>
        <v>0</v>
      </c>
      <c r="BM121" s="99">
        <f>IF(BN121="W",1,IF(BN121="O",0,IF(BN121="R",0,IF(BN122="R",1,IF(BW121+BW122&gt;0,IF(BW121&gt;BW122,1,0),IF(BV121&gt;BV122,1,0))))))</f>
        <v>0</v>
      </c>
      <c r="BN121" s="100"/>
      <c r="BO121" s="101"/>
      <c r="BP121" s="101"/>
      <c r="BQ121" s="102"/>
      <c r="BS121" s="65" t="str">
        <f>IF(BQ121&lt;&gt;"","STB",IF(BQ122&lt;&gt;"","STB",IF(BP121&lt;&gt;"",IF(BP121&gt;5,IF(BP121&gt;BP122+1,"fim2st",IF(BP122&gt;BP121+1,"fim2st",IF(BP121=BP122,"meio2st",IF(BP121=6,IF(BP122=7,"fim2st","meio2st"),IF(BP121=7,IF(BP122=6,"fim2st","meio2st"),"meio2st"))))),IF(BP122&gt;5,IF(BP122&gt;BP121+1,"fim2st","meio2st"),"meio2st")),IF(BP122&lt;&gt;"",IF(BP121&gt;5,IF(BP121&gt;BP122+1,"fim2st",IF(BP122&gt;BP121+1,"fim2st",IF(BP121=BP122,"meio2st",IF(BP121=6,IF(BP122=7,"fim2st","meio2st"),IF(BP121=7,IF(BP122=6,"fim2st","meio2st"),"meio2st"))))),IF(BP122&gt;5,IF(BP122&gt;BP121+1,"fim2st","meio2st"),"meio2st")),IF(BO121&lt;&gt;"",IF(BO121&gt;5,IF(BO121&gt;BO122+1,"fim1st",IF(BO122&gt;BO121+1,"fim1st",IF(BO121=BO122,"meio1st",IF(BO121=6,IF(BO122=7,"fim1st","meio1st"),IF(BO121=7,IF(BO122=6,"fim1st","meio1st"),"meio1st"))))),IF(BO122&gt;5,IF(BO122&gt;BO121+1,"fim1st","meio1st"),"meio1st")),IF(BO122&lt;&gt;"",IF(BO121&gt;5,IF(BO121&gt;BO122+1,"fim1st",IF(BO122&gt;BO121+1,"fim1st",IF(BO121=BO122,"meio1st",IF(BO121=6,IF(BO122=7,"fim1st","meio1st"),IF(BO121=7,IF(BO122=6,"fim1st","meio1st"),"meio1st"))))),IF(BO122&gt;5,IF(BO122&gt;BO121+1,"fim1st","meio1st"),"meio1st")),"NJG"))))))</f>
        <v>NJG</v>
      </c>
      <c r="BU121" s="103">
        <f>IF(BN121="W",6,IF(BN121="O",0,  IF(BN122="R",IF(BS121="meio1st",IF(BO122&gt;4,IF(BO122=6,7,BO122+2),6),BO121),BO121)))</f>
        <v>0</v>
      </c>
      <c r="BV121" s="104">
        <f>IF(BN121="W",6,IF(BN121="O",0,IF(BN121="R",IF(BS121="meio1st",0,IF(BS121="fim1st",0,BP121) ),IF(BN122="R",IF(BS121="meio1st",6,IF(BS121="fim1st",6,IF(BS121="meio2st",IF(BP122&gt;4,IF(BP122=6,7,BP122+2),6),BP121))),BP121))))</f>
        <v>0</v>
      </c>
      <c r="BW121" s="105">
        <f>IF(BN121="W",0,IF(BN121="O",0,IF(BN121="R",IF(BS121="STB",BQ121,0),IF(BN122="R",IF(BS121="meio1st",0,IF(BU121&gt;BU122,IF(BV121&gt;BV122,0,10),IF(BV121&gt;BV122,10,BQ121))),BQ121))))</f>
        <v>0</v>
      </c>
      <c r="BY121" s="98"/>
      <c r="BZ121" s="41">
        <f>D121</f>
        <v>0</v>
      </c>
      <c r="CA121" s="99">
        <f>IF(CB121="W",1,IF(CB121="O",0,IF(CB121="R",0,IF(CB122="R",1,IF(CK121+CK122&gt;0,IF(CK121&gt;CK122,1,0),IF(CJ121&gt;CJ122,1,0))))))</f>
        <v>0</v>
      </c>
      <c r="CB121" s="108"/>
      <c r="CC121" s="109"/>
      <c r="CD121" s="109"/>
      <c r="CE121" s="110"/>
      <c r="CG121" s="65" t="str">
        <f>IF(CE121&lt;&gt;"","STB",IF(CE122&lt;&gt;"","STB",IF(CD121&lt;&gt;"",IF(CD121&gt;5,IF(CD121&gt;CD122+1,"fim2st",IF(CD122&gt;CD121+1,"fim2st",IF(CD121=CD122,"meio2st",IF(CD121=6,IF(CD122=7,"fim2st","meio2st"),IF(CD121=7,IF(CD122=6,"fim2st","meio2st"),"meio2st"))))),IF(CD122&gt;5,IF(CD122&gt;CD121+1,"fim2st","meio2st"),"meio2st")),IF(CD122&lt;&gt;"",IF(CD121&gt;5,IF(CD121&gt;CD122+1,"fim2st",IF(CD122&gt;CD121+1,"fim2st",IF(CD121=CD122,"meio2st",IF(CD121=6,IF(CD122=7,"fim2st","meio2st"),IF(CD121=7,IF(CD122=6,"fim2st","meio2st"),"meio2st"))))),IF(CD122&gt;5,IF(CD122&gt;CD121+1,"fim2st","meio2st"),"meio2st")),IF(CC121&lt;&gt;"",IF(CC121&gt;5,IF(CC121&gt;CC122+1,"fim1st",IF(CC122&gt;CC121+1,"fim1st",IF(CC121=CC122,"meio1st",IF(CC121=6,IF(CC122=7,"fim1st","meio1st"),IF(CC121=7,IF(CC122=6,"fim1st","meio1st"),"meio1st"))))),IF(CC122&gt;5,IF(CC122&gt;CC121+1,"fim1st","meio1st"),"meio1st")),IF(CC122&lt;&gt;"",IF(CC121&gt;5,IF(CC121&gt;CC122+1,"fim1st",IF(CC122&gt;CC121+1,"fim1st",IF(CC121=CC122,"meio1st",IF(CC121=6,IF(CC122=7,"fim1st","meio1st"),IF(CC121=7,IF(CC122=6,"fim1st","meio1st"),"meio1st"))))),IF(CC122&gt;5,IF(CC122&gt;CC121+1,"fim1st","meio1st"),"meio1st")),"NJG"))))))</f>
        <v>NJG</v>
      </c>
      <c r="CI121" s="103">
        <f>IF(CB121="W",6,IF(CB121="O",0,  IF(CB122="R",IF(CG121="meio1st",IF(CC122&gt;4,IF(CC122=6,7,CC122+2),6),CC121),CC121)))</f>
        <v>0</v>
      </c>
      <c r="CJ121" s="104">
        <f>IF(CB121="W",6,IF(CB121="O",0,IF(CB121="R",IF(CG121="meio1st",0,IF(CG121="fim1st",0,CD121) ),IF(CB122="R",IF(CG121="meio1st",6,IF(CG121="fim1st",6,IF(CG121="meio2st",IF(CD122&gt;4,IF(CD122=6,7,CD122+2),6),CD121))),CD121))))</f>
        <v>0</v>
      </c>
      <c r="CK121" s="105">
        <f>IF(CB121="W",0,IF(CB121="O",0,IF(CB121="R",IF(CG121="STB",CE121,0),IF(CB122="R",IF(CG121="meio1st",0,IF(CI121&gt;CI122,IF(CJ121&gt;CJ122,0,10),IF(CJ121&gt;CJ122,10,CE121))),CE121))))</f>
        <v>0</v>
      </c>
      <c r="CM121" s="31">
        <f t="shared" ref="CM121:CM126" si="406">D121</f>
        <v>0</v>
      </c>
      <c r="CN121" s="65">
        <f>IF(AE121&gt;AE122,1,0)</f>
        <v>0</v>
      </c>
      <c r="CO121" s="65">
        <f>IF(AF121&gt;AF122,1,0)</f>
        <v>0</v>
      </c>
      <c r="CP121" s="65">
        <f>IF(AG121&gt;AG122,1,0)</f>
        <v>0</v>
      </c>
      <c r="CQ121" s="65">
        <f>IF(AS121&gt;AS122,1,0)</f>
        <v>0</v>
      </c>
      <c r="CR121" s="65">
        <f>IF(AT121&gt;AT122,1,0)</f>
        <v>0</v>
      </c>
      <c r="CS121" s="65">
        <f>IF(AU121&gt;AU122,1,0)</f>
        <v>0</v>
      </c>
      <c r="CT121" s="65">
        <f>IF(BG121&gt;BG122,1,0)</f>
        <v>0</v>
      </c>
      <c r="CU121" s="65">
        <f>IF(BH121&gt;BH122,1,0)</f>
        <v>0</v>
      </c>
      <c r="CV121" s="65">
        <f>IF(BI121&gt;BI122,1,0)</f>
        <v>0</v>
      </c>
      <c r="CW121" s="65">
        <f>IF(BU121&gt;BU122,1,0)</f>
        <v>0</v>
      </c>
      <c r="CX121" s="65">
        <f>IF(BV121&gt;BV122,1,0)</f>
        <v>0</v>
      </c>
      <c r="CY121" s="65">
        <f>IF(BW121&gt;BW122,1,0)</f>
        <v>0</v>
      </c>
      <c r="CZ121" s="65">
        <f>IF(CI121&gt;CI122,1,0)</f>
        <v>0</v>
      </c>
      <c r="DA121" s="65">
        <f>IF(CJ121&gt;CJ122,1,0)</f>
        <v>0</v>
      </c>
      <c r="DB121" s="65">
        <f>IF(CK121&gt;CK122,1,0)</f>
        <v>0</v>
      </c>
      <c r="DC121" s="111"/>
      <c r="DD121" s="65">
        <f>IF(AE122&gt;AE121,1,0)</f>
        <v>0</v>
      </c>
      <c r="DE121" s="65">
        <f>IF(AF122&gt;AF121,1,0)</f>
        <v>0</v>
      </c>
      <c r="DF121" s="65">
        <f>IF(AG122&gt;AG121,1,0)</f>
        <v>0</v>
      </c>
      <c r="DG121" s="65">
        <f>IF(AS122&gt;AS121,1,0)</f>
        <v>0</v>
      </c>
      <c r="DH121" s="65">
        <f>IF(AT122&gt;AT121,1,0)</f>
        <v>0</v>
      </c>
      <c r="DI121" s="65">
        <f>IF(AU122&gt;AU121,1,0)</f>
        <v>0</v>
      </c>
      <c r="DJ121" s="65">
        <f>IF(BG122&gt;BG121,1,0)</f>
        <v>0</v>
      </c>
      <c r="DK121" s="65">
        <f>IF(BH122&gt;BH121,1,0)</f>
        <v>0</v>
      </c>
      <c r="DL121" s="65">
        <f>IF(BI122&gt;BI121,1,0)</f>
        <v>0</v>
      </c>
      <c r="DM121" s="65">
        <f>IF(BU122&gt;BU121,1,0)</f>
        <v>0</v>
      </c>
      <c r="DN121" s="65">
        <f>IF(BV122&gt;BV121,1,0)</f>
        <v>0</v>
      </c>
      <c r="DO121" s="65">
        <f>IF(BW122&gt;BW121,1,0)</f>
        <v>0</v>
      </c>
      <c r="DP121" s="65">
        <f>IF(CI122&gt;CI121,1,0)</f>
        <v>0</v>
      </c>
      <c r="DQ121" s="65">
        <f>IF(CJ122&gt;CJ121,1,0)</f>
        <v>0</v>
      </c>
      <c r="DR121" s="65">
        <f>IF(CK122&gt;CK121,1,0)</f>
        <v>0</v>
      </c>
      <c r="DS121" s="111"/>
      <c r="DT121" s="65">
        <f>AE121+AF121+AG121+AS121+AT121+AU121+BG121+BH121+BI121+BU121+BV121+BW121+CI121+CJ121+CK121</f>
        <v>0</v>
      </c>
      <c r="DU121" s="65">
        <f>AE122+AF122+AG122+AS122+AT122+AU122+BG122+BH122+BI122+BU122+BV122+BW122+CI122+CJ122+CK122</f>
        <v>0</v>
      </c>
      <c r="DV121" s="111"/>
      <c r="DW121" s="31">
        <f>IF(X121="O",1,0)</f>
        <v>0</v>
      </c>
      <c r="DX121" s="31">
        <f>IF(AL121="O",1,0)</f>
        <v>0</v>
      </c>
      <c r="DY121" s="31">
        <f>IF(AZ121="O",1,0)</f>
        <v>0</v>
      </c>
      <c r="DZ121" s="31">
        <f>IF(BN121="O",1,0)</f>
        <v>0</v>
      </c>
      <c r="EA121" s="31">
        <f>IF(CB121="O",1,0)</f>
        <v>0</v>
      </c>
      <c r="EB121" s="65" t="s">
        <v>113</v>
      </c>
      <c r="ED121" s="65">
        <f t="shared" ref="ED121:ED126" si="407">IF(CN121+CO121+CP121+DD121+DE121+DF121&gt;0,1,0)</f>
        <v>0</v>
      </c>
      <c r="EE121" s="65">
        <f t="shared" ref="EE121:EE126" si="408">IF(CQ121+CR121+CS121+DG121+DH121+DI121&gt;0,1,0)</f>
        <v>0</v>
      </c>
      <c r="EF121" s="65">
        <f t="shared" ref="EF121:EF126" si="409">IF(CT121+CU121+CV121+DJ121+DK121+DL121&gt;0,1,0)</f>
        <v>0</v>
      </c>
      <c r="EG121" s="65">
        <f t="shared" ref="EG121:EG126" si="410">IF(CW121+CX121+CY121+DM121+DN121+DO121&gt;0,1,0)</f>
        <v>0</v>
      </c>
      <c r="EH121" s="65">
        <f t="shared" ref="EH121:EH126" si="411">IF(CZ121+DA121+DB121+DP121+DQ121+DR121&gt;0,1,0)</f>
        <v>0</v>
      </c>
      <c r="EI121" s="65">
        <v>1</v>
      </c>
      <c r="EJ121" s="43">
        <f t="shared" ref="EJ121:EJ126" si="412">SUM(ED121:EH121)</f>
        <v>0</v>
      </c>
      <c r="EK121" s="43">
        <f>AY121+BM121+CA121+W121+AK121</f>
        <v>0</v>
      </c>
      <c r="EL121" s="43">
        <f t="shared" ref="EL121:EL126" si="413">SUM(CN121:DB121)</f>
        <v>0</v>
      </c>
      <c r="EM121" s="43">
        <f t="shared" ref="EM121:EM126" si="414">SUM(DD121:DR121)</f>
        <v>0</v>
      </c>
      <c r="EN121" s="43">
        <f t="shared" ref="EN121:EN126" si="415">EL121-EM121</f>
        <v>0</v>
      </c>
      <c r="EO121" s="43">
        <f t="shared" ref="EO121:EP126" si="416">DT121</f>
        <v>0</v>
      </c>
      <c r="EP121" s="43">
        <f t="shared" si="416"/>
        <v>0</v>
      </c>
      <c r="EQ121" s="43">
        <f t="shared" ref="EQ121:EQ126" si="417">EO121-EP121</f>
        <v>0</v>
      </c>
      <c r="ER121" s="43">
        <f t="shared" ref="ER121:ER126" si="418">SUM(DW121:EA121)</f>
        <v>0</v>
      </c>
      <c r="ES121" s="111"/>
      <c r="ET121" s="71">
        <f>IF(EK121+100&gt;99,EK121+100,concatdxnar("0",EK121+100))</f>
        <v>100</v>
      </c>
      <c r="EU121" s="71">
        <f t="shared" ref="EU121:EU126" si="419">IF(EN121+100&gt;99,EN121+100,CONCATENATE("0",EN121+100))</f>
        <v>100</v>
      </c>
      <c r="EV121" s="71">
        <f t="shared" ref="EV121:EV126" si="420">IF(EQ121+100&gt;99,EQ121+100,CONCATENATE("0",EQ121+100))</f>
        <v>100</v>
      </c>
      <c r="EW121" s="71">
        <f t="shared" ref="EW121:EW126" si="421">9-ER121</f>
        <v>9</v>
      </c>
      <c r="EX121" s="65" t="str">
        <f t="shared" ref="EX121:EX126" si="422">CONCATENATE(ET121,EU121,EV121,EW121,EI121)</f>
        <v>10010010091</v>
      </c>
      <c r="EY121" s="65">
        <f t="shared" ref="EY121:EY126" si="423">VALUE(EX121)</f>
        <v>10010010091</v>
      </c>
      <c r="EZ121" s="65">
        <f>LARGE(EY121:EY126,EI121)</f>
        <v>10010010096</v>
      </c>
      <c r="FA121" s="65" t="str">
        <f t="shared" ref="FA121:FA126" si="424">LEFT(EZ121,9)</f>
        <v>100100100</v>
      </c>
      <c r="FB121" s="65" t="str">
        <f>IF(FA121=FA122,"empate-b","ok")</f>
        <v>empate-b</v>
      </c>
      <c r="FC121" s="65">
        <f t="shared" ref="FC121:FC126" si="425">VALUE(RIGHT(EZ121,1))</f>
        <v>6</v>
      </c>
      <c r="FD121" s="65" t="str">
        <f t="shared" ref="FD121:FD126" si="426">IF(FB121="ok",9,IF(FB121="empate-c",CONCATENATE(FC121,FC120),IF(FB121="empate-b",CONCATENATE(FC121,FC122),1)))</f>
        <v>65</v>
      </c>
      <c r="FE121" s="65" t="str">
        <f>RIGHT(C119,1)</f>
        <v>N</v>
      </c>
      <c r="FF121" s="65">
        <f>IF(FD121=9,9,VLOOKUP(CONCATENATE(FE121,FD121),'Conf-Direto'!$A$12:$B$587,2,0))</f>
        <v>0</v>
      </c>
      <c r="FG121" s="65">
        <f t="shared" ref="FG121:FG126" si="427">IF(FF121=9,9,IF(FF121=FC121,8,7))</f>
        <v>7</v>
      </c>
      <c r="FH121" s="31" t="str">
        <f t="shared" ref="FH121:FH126" si="428">CONCATENATE(FA121,FG121,FC121)</f>
        <v>10010010076</v>
      </c>
      <c r="FI121" s="65">
        <v>1</v>
      </c>
      <c r="FJ121" s="70"/>
      <c r="FK121" s="70">
        <f>FJ122</f>
        <v>0</v>
      </c>
      <c r="FL121" s="70">
        <f>FJ123</f>
        <v>0</v>
      </c>
      <c r="FM121" s="70">
        <f>FJ124</f>
        <v>0</v>
      </c>
      <c r="FN121" s="70">
        <f>FJ125</f>
        <v>0</v>
      </c>
      <c r="FO121" s="70">
        <f>FJ126</f>
        <v>0</v>
      </c>
      <c r="FP121" s="31">
        <f t="shared" ref="FP121:FP126" si="429">VALUE(FH121)</f>
        <v>10010010076</v>
      </c>
      <c r="FQ121" s="31">
        <f>LARGE(FP121:FP126,1)</f>
        <v>10010010076</v>
      </c>
      <c r="FR121" s="65">
        <f>IF(SUM(EJ121:EJ126)=0,B121,VALUE(RIGHT(FQ121,1)))</f>
        <v>1</v>
      </c>
      <c r="FS121" s="31">
        <f t="shared" ref="FS121:FS126" si="430">FR121+78</f>
        <v>79</v>
      </c>
      <c r="FT121" s="31">
        <f>VLOOKUP(FR121,B121:D126,3,0)</f>
        <v>0</v>
      </c>
      <c r="FU121" s="31">
        <f t="shared" ref="FU121:FU126" si="431">F121</f>
        <v>79</v>
      </c>
      <c r="FV121" s="67" t="str">
        <f t="shared" ref="FV121:FV126" si="432">IF(FS121&lt;10,CONCATENATE("0",FS121,IF(FU121&lt;10,CONCATENATE("0",FU121),FU121)),CONCATENATE(FS121,IF(FU121&lt;10,CONCATENATE("0",FU121),FU121)))</f>
        <v>7979</v>
      </c>
      <c r="FW121" s="31">
        <f t="shared" ref="FW121:FW126" si="433">VALUE(FV121)</f>
        <v>7979</v>
      </c>
      <c r="FX121" s="31">
        <f>SMALL(FW121:FW126,FI121)</f>
        <v>7979</v>
      </c>
      <c r="FY121" s="31">
        <f t="shared" ref="FY121:FY126" si="434">IF(LEN(FX121)=3,VALUE(LEFT(FX121,1)),VALUE(LEFT(FX121,2)))</f>
        <v>79</v>
      </c>
      <c r="FZ121" s="31" t="str">
        <f t="shared" ref="FZ121:FZ126" si="435">RIGHT(FX121,2)</f>
        <v>79</v>
      </c>
    </row>
    <row r="122" spans="1:185" hidden="1" x14ac:dyDescent="0.45">
      <c r="B122" s="43">
        <v>2</v>
      </c>
      <c r="C122" s="38">
        <v>80</v>
      </c>
      <c r="D122" s="39">
        <f>Classificação!D84</f>
        <v>0</v>
      </c>
      <c r="F122" s="38">
        <f>F121+1</f>
        <v>80</v>
      </c>
      <c r="G122" s="89">
        <f t="shared" si="405"/>
        <v>0</v>
      </c>
      <c r="H122" s="131">
        <f>VLOOKUP(FR122,EI121:EJ126,2,0)</f>
        <v>0</v>
      </c>
      <c r="I122" s="112">
        <f>VLOOKUP(FR122,EI121:EK126,3,0)</f>
        <v>0</v>
      </c>
      <c r="J122" s="116">
        <f>VLOOKUP(FR122,EI121:EQ126,4,0)</f>
        <v>0</v>
      </c>
      <c r="K122" s="114">
        <f>VLOOKUP(FR122,EI121:EQ126,5,0)</f>
        <v>0</v>
      </c>
      <c r="L122" s="115">
        <f>VLOOKUP(FR122,EI121:EQ126,6,0)</f>
        <v>0</v>
      </c>
      <c r="M122" s="116">
        <f>VLOOKUP(FR122,EI121:EQ126,7,0)</f>
        <v>0</v>
      </c>
      <c r="N122" s="114">
        <f>VLOOKUP(FR122,EI121:EQ126,8,0)</f>
        <v>0</v>
      </c>
      <c r="O122" s="147">
        <f>VLOOKUP(FR122,EI121:EQ126,9,0)</f>
        <v>0</v>
      </c>
      <c r="P122" s="117">
        <f>VLOOKUP(FR122,EI121:ER126,10,0)</f>
        <v>0</v>
      </c>
      <c r="Q122" s="117" t="e">
        <f>VLOOKUP(FS122,EJ121:ES126,10,0)</f>
        <v>#N/A</v>
      </c>
      <c r="R122" s="97"/>
      <c r="S122" s="97"/>
      <c r="U122" s="118" t="s">
        <v>140</v>
      </c>
      <c r="V122" s="50">
        <f>D126</f>
        <v>0</v>
      </c>
      <c r="W122" s="119">
        <f>IF(X122="W",1,IF(X122="O",0,IF(X122="R",0,IF(X121="R",1,IF(AG122+AG121&gt;0,IF(AG122&gt;AG121,1,0),IF(AF122&gt;AF121,1,0))))))</f>
        <v>0</v>
      </c>
      <c r="X122" s="120"/>
      <c r="Y122" s="121"/>
      <c r="Z122" s="121"/>
      <c r="AA122" s="122"/>
      <c r="AC122" s="65" t="str">
        <f>IF(AA122&lt;&gt;"","STB",IF(AA121&lt;&gt;"","STB",IF(Z122&lt;&gt;"",IF(Z122&gt;5,IF(Z122&gt;Z121+1,"fim2st",IF(Z121&gt;Z122+1,"fim2st",IF(Z122=Z121,"meio2st",IF(Z122=6,IF(Z121=7,"fim2st","meio2st"),IF(Z122=7,IF(Z121=6,"fim2st","meio2st"),"meio2st"))))),IF(Z121&gt;5,IF(Z121&gt;Z122+1,"fim2st","meio2st"),"meio2st")),IF(Z121&lt;&gt;"",IF(Z122&gt;5,IF(Z122&gt;Z121+1,"fim2st",IF(Z121&gt;Z122+1,"fim2st",IF(Z122=Z121,"meio2st",IF(Z122=6,IF(Z121=7,"fim2st","meio2st"),IF(Z122=7,IF(Z121=6,"fim2st","meio2st"),"meio2st"))))),IF(Z121&gt;5,IF(Z121&gt;Z122+1,"fim2st","meio2st"),"meio2st")),IF(Y122&lt;&gt;"",IF(Y122&gt;5,IF(Y122&gt;Y121+1,"fim1st",IF(Y121&gt;Y122+1,"fim1st",IF(Y122=Y121,"meio1st",IF(Y122=6,IF(Y121=7,"fim1st","meio1st"),IF(Y122=7,IF(Y121=6,"fim1st","meio1st"),"meio1st"))))),IF(Y121&gt;5,IF(Y121&gt;Y122+1,"fim1st","meio1st"),"meio1st")),IF(Y121&lt;&gt;"",IF(Y122&gt;5,IF(Y122&gt;Y121+1,"fim1st",IF(Y121&gt;Y122+1,"fim1st",IF(Y122=Y121,"meio1st",IF(Y122=6,IF(Y121=7,"fim1st","meio1st"),IF(Y122=7,IF(Y121=6,"fim1st","meio1st"),"meio1st"))))),IF(Y121&gt;5,IF(Y121&gt;Y122+1,"fim1st","meio1st"),"meio1st")),"NJG"))))))</f>
        <v>NJG</v>
      </c>
      <c r="AE122" s="123">
        <f>IF(X122="W",6,IF(X122="O",0,  IF(X121="R",IF(AC122="meio1st",IF(Y121&gt;4,IF(Y121=6,7,Y121+2),6),Y122),Y122)))</f>
        <v>0</v>
      </c>
      <c r="AF122" s="124">
        <f>IF(X122="W",6,IF(X122="O",0,IF(X122="R",IF(AC122="meio1st",0,IF(AC122="fim1st",0,Z122) ),IF(X121="R",IF(AC122="meio1st",6,IF(AC122="fim1st",6,IF(AC122="meio2st",IF(Z121&gt;4,IF(Z121=6,7,Z121+2),6),Z122))),Z122))))</f>
        <v>0</v>
      </c>
      <c r="AG122" s="125">
        <f>IF(X122="W",0,IF(X122="O",0,IF(X122="R",IF(AC122="STB",AA122,0),IF(X121="R",IF(AC121="meio1st",0,IF(AE122&gt;AE121,IF(AF122&gt;AF121,0,10),IF(AF122&gt;AF121,10,AA122))),AA122))))</f>
        <v>0</v>
      </c>
      <c r="AH122" s="106"/>
      <c r="AI122" s="118"/>
      <c r="AJ122" s="50">
        <f>D125</f>
        <v>0</v>
      </c>
      <c r="AK122" s="119">
        <f>IF(AL122="W",1,IF(AL122="O",0,IF(AL122="R",0,IF(AL121="R",1,IF(AU122+AU121&gt;0,IF(AU122&gt;AU121,1,0),IF(AT122&gt;AT121,1,0))))))</f>
        <v>0</v>
      </c>
      <c r="AL122" s="120"/>
      <c r="AM122" s="121"/>
      <c r="AN122" s="121"/>
      <c r="AO122" s="122"/>
      <c r="AQ122" s="65" t="str">
        <f>IF(AO122&lt;&gt;"","STB",IF(AO121&lt;&gt;"","STB",IF(AN122&lt;&gt;"",IF(AN122&gt;5,IF(AN122&gt;AN121+1,"fim2st",IF(AN121&gt;AN122+1,"fim2st",IF(AN122=AN121,"meio2st",IF(AN122=6,IF(AN121=7,"fim2st","meio2st"),IF(AN122=7,IF(AN121=6,"fim2st","meio2st"),"meio2st"))))),IF(AN121&gt;5,IF(AN121&gt;AN122+1,"fim2st","meio2st"),"meio2st")),IF(AN121&lt;&gt;"",IF(AN122&gt;5,IF(AN122&gt;AN121+1,"fim2st",IF(AN121&gt;AN122+1,"fim2st",IF(AN122=AN121,"meio2st",IF(AN122=6,IF(AN121=7,"fim2st","meio2st"),IF(AN122=7,IF(AN121=6,"fim2st","meio2st"),"meio2st"))))),IF(AN121&gt;5,IF(AN121&gt;AN122+1,"fim2st","meio2st"),"meio2st")),IF(AM122&lt;&gt;"",IF(AM122&gt;5,IF(AM122&gt;AM121+1,"fim1st",IF(AM121&gt;AM122+1,"fim1st",IF(AM122=AM121,"meio1st",IF(AM122=6,IF(AM121=7,"fim1st","meio1st"),IF(AM122=7,IF(AM121=6,"fim1st","meio1st"),"meio1st"))))),IF(AM121&gt;5,IF(AM121&gt;AM122+1,"fim1st","meio1st"),"meio1st")),IF(AM121&lt;&gt;"",IF(AM122&gt;5,IF(AM122&gt;AM121+1,"fim1st",IF(AM121&gt;AM122+1,"fim1st",IF(AM122=AM121,"meio1st",IF(AM122=6,IF(AM121=7,"fim1st","meio1st"),IF(AM122=7,IF(AM121=6,"fim1st","meio1st"),"meio1st"))))),IF(AM121&gt;5,IF(AM121&gt;AM122+1,"fim1st","meio1st"),"meio1st")),"NJG"))))))</f>
        <v>NJG</v>
      </c>
      <c r="AS122" s="123">
        <f>IF(AL122="W",6,IF(AL122="O",0,  IF(AL121="R",IF(AQ122="meio1st",IF(AM121&gt;4,IF(AM121=6,7,AM121+2),6),AM122),AM122)))</f>
        <v>0</v>
      </c>
      <c r="AT122" s="124">
        <f>IF(AL122="W",6,IF(AL122="O",0,IF(AL122="R",IF(AQ122="meio1st",0,IF(AQ122="fim1st",0,AN122) ),IF(AL121="R",IF(AQ122="meio1st",6,IF(AQ122="fim1st",6,IF(AQ122="meio2st",IF(AN121&gt;4,IF(AN121=6,7,AN121+2),6),AN122))),AN122))))</f>
        <v>0</v>
      </c>
      <c r="AU122" s="125">
        <f>IF(AL122="W",0,IF(AL122="O",0,IF(AL122="R",IF(AQ122="STB",AO122,0),IF(AL121="R",IF(AQ121="meio1st",0,IF(AS122&gt;AS121,IF(AT122&gt;AT121,0,10),IF(AT122&gt;AT121,10,AO122))),AO122))))</f>
        <v>0</v>
      </c>
      <c r="AW122" s="118" t="s">
        <v>140</v>
      </c>
      <c r="AX122" s="50">
        <f>D124</f>
        <v>0</v>
      </c>
      <c r="AY122" s="119">
        <f>IF(AZ122="W",1,IF(AZ122="O",0,IF(AZ122="R",0,IF(AZ121="R",1,IF(BI122+BI121&gt;0,IF(BI122&gt;BI121,1,0),IF(BH122&gt;BH121,1,0))))))</f>
        <v>0</v>
      </c>
      <c r="AZ122" s="120"/>
      <c r="BA122" s="121"/>
      <c r="BB122" s="121"/>
      <c r="BC122" s="122"/>
      <c r="BE122" s="65" t="str">
        <f>IF(BC122&lt;&gt;"","STB",IF(BC121&lt;&gt;"","STB",IF(BB122&lt;&gt;"",IF(BB122&gt;5,IF(BB122&gt;BB121+1,"fim2st",IF(BB121&gt;BB122+1,"fim2st",IF(BB122=BB121,"meio2st",IF(BB122=6,IF(BB121=7,"fim2st","meio2st"),IF(BB122=7,IF(BB121=6,"fim2st","meio2st"),"meio2st"))))),IF(BB121&gt;5,IF(BB121&gt;BB122+1,"fim2st","meio2st"),"meio2st")),IF(BB121&lt;&gt;"",IF(BB122&gt;5,IF(BB122&gt;BB121+1,"fim2st",IF(BB121&gt;BB122+1,"fim2st",IF(BB122=BB121,"meio2st",IF(BB122=6,IF(BB121=7,"fim2st","meio2st"),IF(BB122=7,IF(BB121=6,"fim2st","meio2st"),"meio2st"))))),IF(BB121&gt;5,IF(BB121&gt;BB122+1,"fim2st","meio2st"),"meio2st")),IF(BA122&lt;&gt;"",IF(BA122&gt;5,IF(BA122&gt;BA121+1,"fim1st",IF(BA121&gt;BA122+1,"fim1st",IF(BA122=BA121,"meio1st",IF(BA122=6,IF(BA121=7,"fim1st","meio1st"),IF(BA122=7,IF(BA121=6,"fim1st","meio1st"),"meio1st"))))),IF(BA121&gt;5,IF(BA121&gt;BA122+1,"fim1st","meio1st"),"meio1st")),IF(BA121&lt;&gt;"",IF(BA122&gt;5,IF(BA122&gt;BA121+1,"fim1st",IF(BA121&gt;BA122+1,"fim1st",IF(BA122=BA121,"meio1st",IF(BA122=6,IF(BA121=7,"fim1st","meio1st"),IF(BA122=7,IF(BA121=6,"fim1st","meio1st"),"meio1st"))))),IF(BA121&gt;5,IF(BA121&gt;BA122+1,"fim1st","meio1st"),"meio1st")),"NJG"))))))</f>
        <v>NJG</v>
      </c>
      <c r="BG122" s="123">
        <f>IF(AZ122="W",6,IF(AZ122="O",0,  IF(AZ121="R",IF(BE122="meio1st",IF(BA121&gt;4,IF(BA121=6,7,BA121+2),6),BA122),BA122)))</f>
        <v>0</v>
      </c>
      <c r="BH122" s="124">
        <f>IF(AZ122="W",6,IF(AZ122="O",0,IF(AZ122="R",IF(BE122="meio1st",0,IF(BE122="fim1st",0,BB122) ),IF(AZ121="R",IF(BE122="meio1st",6,IF(BE122="fim1st",6,IF(BE122="meio2st",IF(BB121&gt;4,IF(BB121=6,7,BB121+2),6),BB122))),BB122))))</f>
        <v>0</v>
      </c>
      <c r="BI122" s="125">
        <f>IF(AZ122="W",0,IF(AZ122="O",0,IF(AZ122="R",IF(BE122="STB",BC122,0),IF(AZ121="R",IF(BE121="meio1st",0,IF(BG122&gt;BG121,IF(BH122&gt;BH121,0,10),IF(BH122&gt;BH121,10,BC122))),BC122))))</f>
        <v>0</v>
      </c>
      <c r="BK122" s="118"/>
      <c r="BL122" s="50">
        <f>D123</f>
        <v>0</v>
      </c>
      <c r="BM122" s="119">
        <f>IF(BN122="W",1,IF(BN122="O",0,IF(BN122="R",0,IF(BN121="R",1,IF(BW122+BW121&gt;0,IF(BW122&gt;BW121,1,0),IF(BV122&gt;BV121,1,0))))))</f>
        <v>0</v>
      </c>
      <c r="BN122" s="120"/>
      <c r="BO122" s="121"/>
      <c r="BP122" s="121"/>
      <c r="BQ122" s="122"/>
      <c r="BS122" s="65" t="str">
        <f>IF(BQ122&lt;&gt;"","STB",IF(BQ121&lt;&gt;"","STB",IF(BP122&lt;&gt;"",IF(BP122&gt;5,IF(BP122&gt;BP121+1,"fim2st",IF(BP121&gt;BP122+1,"fim2st",IF(BP122=BP121,"meio2st",IF(BP122=6,IF(BP121=7,"fim2st","meio2st"),IF(BP122=7,IF(BP121=6,"fim2st","meio2st"),"meio2st"))))),IF(BP121&gt;5,IF(BP121&gt;BP122+1,"fim2st","meio2st"),"meio2st")),IF(BP121&lt;&gt;"",IF(BP122&gt;5,IF(BP122&gt;BP121+1,"fim2st",IF(BP121&gt;BP122+1,"fim2st",IF(BP122=BP121,"meio2st",IF(BP122=6,IF(BP121=7,"fim2st","meio2st"),IF(BP122=7,IF(BP121=6,"fim2st","meio2st"),"meio2st"))))),IF(BP121&gt;5,IF(BP121&gt;BP122+1,"fim2st","meio2st"),"meio2st")),IF(BO122&lt;&gt;"",IF(BO122&gt;5,IF(BO122&gt;BO121+1,"fim1st",IF(BO121&gt;BO122+1,"fim1st",IF(BO122=BO121,"meio1st",IF(BO122=6,IF(BO121=7,"fim1st","meio1st"),IF(BO122=7,IF(BO121=6,"fim1st","meio1st"),"meio1st"))))),IF(BO121&gt;5,IF(BO121&gt;BO122+1,"fim1st","meio1st"),"meio1st")),IF(BO121&lt;&gt;"",IF(BO122&gt;5,IF(BO122&gt;BO121+1,"fim1st",IF(BO121&gt;BO122+1,"fim1st",IF(BO122=BO121,"meio1st",IF(BO122=6,IF(BO121=7,"fim1st","meio1st"),IF(BO122=7,IF(BO121=6,"fim1st","meio1st"),"meio1st"))))),IF(BO121&gt;5,IF(BO121&gt;BO122+1,"fim1st","meio1st"),"meio1st")),"NJG"))))))</f>
        <v>NJG</v>
      </c>
      <c r="BU122" s="123">
        <f>IF(BN122="W",6,IF(BN122="O",0,  IF(BN121="R",IF(BS122="meio1st",IF(BO121&gt;4,IF(BO121=6,7,BO121+2),6),BO122),BO122)))</f>
        <v>0</v>
      </c>
      <c r="BV122" s="124">
        <f>IF(BN122="W",6,IF(BN122="O",0,IF(BN122="R",IF(BS122="meio1st",0,IF(BS122="fim1st",0,BP122) ),IF(BN121="R",IF(BS122="meio1st",6,IF(BS122="fim1st",6,IF(BS122="meio2st",IF(BP121&gt;4,IF(BP121=6,7,BP121+2),6),BP122))),BP122))))</f>
        <v>0</v>
      </c>
      <c r="BW122" s="125">
        <f>IF(BN122="W",0,IF(BN122="O",0,IF(BN122="R",IF(BS122="STB",BQ122,0),IF(BN121="R",IF(BS121="meio1st",0,IF(BU122&gt;BU121,IF(BV122&gt;BV121,0,10),IF(BV122&gt;BV121,10,BQ122))),BQ122))))</f>
        <v>0</v>
      </c>
      <c r="BY122" s="118" t="s">
        <v>140</v>
      </c>
      <c r="BZ122" s="50">
        <f>D122</f>
        <v>0</v>
      </c>
      <c r="CA122" s="119">
        <f>IF(CB122="W",1,IF(CB122="O",0,IF(CB122="R",0,IF(CB121="R",1,IF(CK122+CK121&gt;0,IF(CK122&gt;CK121,1,0),IF(CJ122&gt;CJ121,1,0))))))</f>
        <v>0</v>
      </c>
      <c r="CB122" s="151"/>
      <c r="CC122" s="129"/>
      <c r="CD122" s="129"/>
      <c r="CE122" s="130"/>
      <c r="CG122" s="65" t="str">
        <f>IF(CE122&lt;&gt;"","STB",IF(CE121&lt;&gt;"","STB",IF(CD122&lt;&gt;"",IF(CD122&gt;5,IF(CD122&gt;CD121+1,"fim2st",IF(CD121&gt;CD122+1,"fim2st",IF(CD122=CD121,"meio2st",IF(CD122=6,IF(CD121=7,"fim2st","meio2st"),IF(CD122=7,IF(CD121=6,"fim2st","meio2st"),"meio2st"))))),IF(CD121&gt;5,IF(CD121&gt;CD122+1,"fim2st","meio2st"),"meio2st")),IF(CD121&lt;&gt;"",IF(CD122&gt;5,IF(CD122&gt;CD121+1,"fim2st",IF(CD121&gt;CD122+1,"fim2st",IF(CD122=CD121,"meio2st",IF(CD122=6,IF(CD121=7,"fim2st","meio2st"),IF(CD122=7,IF(CD121=6,"fim2st","meio2st"),"meio2st"))))),IF(CD121&gt;5,IF(CD121&gt;CD122+1,"fim2st","meio2st"),"meio2st")),IF(CC122&lt;&gt;"",IF(CC122&gt;5,IF(CC122&gt;CC121+1,"fim1st",IF(CC121&gt;CC122+1,"fim1st",IF(CC122=CC121,"meio1st",IF(CC122=6,IF(CC121=7,"fim1st","meio1st"),IF(CC122=7,IF(CC121=6,"fim1st","meio1st"),"meio1st"))))),IF(CC121&gt;5,IF(CC121&gt;CC122+1,"fim1st","meio1st"),"meio1st")),IF(CC121&lt;&gt;"",IF(CC122&gt;5,IF(CC122&gt;CC121+1,"fim1st",IF(CC121&gt;CC122+1,"fim1st",IF(CC122=CC121,"meio1st",IF(CC122=6,IF(CC121=7,"fim1st","meio1st"),IF(CC122=7,IF(CC121=6,"fim1st","meio1st"),"meio1st"))))),IF(CC121&gt;5,IF(CC121&gt;CC122+1,"fim1st","meio1st"),"meio1st")),"NJG"))))))</f>
        <v>NJG</v>
      </c>
      <c r="CI122" s="123">
        <f>IF(CB122="W",6,IF(CB122="O",0,  IF(CB121="R",IF(CG122="meio1st",IF(CC121&gt;4,IF(CC121=6,7,CC121+2),6),CC122),CC122)))</f>
        <v>0</v>
      </c>
      <c r="CJ122" s="124">
        <f>IF(CB122="W",6,IF(CB122="O",0,IF(CB122="R",IF(CG122="meio1st",0,IF(CG122="fim1st",0,CD122) ),IF(CB121="R",IF(CG122="meio1st",6,IF(CG122="fim1st",6,IF(CG122="meio2st",IF(CD121&gt;4,IF(CD121=6,7,CD121+2),6),CD122))),CD122))))</f>
        <v>0</v>
      </c>
      <c r="CK122" s="125">
        <f>IF(CB122="W",0,IF(CB122="O",0,IF(CB122="R",IF(CG122="STB",CE122,0),IF(CB121="R",IF(CG121="meio1st",0,IF(CI122&gt;CI121,IF(CJ122&gt;CJ121,0,10),IF(CJ122&gt;CJ121,10,CE122))),CE122))))</f>
        <v>0</v>
      </c>
      <c r="CM122" s="31">
        <f t="shared" si="406"/>
        <v>0</v>
      </c>
      <c r="CN122" s="65">
        <f>IF(AE123&gt;AE124,1,0)</f>
        <v>0</v>
      </c>
      <c r="CO122" s="65">
        <f>IF(AF123&gt;AF124,1,0)</f>
        <v>0</v>
      </c>
      <c r="CP122" s="65">
        <f>IF(AG123&gt;AG124,1,0)</f>
        <v>0</v>
      </c>
      <c r="CQ122" s="65">
        <f>IF(AS123&gt;AS124,1,0)</f>
        <v>0</v>
      </c>
      <c r="CR122" s="65">
        <f>IF(AT123&gt;AT124,1,0)</f>
        <v>0</v>
      </c>
      <c r="CS122" s="65">
        <f>IF(AU123&gt;AU124,1,0)</f>
        <v>0</v>
      </c>
      <c r="CT122" s="65">
        <f>IF(BG123&gt;BG124,1,0)</f>
        <v>0</v>
      </c>
      <c r="CU122" s="65">
        <f>IF(BH123&gt;BH124,1,0)</f>
        <v>0</v>
      </c>
      <c r="CV122" s="65">
        <f>IF(BI123&gt;BI124,1,0)</f>
        <v>0</v>
      </c>
      <c r="CW122" s="65">
        <f>IF(BU123&gt;BU124,1,0)</f>
        <v>0</v>
      </c>
      <c r="CX122" s="65">
        <f>IF(BV123&gt;BV124,1,0)</f>
        <v>0</v>
      </c>
      <c r="CY122" s="65">
        <f>IF(BW123&gt;BW124,1,0)</f>
        <v>0</v>
      </c>
      <c r="CZ122" s="65">
        <f>IF(CI122&gt;CI121,1,0)</f>
        <v>0</v>
      </c>
      <c r="DA122" s="65">
        <f>IF(CJ122&gt;CJ121,1,0)</f>
        <v>0</v>
      </c>
      <c r="DB122" s="65">
        <f>IF(CK122&gt;CK121,1,0)</f>
        <v>0</v>
      </c>
      <c r="DC122" s="111"/>
      <c r="DD122" s="65">
        <f>IF(AE124&gt;AE123,1,0)</f>
        <v>0</v>
      </c>
      <c r="DE122" s="65">
        <f>IF(AF124&gt;AF123,1,0)</f>
        <v>0</v>
      </c>
      <c r="DF122" s="65">
        <f>IF(AG124&gt;AG123,1,0)</f>
        <v>0</v>
      </c>
      <c r="DG122" s="65">
        <f>IF(AS124&gt;AS123,1,0)</f>
        <v>0</v>
      </c>
      <c r="DH122" s="65">
        <f>IF(AT124&gt;AT123,1,0)</f>
        <v>0</v>
      </c>
      <c r="DI122" s="65">
        <f>IF(AU124&gt;AU123,1,0)</f>
        <v>0</v>
      </c>
      <c r="DJ122" s="65">
        <f>IF(BG124&gt;BG123,1,0)</f>
        <v>0</v>
      </c>
      <c r="DK122" s="65">
        <f>IF(BH124&gt;BH123,1,0)</f>
        <v>0</v>
      </c>
      <c r="DL122" s="65">
        <f>IF(BI124&gt;BI123,1,0)</f>
        <v>0</v>
      </c>
      <c r="DM122" s="65">
        <f>IF(BU124&gt;BU123,1,0)</f>
        <v>0</v>
      </c>
      <c r="DN122" s="65">
        <f>IF(BV124&gt;BV123,1,0)</f>
        <v>0</v>
      </c>
      <c r="DO122" s="65">
        <f>IF(BW124&gt;BW123,1,0)</f>
        <v>0</v>
      </c>
      <c r="DP122" s="65">
        <f>IF(CI121&gt;CI122,1,0)</f>
        <v>0</v>
      </c>
      <c r="DQ122" s="65">
        <f>IF(CJ121&gt;CJ122,1,0)</f>
        <v>0</v>
      </c>
      <c r="DR122" s="65">
        <f>IF(CK121&gt;CK122,1,0)</f>
        <v>0</v>
      </c>
      <c r="DS122" s="111"/>
      <c r="DT122" s="65">
        <f>AE123+AF123+AG123+AS123+AT123+AU123+BG123+BH123+BI123+BU123+BV123+BW123+CI122+CJ122+CK122</f>
        <v>0</v>
      </c>
      <c r="DU122" s="65">
        <f>AE124+AF124+AG124+AS124+AT124+AU124+BG124+BH124+BI124+BU124+BV124+BW124+CI121+CJ121+CK121</f>
        <v>0</v>
      </c>
      <c r="DV122" s="111"/>
      <c r="DW122" s="31">
        <f>IF(X123="O",1,0)</f>
        <v>0</v>
      </c>
      <c r="DX122" s="31">
        <f>IF(AL123="O",1,0)</f>
        <v>0</v>
      </c>
      <c r="DY122" s="31">
        <f>IF(AZ123="O",1,0)</f>
        <v>0</v>
      </c>
      <c r="DZ122" s="31">
        <f>IF(BN123="O",1,0)</f>
        <v>0</v>
      </c>
      <c r="EA122" s="31">
        <f>IF(CB122="O",1,0)</f>
        <v>0</v>
      </c>
      <c r="ED122" s="65">
        <f t="shared" si="407"/>
        <v>0</v>
      </c>
      <c r="EE122" s="65">
        <f t="shared" si="408"/>
        <v>0</v>
      </c>
      <c r="EF122" s="65">
        <f t="shared" si="409"/>
        <v>0</v>
      </c>
      <c r="EG122" s="65">
        <f t="shared" si="410"/>
        <v>0</v>
      </c>
      <c r="EH122" s="65">
        <f t="shared" si="411"/>
        <v>0</v>
      </c>
      <c r="EI122" s="65">
        <v>2</v>
      </c>
      <c r="EJ122" s="43">
        <f t="shared" si="412"/>
        <v>0</v>
      </c>
      <c r="EK122" s="43">
        <f>AY123+BM123+CA122+W123+AK123</f>
        <v>0</v>
      </c>
      <c r="EL122" s="43">
        <f t="shared" si="413"/>
        <v>0</v>
      </c>
      <c r="EM122" s="43">
        <f t="shared" si="414"/>
        <v>0</v>
      </c>
      <c r="EN122" s="43">
        <f t="shared" si="415"/>
        <v>0</v>
      </c>
      <c r="EO122" s="43">
        <f t="shared" si="416"/>
        <v>0</v>
      </c>
      <c r="EP122" s="43">
        <f t="shared" si="416"/>
        <v>0</v>
      </c>
      <c r="EQ122" s="43">
        <f t="shared" si="417"/>
        <v>0</v>
      </c>
      <c r="ER122" s="43">
        <f t="shared" si="418"/>
        <v>0</v>
      </c>
      <c r="ES122" s="111"/>
      <c r="ET122" s="71">
        <f>IF(EK122+100&gt;99,EK122+100,concatdxnar("0",EK122+100))</f>
        <v>100</v>
      </c>
      <c r="EU122" s="71">
        <f t="shared" si="419"/>
        <v>100</v>
      </c>
      <c r="EV122" s="71">
        <f t="shared" si="420"/>
        <v>100</v>
      </c>
      <c r="EW122" s="71">
        <f t="shared" si="421"/>
        <v>9</v>
      </c>
      <c r="EX122" s="65" t="str">
        <f t="shared" si="422"/>
        <v>10010010092</v>
      </c>
      <c r="EY122" s="65">
        <f t="shared" si="423"/>
        <v>10010010092</v>
      </c>
      <c r="EZ122" s="65">
        <f>LARGE(EY121:EY126,EI122)</f>
        <v>10010010095</v>
      </c>
      <c r="FA122" s="65" t="str">
        <f t="shared" si="424"/>
        <v>100100100</v>
      </c>
      <c r="FB122" s="65" t="str">
        <f>IF(FA122=FA121,"empate-c",IF(FA122=FA123,"empate-b","ok"))</f>
        <v>empate-c</v>
      </c>
      <c r="FC122" s="65">
        <f t="shared" si="425"/>
        <v>5</v>
      </c>
      <c r="FD122" s="65" t="str">
        <f t="shared" si="426"/>
        <v>56</v>
      </c>
      <c r="FE122" s="65" t="str">
        <f>RIGHT(C119,1)</f>
        <v>N</v>
      </c>
      <c r="FF122" s="65">
        <f>IF(FD122=9,9,VLOOKUP(CONCATENATE(FE122,FD122),'Conf-Direto'!$A$12:$B$587,2,0))</f>
        <v>0</v>
      </c>
      <c r="FG122" s="65">
        <f t="shared" si="427"/>
        <v>7</v>
      </c>
      <c r="FH122" s="31" t="str">
        <f t="shared" si="428"/>
        <v>10010010075</v>
      </c>
      <c r="FI122" s="65">
        <v>2</v>
      </c>
      <c r="FJ122" s="70">
        <f>IF(CA121=1,1,IF(CA122=1,2,0))</f>
        <v>0</v>
      </c>
      <c r="FK122" s="70"/>
      <c r="FL122" s="70">
        <f>FK123</f>
        <v>0</v>
      </c>
      <c r="FM122" s="70">
        <f>FK124</f>
        <v>0</v>
      </c>
      <c r="FN122" s="70">
        <f>FK125</f>
        <v>0</v>
      </c>
      <c r="FO122" s="70">
        <f>FL126</f>
        <v>0</v>
      </c>
      <c r="FP122" s="31">
        <f t="shared" si="429"/>
        <v>10010010075</v>
      </c>
      <c r="FQ122" s="31">
        <f>LARGE(FP121:FP126,2)</f>
        <v>10010010075</v>
      </c>
      <c r="FR122" s="65">
        <f>IF(SUM(EJ121:EJ126)=0,B122,VALUE(RIGHT(FQ122,1)))</f>
        <v>2</v>
      </c>
      <c r="FS122" s="31">
        <f t="shared" si="430"/>
        <v>80</v>
      </c>
      <c r="FT122" s="31">
        <f>VLOOKUP(FR122,B121:D126,3,0)</f>
        <v>0</v>
      </c>
      <c r="FU122" s="31">
        <f t="shared" si="431"/>
        <v>80</v>
      </c>
      <c r="FV122" s="67" t="str">
        <f t="shared" si="432"/>
        <v>8080</v>
      </c>
      <c r="FW122" s="31">
        <f t="shared" si="433"/>
        <v>8080</v>
      </c>
      <c r="FX122" s="31">
        <f>SMALL(FW121:FW126,FI122)</f>
        <v>8080</v>
      </c>
      <c r="FY122" s="31">
        <f t="shared" si="434"/>
        <v>80</v>
      </c>
      <c r="FZ122" s="31" t="str">
        <f t="shared" si="435"/>
        <v>80</v>
      </c>
    </row>
    <row r="123" spans="1:185" hidden="1" x14ac:dyDescent="0.45">
      <c r="B123" s="43">
        <v>3</v>
      </c>
      <c r="C123" s="38">
        <v>81</v>
      </c>
      <c r="D123" s="39">
        <f>Classificação!D85</f>
        <v>0</v>
      </c>
      <c r="F123" s="38">
        <f>F122+1</f>
        <v>81</v>
      </c>
      <c r="G123" s="89">
        <f t="shared" si="405"/>
        <v>0</v>
      </c>
      <c r="H123" s="131">
        <f>VLOOKUP(FR123,EI121:EJ126,2,0)</f>
        <v>0</v>
      </c>
      <c r="I123" s="112">
        <f>VLOOKUP(FR123,EI121:EK126,3,0)</f>
        <v>0</v>
      </c>
      <c r="J123" s="131">
        <f>VLOOKUP(FR123,EI121:EQ126,4,0)</f>
        <v>0</v>
      </c>
      <c r="K123" s="114">
        <f>VLOOKUP(FR123,EI121:EQ126,5,0)</f>
        <v>0</v>
      </c>
      <c r="L123" s="115">
        <f>VLOOKUP(FR123,EI121:EQ126,6,0)</f>
        <v>0</v>
      </c>
      <c r="M123" s="131">
        <f>VLOOKUP(FR123,EI121:EQ126,7,0)</f>
        <v>0</v>
      </c>
      <c r="N123" s="114">
        <f>VLOOKUP(FR123,EI121:EQ126,8,0)</f>
        <v>0</v>
      </c>
      <c r="O123" s="147">
        <f>VLOOKUP(FR123,EI121:EQ126,9,0)</f>
        <v>0</v>
      </c>
      <c r="P123" s="117">
        <f>VLOOKUP(FR123,EI121:ER126,10,0)</f>
        <v>0</v>
      </c>
      <c r="Q123" s="117" t="e">
        <f>VLOOKUP(FS123,EJ121:ES126,10,0)</f>
        <v>#N/A</v>
      </c>
      <c r="R123" s="97"/>
      <c r="S123" s="97"/>
      <c r="U123" s="98"/>
      <c r="V123" s="41">
        <f>D122</f>
        <v>0</v>
      </c>
      <c r="W123" s="99">
        <f>IF(X123="W",1,IF(X123="O",0,IF(X123="R",0,IF(X124="R",1,IF(AG123+AG124&gt;0,IF(AG123&gt;AG124,1,0),IF(AF123&gt;AF124,1,0))))))</f>
        <v>0</v>
      </c>
      <c r="X123" s="132"/>
      <c r="Y123" s="101"/>
      <c r="Z123" s="101"/>
      <c r="AA123" s="102"/>
      <c r="AC123" s="65" t="str">
        <f>IF(AA123&lt;&gt;"","STB",IF(AA124&lt;&gt;"","STB",IF(Z123&lt;&gt;"",IF(Z123&gt;5,IF(Z123&gt;Z124+1,"fim2st",IF(Z124&gt;Z123+1,"fim2st",IF(Z123=Z124,"meio2st",IF(Z123=6,IF(Z124=7,"fim2st","meio2st"),IF(Z123=7,IF(Z124=6,"fim2st","meio2st"),"meio2st"))))),IF(Z124&gt;5,IF(Z124&gt;Z123+1,"fim2st","meio2st"),"meio2st")),IF(Z124&lt;&gt;"",IF(Z123&gt;5,IF(Z123&gt;Z124+1,"fim2st",IF(Z124&gt;Z123+1,"fim2st",IF(Z123=Z124,"meio2st",IF(Z123=6,IF(Z124=7,"fim2st","meio2st"),IF(Z123=7,IF(Z124=6,"fim2st","meio2st"),"meio2st"))))),IF(Z124&gt;5,IF(Z124&gt;Z123+1,"fim2st","meio2st"),"meio2st")),IF(Y123&lt;&gt;"",IF(Y123&gt;5,IF(Y123&gt;Y124+1,"fim1st",IF(Y124&gt;Y123+1,"fim1st",IF(Y123=Y124,"meio1st",IF(Y123=6,IF(Y124=7,"fim1st","meio1st"),IF(Y123=7,IF(Y124=6,"fim1st","meio1st"),"meio1st"))))),IF(Y124&gt;5,IF(Y124&gt;Y123+1,"fim1st","meio1st"),"meio1st")),IF(Y124&lt;&gt;"",IF(Y123&gt;5,IF(Y123&gt;Y124+1,"fim1st",IF(Y124&gt;Y123+1,"fim1st",IF(Y123=Y124,"meio1st",IF(Y123=6,IF(Y124=7,"fim1st","meio1st"),IF(Y123=7,IF(Y124=6,"fim1st","meio1st"),"meio1st"))))),IF(Y124&gt;5,IF(Y124&gt;Y123+1,"fim1st","meio1st"),"meio1st")),"NJG"))))))</f>
        <v>NJG</v>
      </c>
      <c r="AE123" s="103">
        <f>IF(X123="W",6,IF(X123="O",0,  IF(X124="R",IF(AC123="meio1st",IF(Y124&gt;4,IF(Y124=6,7,Y124+2),6),Y123),Y123)))</f>
        <v>0</v>
      </c>
      <c r="AF123" s="104">
        <f>IF(X123="W",6,IF(X123="O",0,IF(X123="R",IF(AC123="meio1st",0,IF(AC123="fim1st",0,Z123) ),IF(X124="R",IF(AC123="meio1st",6,IF(AC123="fim1st",6,IF(AC123="meio2st",IF(Z124&gt;4,IF(Z124=6,7,Z124+2),6),Z123))),Z123))))</f>
        <v>0</v>
      </c>
      <c r="AG123" s="105">
        <f>IF(X123="W",0,IF(X123="O",0,IF(X123="R",IF(AC123="STB",AA123,0),IF(X124="R",IF(AC121="meio1st",0,IF(AE123&gt;AE124,IF(AF123&gt;AF124,0,10),IF(AF123&gt;AF124,10,AA123))),AA123))))</f>
        <v>0</v>
      </c>
      <c r="AH123" s="106"/>
      <c r="AI123" s="98" t="s">
        <v>140</v>
      </c>
      <c r="AJ123" s="41">
        <f>D122</f>
        <v>0</v>
      </c>
      <c r="AK123" s="99">
        <f>IF(AL123="W",1,IF(AL123="O",0,IF(AL123="R",0,IF(AL124="R",1,IF(AU123+AU124&gt;0,IF(AU123&gt;AU124,1,0),IF(AT123&gt;AT124,1,0))))))</f>
        <v>0</v>
      </c>
      <c r="AL123" s="132"/>
      <c r="AM123" s="101"/>
      <c r="AN123" s="101"/>
      <c r="AO123" s="102"/>
      <c r="AQ123" s="65" t="str">
        <f>IF(AO123&lt;&gt;"","STB",IF(AO124&lt;&gt;"","STB",IF(AN123&lt;&gt;"",IF(AN123&gt;5,IF(AN123&gt;AN124+1,"fim2st",IF(AN124&gt;AN123+1,"fim2st",IF(AN123=AN124,"meio2st",IF(AN123=6,IF(AN124=7,"fim2st","meio2st"),IF(AN123=7,IF(AN124=6,"fim2st","meio2st"),"meio2st"))))),IF(AN124&gt;5,IF(AN124&gt;AN123+1,"fim2st","meio2st"),"meio2st")),IF(AN124&lt;&gt;"",IF(AN123&gt;5,IF(AN123&gt;AN124+1,"fim2st",IF(AN124&gt;AN123+1,"fim2st",IF(AN123=AN124,"meio2st",IF(AN123=6,IF(AN124=7,"fim2st","meio2st"),IF(AN123=7,IF(AN124=6,"fim2st","meio2st"),"meio2st"))))),IF(AN124&gt;5,IF(AN124&gt;AN123+1,"fim2st","meio2st"),"meio2st")),IF(AM123&lt;&gt;"",IF(AM123&gt;5,IF(AM123&gt;AM124+1,"fim1st",IF(AM124&gt;AM123+1,"fim1st",IF(AM123=AM124,"meio1st",IF(AM123=6,IF(AM124=7,"fim1st","meio1st"),IF(AM123=7,IF(AM124=6,"fim1st","meio1st"),"meio1st"))))),IF(AM124&gt;5,IF(AM124&gt;AM123+1,"fim1st","meio1st"),"meio1st")),IF(AM124&lt;&gt;"",IF(AM123&gt;5,IF(AM123&gt;AM124+1,"fim1st",IF(AM124&gt;AM123+1,"fim1st",IF(AM123=AM124,"meio1st",IF(AM123=6,IF(AM124=7,"fim1st","meio1st"),IF(AM123=7,IF(AM124=6,"fim1st","meio1st"),"meio1st"))))),IF(AM124&gt;5,IF(AM124&gt;AM123+1,"fim1st","meio1st"),"meio1st")),"NJG"))))))</f>
        <v>NJG</v>
      </c>
      <c r="AS123" s="103">
        <f>IF(AL123="W",6,IF(AL123="O",0,  IF(AL124="R",IF(AQ123="meio1st",IF(AM124&gt;4,IF(AM124=6,7,AM124+2),6),AM123),AM123)))</f>
        <v>0</v>
      </c>
      <c r="AT123" s="104">
        <f>IF(AL123="W",6,IF(AL123="O",0,IF(AL123="R",IF(AQ123="meio1st",0,IF(AQ123="fim1st",0,AN123) ),IF(AL124="R",IF(AQ123="meio1st",6,IF(AQ123="fim1st",6,IF(AQ123="meio2st",IF(AN124&gt;4,IF(AN124=6,7,AN124+2),6),AN123))),AN123))))</f>
        <v>0</v>
      </c>
      <c r="AU123" s="105">
        <f>IF(AL123="W",0,IF(AL123="O",0,IF(AL123="R",IF(AQ123="STB",AO123,0),IF(AL124="R",IF(AQ121="meio1st",0,IF(AS123&gt;AS124,IF(AT123&gt;AT124,0,10),IF(AT123&gt;AT124,10,AO123))),AO123))))</f>
        <v>0</v>
      </c>
      <c r="AW123" s="98"/>
      <c r="AX123" s="41">
        <f>D122</f>
        <v>0</v>
      </c>
      <c r="AY123" s="99">
        <f>IF(AZ123="W",1,IF(AZ123="O",0,IF(AZ123="R",0,IF(AZ124="R",1,IF(BI123+BI124&gt;0,IF(BI123&gt;BI124,1,0),IF(BH123&gt;BH124,1,0))))))</f>
        <v>0</v>
      </c>
      <c r="AZ123" s="132"/>
      <c r="BA123" s="101"/>
      <c r="BB123" s="101"/>
      <c r="BC123" s="102"/>
      <c r="BE123" s="65" t="str">
        <f>IF(BC123&lt;&gt;"","STB",IF(BC124&lt;&gt;"","STB",IF(BB123&lt;&gt;"",IF(BB123&gt;5,IF(BB123&gt;BB124+1,"fim2st",IF(BB124&gt;BB123+1,"fim2st",IF(BB123=BB124,"meio2st",IF(BB123=6,IF(BB124=7,"fim2st","meio2st"),IF(BB123=7,IF(BB124=6,"fim2st","meio2st"),"meio2st"))))),IF(BB124&gt;5,IF(BB124&gt;BB123+1,"fim2st","meio2st"),"meio2st")),IF(BB124&lt;&gt;"",IF(BB123&gt;5,IF(BB123&gt;BB124+1,"fim2st",IF(BB124&gt;BB123+1,"fim2st",IF(BB123=BB124,"meio2st",IF(BB123=6,IF(BB124=7,"fim2st","meio2st"),IF(BB123=7,IF(BB124=6,"fim2st","meio2st"),"meio2st"))))),IF(BB124&gt;5,IF(BB124&gt;BB123+1,"fim2st","meio2st"),"meio2st")),IF(BA123&lt;&gt;"",IF(BA123&gt;5,IF(BA123&gt;BA124+1,"fim1st",IF(BA124&gt;BA123+1,"fim1st",IF(BA123=BA124,"meio1st",IF(BA123=6,IF(BA124=7,"fim1st","meio1st"),IF(BA123=7,IF(BA124=6,"fim1st","meio1st"),"meio1st"))))),IF(BA124&gt;5,IF(BA124&gt;BA123+1,"fim1st","meio1st"),"meio1st")),IF(BA124&lt;&gt;"",IF(BA123&gt;5,IF(BA123&gt;BA124+1,"fim1st",IF(BA124&gt;BA123+1,"fim1st",IF(BA123=BA124,"meio1st",IF(BA123=6,IF(BA124=7,"fim1st","meio1st"),IF(BA123=7,IF(BA124=6,"fim1st","meio1st"),"meio1st"))))),IF(BA124&gt;5,IF(BA124&gt;BA123+1,"fim1st","meio1st"),"meio1st")),"NJG"))))))</f>
        <v>NJG</v>
      </c>
      <c r="BG123" s="103">
        <f>IF(AZ123="W",6,IF(AZ123="O",0,  IF(AZ124="R",IF(BE123="meio1st",IF(BA124&gt;4,IF(BA124=6,7,BA124+2),6),BA123),BA123)))</f>
        <v>0</v>
      </c>
      <c r="BH123" s="104">
        <f>IF(AZ123="W",6,IF(AZ123="O",0,IF(AZ123="R",IF(BE123="meio1st",0,IF(BE123="fim1st",0,BB123) ),IF(AZ124="R",IF(BE123="meio1st",6,IF(BE123="fim1st",6,IF(BE123="meio2st",IF(BB124&gt;4,IF(BB124=6,7,BB124+2),6),BB123))),BB123))))</f>
        <v>0</v>
      </c>
      <c r="BI123" s="105">
        <f>IF(AZ123="W",0,IF(AZ123="O",0,IF(AZ123="R",IF(BE123="STB",BC123,0),IF(AZ124="R",IF(BE121="meio1st",0,IF(BG123&gt;BG124,IF(BH123&gt;BH124,0,10),IF(BH123&gt;BH124,10,BC123))),BC123))))</f>
        <v>0</v>
      </c>
      <c r="BK123" s="98"/>
      <c r="BL123" s="41">
        <f>D122</f>
        <v>0</v>
      </c>
      <c r="BM123" s="99">
        <f>IF(BN123="W",1,IF(BN123="O",0,IF(BN123="R",0,IF(BN124="R",1,IF(BW123+BW124&gt;0,IF(BW123&gt;BW124,1,0),IF(BV123&gt;BV124,1,0))))))</f>
        <v>0</v>
      </c>
      <c r="BN123" s="132"/>
      <c r="BO123" s="101"/>
      <c r="BP123" s="101"/>
      <c r="BQ123" s="102"/>
      <c r="BS123" s="65" t="str">
        <f>IF(BQ123&lt;&gt;"","STB",IF(BQ124&lt;&gt;"","STB",IF(BP123&lt;&gt;"",IF(BP123&gt;5,IF(BP123&gt;BP124+1,"fim2st",IF(BP124&gt;BP123+1,"fim2st",IF(BP123=BP124,"meio2st",IF(BP123=6,IF(BP124=7,"fim2st","meio2st"),IF(BP123=7,IF(BP124=6,"fim2st","meio2st"),"meio2st"))))),IF(BP124&gt;5,IF(BP124&gt;BP123+1,"fim2st","meio2st"),"meio2st")),IF(BP124&lt;&gt;"",IF(BP123&gt;5,IF(BP123&gt;BP124+1,"fim2st",IF(BP124&gt;BP123+1,"fim2st",IF(BP123=BP124,"meio2st",IF(BP123=6,IF(BP124=7,"fim2st","meio2st"),IF(BP123=7,IF(BP124=6,"fim2st","meio2st"),"meio2st"))))),IF(BP124&gt;5,IF(BP124&gt;BP123+1,"fim2st","meio2st"),"meio2st")),IF(BO123&lt;&gt;"",IF(BO123&gt;5,IF(BO123&gt;BO124+1,"fim1st",IF(BO124&gt;BO123+1,"fim1st",IF(BO123=BO124,"meio1st",IF(BO123=6,IF(BO124=7,"fim1st","meio1st"),IF(BO123=7,IF(BO124=6,"fim1st","meio1st"),"meio1st"))))),IF(BO124&gt;5,IF(BO124&gt;BO123+1,"fim1st","meio1st"),"meio1st")),IF(BO124&lt;&gt;"",IF(BO123&gt;5,IF(BO123&gt;BO124+1,"fim1st",IF(BO124&gt;BO123+1,"fim1st",IF(BO123=BO124,"meio1st",IF(BO123=6,IF(BO124=7,"fim1st","meio1st"),IF(BO123=7,IF(BO124=6,"fim1st","meio1st"),"meio1st"))))),IF(BO124&gt;5,IF(BO124&gt;BO123+1,"fim1st","meio1st"),"meio1st")),"NJG"))))))</f>
        <v>NJG</v>
      </c>
      <c r="BU123" s="103">
        <f>IF(BN123="W",6,IF(BN123="O",0,  IF(BN124="R",IF(BS123="meio1st",IF(BO124&gt;4,IF(BO124=6,7,BO124+2),6),BO123),BO123)))</f>
        <v>0</v>
      </c>
      <c r="BV123" s="104">
        <f>IF(BN123="W",6,IF(BN123="O",0,IF(BN123="R",IF(BS123="meio1st",0,IF(BS123="fim1st",0,BP123) ),IF(BN124="R",IF(BS123="meio1st",6,IF(BS123="fim1st",6,IF(BS123="meio2st",IF(BP124&gt;4,IF(BP124=6,7,BP124+2),6),BP123))),BP123))))</f>
        <v>0</v>
      </c>
      <c r="BW123" s="105">
        <f>IF(BN123="W",0,IF(BN123="O",0,IF(BN123="R",IF(BS123="STB",BQ123,0),IF(BN124="R",IF(BS121="meio1st",0,IF(BU123&gt;BU124,IF(BV123&gt;BV124,0,10),IF(BV123&gt;BV124,10,BQ123))),BQ123))))</f>
        <v>0</v>
      </c>
      <c r="BY123" s="98" t="s">
        <v>140</v>
      </c>
      <c r="BZ123" s="41">
        <f>D123</f>
        <v>0</v>
      </c>
      <c r="CA123" s="99">
        <f>IF(CB123="W",1,IF(CB123="O",0,IF(CB123="R",0,IF(CB124="R",1,IF(CK123+CK124&gt;0,IF(CK123&gt;CK124,1,0),IF(CJ123&gt;CJ124,1,0))))))</f>
        <v>0</v>
      </c>
      <c r="CB123" s="133"/>
      <c r="CC123" s="109"/>
      <c r="CD123" s="109"/>
      <c r="CE123" s="110"/>
      <c r="CG123" s="65" t="str">
        <f>IF(CE123&lt;&gt;"","STB",IF(CE124&lt;&gt;"","STB",IF(CD123&lt;&gt;"",IF(CD123&gt;5,IF(CD123&gt;CD124+1,"fim2st",IF(CD124&gt;CD123+1,"fim2st",IF(CD123=CD124,"meio2st",IF(CD123=6,IF(CD124=7,"fim2st","meio2st"),IF(CD123=7,IF(CD124=6,"fim2st","meio2st"),"meio2st"))))),IF(CD124&gt;5,IF(CD124&gt;CD123+1,"fim2st","meio2st"),"meio2st")),IF(CD124&lt;&gt;"",IF(CD123&gt;5,IF(CD123&gt;CD124+1,"fim2st",IF(CD124&gt;CD123+1,"fim2st",IF(CD123=CD124,"meio2st",IF(CD123=6,IF(CD124=7,"fim2st","meio2st"),IF(CD123=7,IF(CD124=6,"fim2st","meio2st"),"meio2st"))))),IF(CD124&gt;5,IF(CD124&gt;CD123+1,"fim2st","meio2st"),"meio2st")),IF(CC123&lt;&gt;"",IF(CC123&gt;5,IF(CC123&gt;CC124+1,"fim1st",IF(CC124&gt;CC123+1,"fim1st",IF(CC123=CC124,"meio1st",IF(CC123=6,IF(CC124=7,"fim1st","meio1st"),IF(CC123=7,IF(CC124=6,"fim1st","meio1st"),"meio1st"))))),IF(CC124&gt;5,IF(CC124&gt;CC123+1,"fim1st","meio1st"),"meio1st")),IF(CC124&lt;&gt;"",IF(CC123&gt;5,IF(CC123&gt;CC124+1,"fim1st",IF(CC124&gt;CC123+1,"fim1st",IF(CC123=CC124,"meio1st",IF(CC123=6,IF(CC124=7,"fim1st","meio1st"),IF(CC123=7,IF(CC124=6,"fim1st","meio1st"),"meio1st"))))),IF(CC124&gt;5,IF(CC124&gt;CC123+1,"fim1st","meio1st"),"meio1st")),"NJG"))))))</f>
        <v>NJG</v>
      </c>
      <c r="CI123" s="103">
        <f>IF(CB123="W",6,IF(CB123="O",0,  IF(CB124="R",IF(CG123="meio1st",IF(CC124&gt;4,IF(CC124=6,7,CC124+2),6),CC123),CC123)))</f>
        <v>0</v>
      </c>
      <c r="CJ123" s="104">
        <f>IF(CB123="W",6,IF(CB123="O",0,IF(CB123="R",IF(CG123="meio1st",0,IF(CG123="fim1st",0,CD123) ),IF(CB124="R",IF(CG123="meio1st",6,IF(CG123="fim1st",6,IF(CG123="meio2st",IF(CD124&gt;4,IF(CD124=6,7,CD124+2),6),CD123))),CD123))))</f>
        <v>0</v>
      </c>
      <c r="CK123" s="105">
        <f>IF(CB123="W",0,IF(CB123="O",0,IF(CB123="R",IF(CG123="STB",CE123,0),IF(CB124="R",IF(CG121="meio1st",0,IF(CI123&gt;CI124,IF(CJ123&gt;CJ124,0,10),IF(CJ123&gt;CJ124,10,CE123))),CE123))))</f>
        <v>0</v>
      </c>
      <c r="CM123" s="31">
        <f t="shared" si="406"/>
        <v>0</v>
      </c>
      <c r="CN123" s="65">
        <f>IF(AE125&gt;AE126,1,0)</f>
        <v>0</v>
      </c>
      <c r="CO123" s="65">
        <f>IF(AF125&gt;AF126,1,0)</f>
        <v>0</v>
      </c>
      <c r="CP123" s="65">
        <f>IF(AG125&gt;AG126,1,0)</f>
        <v>0</v>
      </c>
      <c r="CQ123" s="65">
        <f>IF(AS125&gt;AS126,1,0)</f>
        <v>0</v>
      </c>
      <c r="CR123" s="65">
        <f>IF(AT125&gt;AT126,1,0)</f>
        <v>0</v>
      </c>
      <c r="CS123" s="65">
        <f>IF(AU125&gt;AU126,1,0)</f>
        <v>0</v>
      </c>
      <c r="CT123" s="65">
        <f>IF(BG124&gt;BG123,1,0)</f>
        <v>0</v>
      </c>
      <c r="CU123" s="65">
        <f>IF(BH124&gt;BH123,1,0)</f>
        <v>0</v>
      </c>
      <c r="CV123" s="65">
        <f>IF(BI124&gt;BI123,1,0)</f>
        <v>0</v>
      </c>
      <c r="CW123" s="65">
        <f>IF(BU122&gt;BU121,1,0)</f>
        <v>0</v>
      </c>
      <c r="CX123" s="65">
        <f>IF(BV122&gt;BV121,1,0)</f>
        <v>0</v>
      </c>
      <c r="CY123" s="65">
        <f>IF(BW122&gt;BW121,1,0)</f>
        <v>0</v>
      </c>
      <c r="CZ123" s="65">
        <f>IF(CI123&gt;CI124,1,0)</f>
        <v>0</v>
      </c>
      <c r="DA123" s="65">
        <f>IF(CJ123&gt;CJ124,1,0)</f>
        <v>0</v>
      </c>
      <c r="DB123" s="65">
        <f>IF(CK123&gt;CK124,1,0)</f>
        <v>0</v>
      </c>
      <c r="DC123" s="111"/>
      <c r="DD123" s="65">
        <f>IF(AE126&gt;AE125,1,0)</f>
        <v>0</v>
      </c>
      <c r="DE123" s="65">
        <f>IF(AF126&gt;AF125,1,0)</f>
        <v>0</v>
      </c>
      <c r="DF123" s="65">
        <f>IF(AG126&gt;AG125,1,0)</f>
        <v>0</v>
      </c>
      <c r="DG123" s="65">
        <f>IF(AS126&gt;AS125,1,0)</f>
        <v>0</v>
      </c>
      <c r="DH123" s="65">
        <f>IF(AT126&gt;AT125,1,0)</f>
        <v>0</v>
      </c>
      <c r="DI123" s="65">
        <f>IF(AU126&gt;AU125,1,0)</f>
        <v>0</v>
      </c>
      <c r="DJ123" s="65">
        <f>IF(BG123&gt;BG124,1,0)</f>
        <v>0</v>
      </c>
      <c r="DK123" s="65">
        <f>IF(BH123&gt;BH124,1,0)</f>
        <v>0</v>
      </c>
      <c r="DL123" s="65">
        <f>IF(BI123&gt;BI124,1,0)</f>
        <v>0</v>
      </c>
      <c r="DM123" s="65">
        <f>IF(BU121&gt;BU122,1,0)</f>
        <v>0</v>
      </c>
      <c r="DN123" s="65">
        <f>IF(BV121&gt;BV122,1,0)</f>
        <v>0</v>
      </c>
      <c r="DO123" s="65">
        <f>IF(BW121&gt;BW122,1,0)</f>
        <v>0</v>
      </c>
      <c r="DP123" s="65">
        <f>IF(CI124&gt;CI123,1,0)</f>
        <v>0</v>
      </c>
      <c r="DQ123" s="65">
        <f>IF(CJ124&gt;CJ123,1,0)</f>
        <v>0</v>
      </c>
      <c r="DR123" s="65">
        <f>IF(CK124&gt;CK123,1,0)</f>
        <v>0</v>
      </c>
      <c r="DS123" s="111"/>
      <c r="DT123" s="65">
        <f>AE125+AF125+AG125+AS125+AT125+AU125+BG124+BH124+BI124+BU122+BV122+BW122+CI123+CJ123+CK123</f>
        <v>0</v>
      </c>
      <c r="DU123" s="65">
        <f>AE126+AF126+AG126+AS126+AT126+AU126+BG123+BH123+BI123+BU121+BV121+BW121+CI124+CJ124+CK124</f>
        <v>0</v>
      </c>
      <c r="DV123" s="111"/>
      <c r="DW123" s="31">
        <f>IF(X125="O",1,0)</f>
        <v>0</v>
      </c>
      <c r="DX123" s="31">
        <f>IF(AL125="O",1,0)</f>
        <v>0</v>
      </c>
      <c r="DY123" s="31">
        <f>IF(AZ124="O",1,0)</f>
        <v>0</v>
      </c>
      <c r="DZ123" s="31">
        <f>IF(BN122="O",1,0)</f>
        <v>0</v>
      </c>
      <c r="EA123" s="31">
        <f>IF(CB123="O",1,0)</f>
        <v>0</v>
      </c>
      <c r="ED123" s="65">
        <f t="shared" si="407"/>
        <v>0</v>
      </c>
      <c r="EE123" s="65">
        <f t="shared" si="408"/>
        <v>0</v>
      </c>
      <c r="EF123" s="65">
        <f t="shared" si="409"/>
        <v>0</v>
      </c>
      <c r="EG123" s="65">
        <f t="shared" si="410"/>
        <v>0</v>
      </c>
      <c r="EH123" s="65">
        <f t="shared" si="411"/>
        <v>0</v>
      </c>
      <c r="EI123" s="65">
        <v>3</v>
      </c>
      <c r="EJ123" s="43">
        <f t="shared" si="412"/>
        <v>0</v>
      </c>
      <c r="EK123" s="43">
        <f>AY124+BM122+CA123+W125+AK125</f>
        <v>0</v>
      </c>
      <c r="EL123" s="43">
        <f t="shared" si="413"/>
        <v>0</v>
      </c>
      <c r="EM123" s="43">
        <f t="shared" si="414"/>
        <v>0</v>
      </c>
      <c r="EN123" s="43">
        <f t="shared" si="415"/>
        <v>0</v>
      </c>
      <c r="EO123" s="43">
        <f t="shared" si="416"/>
        <v>0</v>
      </c>
      <c r="EP123" s="43">
        <f t="shared" si="416"/>
        <v>0</v>
      </c>
      <c r="EQ123" s="43">
        <f t="shared" si="417"/>
        <v>0</v>
      </c>
      <c r="ER123" s="43">
        <f t="shared" si="418"/>
        <v>0</v>
      </c>
      <c r="ES123" s="111"/>
      <c r="ET123" s="71">
        <f>IF(EK123+100&gt;99,EK123+100,concatdxnar("0",EK123+100))</f>
        <v>100</v>
      </c>
      <c r="EU123" s="71">
        <f t="shared" si="419"/>
        <v>100</v>
      </c>
      <c r="EV123" s="71">
        <f t="shared" si="420"/>
        <v>100</v>
      </c>
      <c r="EW123" s="71">
        <f t="shared" si="421"/>
        <v>9</v>
      </c>
      <c r="EX123" s="65" t="str">
        <f t="shared" si="422"/>
        <v>10010010093</v>
      </c>
      <c r="EY123" s="65">
        <f t="shared" si="423"/>
        <v>10010010093</v>
      </c>
      <c r="EZ123" s="65">
        <f>LARGE(EY121:EY126,EI123)</f>
        <v>10010010094</v>
      </c>
      <c r="FA123" s="65" t="str">
        <f t="shared" si="424"/>
        <v>100100100</v>
      </c>
      <c r="FB123" s="65" t="str">
        <f>IF(FA123=FA122,"empate-c",IF(FA123=FA124,"empate-b","ok"))</f>
        <v>empate-c</v>
      </c>
      <c r="FC123" s="65">
        <f t="shared" si="425"/>
        <v>4</v>
      </c>
      <c r="FD123" s="65" t="str">
        <f t="shared" si="426"/>
        <v>45</v>
      </c>
      <c r="FE123" s="65" t="str">
        <f>RIGHT(C119,1)</f>
        <v>N</v>
      </c>
      <c r="FF123" s="65">
        <f>IF(FD123=9,9,VLOOKUP(CONCATENATE(FE123,FD123),'Conf-Direto'!$A$12:$B$587,2,0))</f>
        <v>0</v>
      </c>
      <c r="FG123" s="65">
        <f t="shared" si="427"/>
        <v>7</v>
      </c>
      <c r="FH123" s="31" t="str">
        <f t="shared" si="428"/>
        <v>10010010074</v>
      </c>
      <c r="FI123" s="65">
        <v>3</v>
      </c>
      <c r="FJ123" s="70">
        <f>IF(BM121=1,1,IF(BM122=1,3,0))</f>
        <v>0</v>
      </c>
      <c r="FK123" s="70">
        <f>IF(AY123=1,2,IF(AY124=1,3,0))</f>
        <v>0</v>
      </c>
      <c r="FL123" s="70"/>
      <c r="FM123" s="70">
        <f>FL124</f>
        <v>0</v>
      </c>
      <c r="FN123" s="70">
        <f>FL125</f>
        <v>0</v>
      </c>
      <c r="FO123" s="70">
        <f>FL126</f>
        <v>0</v>
      </c>
      <c r="FP123" s="31">
        <f t="shared" si="429"/>
        <v>10010010074</v>
      </c>
      <c r="FQ123" s="31">
        <f>LARGE(FP121:FP126,3)</f>
        <v>10010010074</v>
      </c>
      <c r="FR123" s="65">
        <f>IF(SUM(EJ121:EJ126)=0,B123,VALUE(RIGHT(FQ123,1)))</f>
        <v>3</v>
      </c>
      <c r="FS123" s="31">
        <f t="shared" si="430"/>
        <v>81</v>
      </c>
      <c r="FT123" s="31">
        <f>VLOOKUP(FR123,B121:D126,3,0)</f>
        <v>0</v>
      </c>
      <c r="FU123" s="31">
        <f t="shared" si="431"/>
        <v>81</v>
      </c>
      <c r="FV123" s="67" t="str">
        <f t="shared" si="432"/>
        <v>8181</v>
      </c>
      <c r="FW123" s="31">
        <f t="shared" si="433"/>
        <v>8181</v>
      </c>
      <c r="FX123" s="31">
        <f>SMALL(FW121:FW126,FI123)</f>
        <v>8181</v>
      </c>
      <c r="FY123" s="31">
        <f t="shared" si="434"/>
        <v>81</v>
      </c>
      <c r="FZ123" s="31" t="str">
        <f t="shared" si="435"/>
        <v>81</v>
      </c>
    </row>
    <row r="124" spans="1:185" hidden="1" x14ac:dyDescent="0.45">
      <c r="B124" s="43">
        <v>4</v>
      </c>
      <c r="C124" s="38">
        <v>82</v>
      </c>
      <c r="D124" s="39">
        <f>Classificação!D86</f>
        <v>0</v>
      </c>
      <c r="F124" s="38">
        <f>F123+1</f>
        <v>82</v>
      </c>
      <c r="G124" s="89">
        <f t="shared" si="405"/>
        <v>0</v>
      </c>
      <c r="H124" s="131">
        <f>VLOOKUP(FR124,EI121:EJ126,2,0)</f>
        <v>0</v>
      </c>
      <c r="I124" s="112">
        <f>VLOOKUP(FR124,EI121:EK126,3,0)</f>
        <v>0</v>
      </c>
      <c r="J124" s="116">
        <f>VLOOKUP(FR124,EI121:EQ126,4,0)</f>
        <v>0</v>
      </c>
      <c r="K124" s="114">
        <f>VLOOKUP(FR124,EI121:EQ126,5,0)</f>
        <v>0</v>
      </c>
      <c r="L124" s="115">
        <f>VLOOKUP(FR124,EI121:EQ126,6,0)</f>
        <v>0</v>
      </c>
      <c r="M124" s="116">
        <f>VLOOKUP(FR124,EI121:EQ126,7,0)</f>
        <v>0</v>
      </c>
      <c r="N124" s="114">
        <f>VLOOKUP(FR124,EI121:EQ126,8,0)</f>
        <v>0</v>
      </c>
      <c r="O124" s="147">
        <f>VLOOKUP(FR124,EI121:EQ126,9,0)</f>
        <v>0</v>
      </c>
      <c r="P124" s="117">
        <f>VLOOKUP(FR124,EI121:ER126,10,0)</f>
        <v>0</v>
      </c>
      <c r="Q124" s="117" t="e">
        <f>VLOOKUP(FS124,EJ121:ES126,10,0)</f>
        <v>#N/A</v>
      </c>
      <c r="R124" s="97"/>
      <c r="S124" s="97"/>
      <c r="U124" s="118" t="s">
        <v>140</v>
      </c>
      <c r="V124" s="50">
        <f>D125</f>
        <v>0</v>
      </c>
      <c r="W124" s="119">
        <f>IF(X124="W",1,IF(X124="O",0,IF(X124="R",0,IF(X123="R",1,IF(AG124+AG123&gt;0,IF(AG124&gt;AG123,1,0),IF(AF124&gt;AF123,1,0))))))</f>
        <v>0</v>
      </c>
      <c r="X124" s="120"/>
      <c r="Y124" s="121"/>
      <c r="Z124" s="121"/>
      <c r="AA124" s="122"/>
      <c r="AC124" s="65" t="str">
        <f>IF(AA124&lt;&gt;"","STB",IF(AA123&lt;&gt;"","STB",IF(Z124&lt;&gt;"",IF(Z124&gt;5,IF(Z124&gt;Z123+1,"fim2st",IF(Z123&gt;Z124+1,"fim2st",IF(Z124=Z123,"meio2st",IF(Z124=6,IF(Z123=7,"fim2st","meio2st"),IF(Z124=7,IF(Z123=6,"fim2st","meio2st"),"meio2st"))))),IF(Z123&gt;5,IF(Z123&gt;Z124+1,"fim2st","meio2st"),"meio2st")),IF(Z123&lt;&gt;"",IF(Z124&gt;5,IF(Z124&gt;Z123+1,"fim2st",IF(Z123&gt;Z124+1,"fim2st",IF(Z124=Z123,"meio2st",IF(Z124=6,IF(Z123=7,"fim2st","meio2st"),IF(Z124=7,IF(Z123=6,"fim2st","meio2st"),"meio2st"))))),IF(Z123&gt;5,IF(Z123&gt;Z124+1,"fim2st","meio2st"),"meio2st")),IF(Y124&lt;&gt;"",IF(Y124&gt;5,IF(Y124&gt;Y123+1,"fim1st",IF(Y123&gt;Y124+1,"fim1st",IF(Y124=Y123,"meio1st",IF(Y124=6,IF(Y123=7,"fim1st","meio1st"),IF(Y124=7,IF(Y123=6,"fim1st","meio1st"),"meio1st"))))),IF(Y123&gt;5,IF(Y123&gt;Y124+1,"fim1st","meio1st"),"meio1st")),IF(Y123&lt;&gt;"",IF(Y124&gt;5,IF(Y124&gt;Y123+1,"fim1st",IF(Y123&gt;Y124+1,"fim1st",IF(Y124=Y123,"meio1st",IF(Y124=6,IF(Y123=7,"fim1st","meio1st"),IF(Y124=7,IF(Y123=6,"fim1st","meio1st"),"meio1st"))))),IF(Y123&gt;5,IF(Y123&gt;Y124+1,"fim1st","meio1st"),"meio1st")),"NJG"))))))</f>
        <v>NJG</v>
      </c>
      <c r="AE124" s="123">
        <f>IF(X124="W",6,IF(X124="O",0,  IF(X123="R",IF(AC124="meio1st",IF(Y123&gt;4,IF(Y123=6,7,Y123+2),6),Y124),Y124)))</f>
        <v>0</v>
      </c>
      <c r="AF124" s="124">
        <f>IF(X124="W",6,IF(X124="O",0,IF(X124="R",IF(AC124="meio1st",0,IF(AC124="fim1st",0,Z124) ),IF(X123="R",IF(AC124="meio1st",6,IF(AC124="fim1st",6,IF(AC124="meio2st",IF(Z123&gt;4,IF(Z123=6,7,Z123+2),6),Z124))),Z124))))</f>
        <v>0</v>
      </c>
      <c r="AG124" s="125">
        <f>IF(X124="W",0,IF(X124="O",0,IF(X124="R",IF(AC124="STB",AA124,0),IF(X123="R",IF(AC121="meio1st",0,IF(AE124&gt;AE123,IF(AF124&gt;AF123,0,10),IF(AF124&gt;AF123,10,AA124))),AA124))))</f>
        <v>0</v>
      </c>
      <c r="AH124" s="106"/>
      <c r="AI124" s="118"/>
      <c r="AJ124" s="50">
        <f>D124</f>
        <v>0</v>
      </c>
      <c r="AK124" s="119">
        <f>IF(AL124="W",1,IF(AL124="O",0,IF(AL124="R",0,IF(AL123="R",1,IF(AU124+AU123&gt;0,IF(AU124&gt;AU123,1,0),IF(AT124&gt;AT123,1,0))))))</f>
        <v>0</v>
      </c>
      <c r="AL124" s="120"/>
      <c r="AM124" s="121"/>
      <c r="AN124" s="121"/>
      <c r="AO124" s="122"/>
      <c r="AQ124" s="65" t="str">
        <f>IF(AO124&lt;&gt;"","STB",IF(AO123&lt;&gt;"","STB",IF(AN124&lt;&gt;"",IF(AN124&gt;5,IF(AN124&gt;AN123+1,"fim2st",IF(AN123&gt;AN124+1,"fim2st",IF(AN124=AN123,"meio2st",IF(AN124=6,IF(AN123=7,"fim2st","meio2st"),IF(AN124=7,IF(AN123=6,"fim2st","meio2st"),"meio2st"))))),IF(AN123&gt;5,IF(AN123&gt;AN124+1,"fim2st","meio2st"),"meio2st")),IF(AN123&lt;&gt;"",IF(AN124&gt;5,IF(AN124&gt;AN123+1,"fim2st",IF(AN123&gt;AN124+1,"fim2st",IF(AN124=AN123,"meio2st",IF(AN124=6,IF(AN123=7,"fim2st","meio2st"),IF(AN124=7,IF(AN123=6,"fim2st","meio2st"),"meio2st"))))),IF(AN123&gt;5,IF(AN123&gt;AN124+1,"fim2st","meio2st"),"meio2st")),IF(AM124&lt;&gt;"",IF(AM124&gt;5,IF(AM124&gt;AM123+1,"fim1st",IF(AM123&gt;AM124+1,"fim1st",IF(AM124=AM123,"meio1st",IF(AM124=6,IF(AM123=7,"fim1st","meio1st"),IF(AM124=7,IF(AM123=6,"fim1st","meio1st"),"meio1st"))))),IF(AM123&gt;5,IF(AM123&gt;AM124+1,"fim1st","meio1st"),"meio1st")),IF(AM123&lt;&gt;"",IF(AM124&gt;5,IF(AM124&gt;AM123+1,"fim1st",IF(AM123&gt;AM124+1,"fim1st",IF(AM124=AM123,"meio1st",IF(AM124=6,IF(AM123=7,"fim1st","meio1st"),IF(AM124=7,IF(AM123=6,"fim1st","meio1st"),"meio1st"))))),IF(AM123&gt;5,IF(AM123&gt;AM124+1,"fim1st","meio1st"),"meio1st")),"NJG"))))))</f>
        <v>NJG</v>
      </c>
      <c r="AS124" s="123">
        <f>IF(AL124="W",6,IF(AL124="O",0,  IF(AL123="R",IF(AQ124="meio1st",IF(AM123&gt;4,IF(AM123=6,7,AM123+2),6),AM124),AM124)))</f>
        <v>0</v>
      </c>
      <c r="AT124" s="124">
        <f>IF(AL124="W",6,IF(AL124="O",0,IF(AL124="R",IF(AQ124="meio1st",0,IF(AQ124="fim1st",0,AN124) ),IF(AL123="R",IF(AQ124="meio1st",6,IF(AQ124="fim1st",6,IF(AQ124="meio2st",IF(AN123&gt;4,IF(AN123=6,7,AN123+2),6),AN124))),AN124))))</f>
        <v>0</v>
      </c>
      <c r="AU124" s="125">
        <f>IF(AL124="W",0,IF(AL124="O",0,IF(AL124="R",IF(AQ124="STB",AO124,0),IF(AL123="R",IF(AQ121="meio1st",0,IF(AS124&gt;AS123,IF(AT124&gt;AT123,0,10),IF(AT124&gt;AT123,10,AO124))),AO124))))</f>
        <v>0</v>
      </c>
      <c r="AW124" s="118" t="s">
        <v>140</v>
      </c>
      <c r="AX124" s="50">
        <f>D123</f>
        <v>0</v>
      </c>
      <c r="AY124" s="119">
        <f>IF(AZ124="W",1,IF(AZ124="O",0,IF(AZ124="R",0,IF(AZ123="R",1,IF(BI124+BI123&gt;0,IF(BI124&gt;BI123,1,0),IF(BH124&gt;BH123,1,0))))))</f>
        <v>0</v>
      </c>
      <c r="AZ124" s="120"/>
      <c r="BA124" s="121"/>
      <c r="BB124" s="121"/>
      <c r="BC124" s="122"/>
      <c r="BE124" s="65" t="str">
        <f>IF(BC124&lt;&gt;"","STB",IF(BC123&lt;&gt;"","STB",IF(BB124&lt;&gt;"",IF(BB124&gt;5,IF(BB124&gt;BB123+1,"fim2st",IF(BB123&gt;BB124+1,"fim2st",IF(BB124=BB123,"meio2st",IF(BB124=6,IF(BB123=7,"fim2st","meio2st"),IF(BB124=7,IF(BB123=6,"fim2st","meio2st"),"meio2st"))))),IF(BB123&gt;5,IF(BB123&gt;BB124+1,"fim2st","meio2st"),"meio2st")),IF(BB123&lt;&gt;"",IF(BB124&gt;5,IF(BB124&gt;BB123+1,"fim2st",IF(BB123&gt;BB124+1,"fim2st",IF(BB124=BB123,"meio2st",IF(BB124=6,IF(BB123=7,"fim2st","meio2st"),IF(BB124=7,IF(BB123=6,"fim2st","meio2st"),"meio2st"))))),IF(BB123&gt;5,IF(BB123&gt;BB124+1,"fim2st","meio2st"),"meio2st")),IF(BA124&lt;&gt;"",IF(BA124&gt;5,IF(BA124&gt;BA123+1,"fim1st",IF(BA123&gt;BA124+1,"fim1st",IF(BA124=BA123,"meio1st",IF(BA124=6,IF(BA123=7,"fim1st","meio1st"),IF(BA124=7,IF(BA123=6,"fim1st","meio1st"),"meio1st"))))),IF(BA123&gt;5,IF(BA123&gt;BA124+1,"fim1st","meio1st"),"meio1st")),IF(BA123&lt;&gt;"",IF(BA124&gt;5,IF(BA124&gt;BA123+1,"fim1st",IF(BA123&gt;BA124+1,"fim1st",IF(BA124=BA123,"meio1st",IF(BA124=6,IF(BA123=7,"fim1st","meio1st"),IF(BA124=7,IF(BA123=6,"fim1st","meio1st"),"meio1st"))))),IF(BA123&gt;5,IF(BA123&gt;BA124+1,"fim1st","meio1st"),"meio1st")),"NJG"))))))</f>
        <v>NJG</v>
      </c>
      <c r="BG124" s="123">
        <f>IF(AZ124="W",6,IF(AZ124="O",0,  IF(AZ123="R",IF(BE124="meio1st",IF(BA123&gt;4,IF(BA123=6,7,BA123+2),6),BA124),BA124)))</f>
        <v>0</v>
      </c>
      <c r="BH124" s="124">
        <f>IF(AZ124="W",6,IF(AZ124="O",0,IF(AZ124="R",IF(BE124="meio1st",0,IF(BE124="fim1st",0,BB124) ),IF(AZ123="R",IF(BE124="meio1st",6,IF(BE124="fim1st",6,IF(BE124="meio2st",IF(BB123&gt;4,IF(BB123=6,7,BB123+2),6),BB124))),BB124))))</f>
        <v>0</v>
      </c>
      <c r="BI124" s="125">
        <f>IF(AZ124="W",0,IF(AZ124="O",0,IF(AZ124="R",IF(BE124="STB",BC124,0),IF(AZ123="R",IF(BE121="meio1st",0,IF(BG124&gt;BG123,IF(BH124&gt;BH123,0,10),IF(BH124&gt;BH123,10,BC124))),BC124))))</f>
        <v>0</v>
      </c>
      <c r="BK124" s="118" t="s">
        <v>140</v>
      </c>
      <c r="BL124" s="50">
        <f>D126</f>
        <v>0</v>
      </c>
      <c r="BM124" s="119">
        <f>IF(BN124="W",1,IF(BN124="O",0,IF(BN124="R",0,IF(BN123="R",1,IF(BW124+BW123&gt;0,IF(BW124&gt;BW123,1,0),IF(BV124&gt;BV123,1,0))))))</f>
        <v>0</v>
      </c>
      <c r="BN124" s="120"/>
      <c r="BO124" s="121"/>
      <c r="BP124" s="121"/>
      <c r="BQ124" s="122"/>
      <c r="BS124" s="65" t="str">
        <f>IF(BQ124&lt;&gt;"","STB",IF(BQ123&lt;&gt;"","STB",IF(BP124&lt;&gt;"",IF(BP124&gt;5,IF(BP124&gt;BP123+1,"fim2st",IF(BP123&gt;BP124+1,"fim2st",IF(BP124=BP123,"meio2st",IF(BP124=6,IF(BP123=7,"fim2st","meio2st"),IF(BP124=7,IF(BP123=6,"fim2st","meio2st"),"meio2st"))))),IF(BP123&gt;5,IF(BP123&gt;BP124+1,"fim2st","meio2st"),"meio2st")),IF(BP123&lt;&gt;"",IF(BP124&gt;5,IF(BP124&gt;BP123+1,"fim2st",IF(BP123&gt;BP124+1,"fim2st",IF(BP124=BP123,"meio2st",IF(BP124=6,IF(BP123=7,"fim2st","meio2st"),IF(BP124=7,IF(BP123=6,"fim2st","meio2st"),"meio2st"))))),IF(BP123&gt;5,IF(BP123&gt;BP124+1,"fim2st","meio2st"),"meio2st")),IF(BO124&lt;&gt;"",IF(BO124&gt;5,IF(BO124&gt;BO123+1,"fim1st",IF(BO123&gt;BO124+1,"fim1st",IF(BO124=BO123,"meio1st",IF(BO124=6,IF(BO123=7,"fim1st","meio1st"),IF(BO124=7,IF(BO123=6,"fim1st","meio1st"),"meio1st"))))),IF(BO123&gt;5,IF(BO123&gt;BO124+1,"fim1st","meio1st"),"meio1st")),IF(BO123&lt;&gt;"",IF(BO124&gt;5,IF(BO124&gt;BO123+1,"fim1st",IF(BO123&gt;BO124+1,"fim1st",IF(BO124=BO123,"meio1st",IF(BO124=6,IF(BO123=7,"fim1st","meio1st"),IF(BO124=7,IF(BO123=6,"fim1st","meio1st"),"meio1st"))))),IF(BO123&gt;5,IF(BO123&gt;BO124+1,"fim1st","meio1st"),"meio1st")),"NJG"))))))</f>
        <v>NJG</v>
      </c>
      <c r="BU124" s="123">
        <f>IF(BN124="W",6,IF(BN124="O",0,  IF(BN123="R",IF(BS124="meio1st",IF(BO123&gt;4,IF(BO123=6,7,BO123+2),6),BO124),BO124)))</f>
        <v>0</v>
      </c>
      <c r="BV124" s="124">
        <f>IF(BN124="W",6,IF(BN124="O",0,IF(BN124="R",IF(BS124="meio1st",0,IF(BS124="fim1st",0,BP124) ),IF(BN123="R",IF(BS124="meio1st",6,IF(BS124="fim1st",6,IF(BS124="meio2st",IF(BP123&gt;4,IF(BP123=6,7,BP123+2),6),BP124))),BP124))))</f>
        <v>0</v>
      </c>
      <c r="BW124" s="125">
        <f>IF(BN124="W",0,IF(BN124="O",0,IF(BN124="R",IF(BS124="STB",BQ124,0),IF(BN123="R",IF(BS121="meio1st",0,IF(BU124&gt;BU123,IF(BV124&gt;BV123,0,10),IF(BV124&gt;BV123,10,BQ124))),BQ124))))</f>
        <v>0</v>
      </c>
      <c r="BY124" s="118"/>
      <c r="BZ124" s="50">
        <f>D125</f>
        <v>0</v>
      </c>
      <c r="CA124" s="119">
        <f>IF(CB124="W",1,IF(CB124="O",0,IF(CB124="R",0,IF(CB123="R",1,IF(CK124+CK123&gt;0,IF(CK124&gt;CK123,1,0),IF(CJ124&gt;CJ123,1,0))))))</f>
        <v>0</v>
      </c>
      <c r="CB124" s="151"/>
      <c r="CC124" s="129"/>
      <c r="CD124" s="129"/>
      <c r="CE124" s="130"/>
      <c r="CG124" s="65" t="str">
        <f>IF(CE124&lt;&gt;"","STB",IF(CE123&lt;&gt;"","STB",IF(CD124&lt;&gt;"",IF(CD124&gt;5,IF(CD124&gt;CD123+1,"fim2st",IF(CD123&gt;CD124+1,"fim2st",IF(CD124=CD123,"meio2st",IF(CD124=6,IF(CD123=7,"fim2st","meio2st"),IF(CD124=7,IF(CD123=6,"fim2st","meio2st"),"meio2st"))))),IF(CD123&gt;5,IF(CD123&gt;CD124+1,"fim2st","meio2st"),"meio2st")),IF(CD123&lt;&gt;"",IF(CD124&gt;5,IF(CD124&gt;CD123+1,"fim2st",IF(CD123&gt;CD124+1,"fim2st",IF(CD124=CD123,"meio2st",IF(CD124=6,IF(CD123=7,"fim2st","meio2st"),IF(CD124=7,IF(CD123=6,"fim2st","meio2st"),"meio2st"))))),IF(CD123&gt;5,IF(CD123&gt;CD124+1,"fim2st","meio2st"),"meio2st")),IF(CC124&lt;&gt;"",IF(CC124&gt;5,IF(CC124&gt;CC123+1,"fim1st",IF(CC123&gt;CC124+1,"fim1st",IF(CC124=CC123,"meio1st",IF(CC124=6,IF(CC123=7,"fim1st","meio1st"),IF(CC124=7,IF(CC123=6,"fim1st","meio1st"),"meio1st"))))),IF(CC123&gt;5,IF(CC123&gt;CC124+1,"fim1st","meio1st"),"meio1st")),IF(CC123&lt;&gt;"",IF(CC124&gt;5,IF(CC124&gt;CC123+1,"fim1st",IF(CC123&gt;CC124+1,"fim1st",IF(CC124=CC123,"meio1st",IF(CC124=6,IF(CC123=7,"fim1st","meio1st"),IF(CC124=7,IF(CC123=6,"fim1st","meio1st"),"meio1st"))))),IF(CC123&gt;5,IF(CC123&gt;CC124+1,"fim1st","meio1st"),"meio1st")),"NJG"))))))</f>
        <v>NJG</v>
      </c>
      <c r="CI124" s="123">
        <f>IF(CB124="W",6,IF(CB124="O",0,  IF(CB123="R",IF(CG124="meio1st",IF(CC123&gt;4,IF(CC123=6,7,CC123+2),6),CC124),CC124)))</f>
        <v>0</v>
      </c>
      <c r="CJ124" s="124">
        <f>IF(CB124="W",6,IF(CB124="O",0,IF(CB124="R",IF(CG124="meio1st",0,IF(CG124="fim1st",0,CD124) ),IF(CB123="R",IF(CG124="meio1st",6,IF(CG124="fim1st",6,IF(CG124="meio2st",IF(CD123&gt;4,IF(CD123=6,7,CD123+2),6),CD124))),CD124))))</f>
        <v>0</v>
      </c>
      <c r="CK124" s="125">
        <f>IF(CB124="W",0,IF(CB124="O",0,IF(CB124="R",IF(CG124="STB",CE124,0),IF(CB123="R",IF(CG121="meio1st",0,IF(CI124&gt;CI123,IF(CJ124&gt;CJ123,0,10),IF(CJ124&gt;CJ123,10,CE124))),CE124))))</f>
        <v>0</v>
      </c>
      <c r="CM124" s="31">
        <f t="shared" si="406"/>
        <v>0</v>
      </c>
      <c r="CN124" s="65">
        <f>IF(AE126&gt;AE125,1,0)</f>
        <v>0</v>
      </c>
      <c r="CO124" s="65">
        <f>IF(AF126&gt;AF125,1,0)</f>
        <v>0</v>
      </c>
      <c r="CP124" s="65">
        <f>IF(AG126&gt;AG125,1,0)</f>
        <v>0</v>
      </c>
      <c r="CQ124" s="65">
        <f>IF(AS124&gt;AS123,1,0)</f>
        <v>0</v>
      </c>
      <c r="CR124" s="65">
        <f>IF(AT124&gt;AT123,1,0)</f>
        <v>0</v>
      </c>
      <c r="CS124" s="65">
        <f>IF(AU124&gt;AU123,1,0)</f>
        <v>0</v>
      </c>
      <c r="CT124" s="65">
        <f>IF(BG122&gt;BG121,1,0)</f>
        <v>0</v>
      </c>
      <c r="CU124" s="65">
        <f>IF(BH122&gt;BH121,1,0)</f>
        <v>0</v>
      </c>
      <c r="CV124" s="65">
        <f>IF(BI122&gt;BI121,1,0)</f>
        <v>0</v>
      </c>
      <c r="CW124" s="65">
        <f>IF(BU126&gt;BU125,1,0)</f>
        <v>0</v>
      </c>
      <c r="CX124" s="65">
        <f>IF(BV126&gt;BV125,1,0)</f>
        <v>0</v>
      </c>
      <c r="CY124" s="65">
        <f>IF(BW126&gt;BW125,1,0)</f>
        <v>0</v>
      </c>
      <c r="CZ124" s="65">
        <f>IF(CI125&gt;CI126,1,0)</f>
        <v>0</v>
      </c>
      <c r="DA124" s="65">
        <f>IF(CJ125&gt;CJ126,1,0)</f>
        <v>0</v>
      </c>
      <c r="DB124" s="65">
        <f>IF(CK125&gt;CK126,1,0)</f>
        <v>0</v>
      </c>
      <c r="DC124" s="111"/>
      <c r="DD124" s="65">
        <f>IF(AE125&gt;AE126,1,0)</f>
        <v>0</v>
      </c>
      <c r="DE124" s="65">
        <f>IF(AF125&gt;AF126,1,0)</f>
        <v>0</v>
      </c>
      <c r="DF124" s="65">
        <f>IF(AG125&gt;AG126,1,0)</f>
        <v>0</v>
      </c>
      <c r="DG124" s="65">
        <f>IF(AS123&gt;AS124,1,0)</f>
        <v>0</v>
      </c>
      <c r="DH124" s="65">
        <f>IF(AT123&gt;AT124,1,0)</f>
        <v>0</v>
      </c>
      <c r="DI124" s="65">
        <f>IF(AU123&gt;AU124,1,0)</f>
        <v>0</v>
      </c>
      <c r="DJ124" s="65">
        <f>IF(BG121&gt;BG122,1,0)</f>
        <v>0</v>
      </c>
      <c r="DK124" s="65">
        <f>IF(BH121&gt;BH122,1,0)</f>
        <v>0</v>
      </c>
      <c r="DL124" s="65">
        <f>IF(BI121&gt;BI122,1,0)</f>
        <v>0</v>
      </c>
      <c r="DM124" s="65">
        <f>IF(BU125&gt;BU126,1,0)</f>
        <v>0</v>
      </c>
      <c r="DN124" s="65">
        <f>IF(BV125&gt;BV126,1,0)</f>
        <v>0</v>
      </c>
      <c r="DO124" s="65">
        <f>IF(BW125&gt;BW126,1,0)</f>
        <v>0</v>
      </c>
      <c r="DP124" s="65">
        <f>IF(CI126&gt;CI125,1,0)</f>
        <v>0</v>
      </c>
      <c r="DQ124" s="65">
        <f>IF(CJ126&gt;CJ125,1,0)</f>
        <v>0</v>
      </c>
      <c r="DR124" s="65">
        <f>IF(CK126&gt;CK125,1,0)</f>
        <v>0</v>
      </c>
      <c r="DS124" s="111"/>
      <c r="DT124" s="65">
        <f>AE126+AF126+AG126+AS124+AT124+AU124+BG122+BH122+BI122+BU126+BV126+BW126+CI125+CJ125+CK125</f>
        <v>0</v>
      </c>
      <c r="DU124" s="65">
        <f>AE125+AF125+AG125+AS123+AT123+AU123+BG121+BH121+BI121+BU125+BV125+BW125+CI126+CJ126+CK126</f>
        <v>0</v>
      </c>
      <c r="DV124" s="111"/>
      <c r="DW124" s="31">
        <f>IF(X126="O",1,0)</f>
        <v>0</v>
      </c>
      <c r="DX124" s="31">
        <f>IF(AL124="O",1,0)</f>
        <v>0</v>
      </c>
      <c r="DY124" s="31">
        <f>IF(AZ122="O",1,0)</f>
        <v>0</v>
      </c>
      <c r="DZ124" s="31">
        <f>IF(BN126="O",1,0)</f>
        <v>0</v>
      </c>
      <c r="EA124" s="31">
        <f>IF(CB125="O",1,0)</f>
        <v>0</v>
      </c>
      <c r="ED124" s="65">
        <f t="shared" si="407"/>
        <v>0</v>
      </c>
      <c r="EE124" s="65">
        <f t="shared" si="408"/>
        <v>0</v>
      </c>
      <c r="EF124" s="65">
        <f t="shared" si="409"/>
        <v>0</v>
      </c>
      <c r="EG124" s="65">
        <f t="shared" si="410"/>
        <v>0</v>
      </c>
      <c r="EH124" s="65">
        <f t="shared" si="411"/>
        <v>0</v>
      </c>
      <c r="EI124" s="65">
        <v>4</v>
      </c>
      <c r="EJ124" s="43">
        <f t="shared" si="412"/>
        <v>0</v>
      </c>
      <c r="EK124" s="43">
        <f>AY122+BM126+CA125+W126+AK124</f>
        <v>0</v>
      </c>
      <c r="EL124" s="43">
        <f t="shared" si="413"/>
        <v>0</v>
      </c>
      <c r="EM124" s="43">
        <f t="shared" si="414"/>
        <v>0</v>
      </c>
      <c r="EN124" s="43">
        <f t="shared" si="415"/>
        <v>0</v>
      </c>
      <c r="EO124" s="43">
        <f t="shared" si="416"/>
        <v>0</v>
      </c>
      <c r="EP124" s="43">
        <f t="shared" si="416"/>
        <v>0</v>
      </c>
      <c r="EQ124" s="43">
        <f t="shared" si="417"/>
        <v>0</v>
      </c>
      <c r="ER124" s="43">
        <f t="shared" si="418"/>
        <v>0</v>
      </c>
      <c r="ES124" s="111"/>
      <c r="ET124" s="71">
        <f>IF(EK124+100&gt;99,EK124+100,concatdxnar("0",EK124+100))</f>
        <v>100</v>
      </c>
      <c r="EU124" s="71">
        <f t="shared" si="419"/>
        <v>100</v>
      </c>
      <c r="EV124" s="71">
        <f t="shared" si="420"/>
        <v>100</v>
      </c>
      <c r="EW124" s="71">
        <f t="shared" si="421"/>
        <v>9</v>
      </c>
      <c r="EX124" s="65" t="str">
        <f t="shared" si="422"/>
        <v>10010010094</v>
      </c>
      <c r="EY124" s="65">
        <f t="shared" si="423"/>
        <v>10010010094</v>
      </c>
      <c r="EZ124" s="65">
        <f>LARGE(EY121:EY126,EI124)</f>
        <v>10010010093</v>
      </c>
      <c r="FA124" s="65" t="str">
        <f t="shared" si="424"/>
        <v>100100100</v>
      </c>
      <c r="FB124" s="65" t="str">
        <f>IF(FA124=FA123,"empate-c",IF(FA124=FA125,"empate-b","ok"))</f>
        <v>empate-c</v>
      </c>
      <c r="FC124" s="65">
        <f t="shared" si="425"/>
        <v>3</v>
      </c>
      <c r="FD124" s="65" t="str">
        <f t="shared" si="426"/>
        <v>34</v>
      </c>
      <c r="FE124" s="65" t="str">
        <f>RIGHT(C119,1)</f>
        <v>N</v>
      </c>
      <c r="FF124" s="65">
        <f>IF(FD124=9,9,VLOOKUP(CONCATENATE(FE124,FD124),'Conf-Direto'!$A$12:$B$587,2,0))</f>
        <v>0</v>
      </c>
      <c r="FG124" s="65">
        <f t="shared" si="427"/>
        <v>7</v>
      </c>
      <c r="FH124" s="31" t="str">
        <f t="shared" si="428"/>
        <v>10010010073</v>
      </c>
      <c r="FI124" s="65">
        <v>4</v>
      </c>
      <c r="FJ124" s="70">
        <f>IF(AY121=1,1,IF(AY122=1,4,0))</f>
        <v>0</v>
      </c>
      <c r="FK124" s="70">
        <f>IF(AK123=1,2,IF(AK124=1,4,0))</f>
        <v>0</v>
      </c>
      <c r="FL124" s="70">
        <f>IF(W125=1,3,IF(W126=1,4,0))</f>
        <v>0</v>
      </c>
      <c r="FM124" s="70"/>
      <c r="FN124" s="70">
        <f>FM125</f>
        <v>0</v>
      </c>
      <c r="FO124" s="70">
        <f>FM126</f>
        <v>0</v>
      </c>
      <c r="FP124" s="31">
        <f t="shared" si="429"/>
        <v>10010010073</v>
      </c>
      <c r="FQ124" s="31">
        <f>LARGE(FP121:FP126,4)</f>
        <v>10010010073</v>
      </c>
      <c r="FR124" s="65">
        <f>IF(SUM(EJ121:EJ126)=0,B124,VALUE(RIGHT(FQ124,1)))</f>
        <v>4</v>
      </c>
      <c r="FS124" s="31">
        <f t="shared" si="430"/>
        <v>82</v>
      </c>
      <c r="FT124" s="31">
        <f>VLOOKUP(FR124,B121:D126,3,0)</f>
        <v>0</v>
      </c>
      <c r="FU124" s="31">
        <f t="shared" si="431"/>
        <v>82</v>
      </c>
      <c r="FV124" s="67" t="str">
        <f t="shared" si="432"/>
        <v>8282</v>
      </c>
      <c r="FW124" s="31">
        <f t="shared" si="433"/>
        <v>8282</v>
      </c>
      <c r="FX124" s="31">
        <f>SMALL(FW121:FW126,FI124)</f>
        <v>8282</v>
      </c>
      <c r="FY124" s="31">
        <f t="shared" si="434"/>
        <v>82</v>
      </c>
      <c r="FZ124" s="31" t="str">
        <f t="shared" si="435"/>
        <v>82</v>
      </c>
    </row>
    <row r="125" spans="1:185" hidden="1" x14ac:dyDescent="0.45">
      <c r="B125" s="43">
        <v>5</v>
      </c>
      <c r="C125" s="38">
        <v>83</v>
      </c>
      <c r="D125" s="39">
        <f>Classificação!D87</f>
        <v>0</v>
      </c>
      <c r="F125" s="38">
        <f>F124+1</f>
        <v>83</v>
      </c>
      <c r="G125" s="89">
        <f t="shared" si="405"/>
        <v>0</v>
      </c>
      <c r="H125" s="131">
        <f>VLOOKUP(FR125,EI121:EJ126,2,0)</f>
        <v>0</v>
      </c>
      <c r="I125" s="112">
        <f>VLOOKUP(FR125,EI121:EK126,3,0)</f>
        <v>0</v>
      </c>
      <c r="J125" s="131">
        <f>VLOOKUP(FR125,EI121:EQ126,4,0)</f>
        <v>0</v>
      </c>
      <c r="K125" s="114">
        <f>VLOOKUP(FR125,EI121:EQ126,5,0)</f>
        <v>0</v>
      </c>
      <c r="L125" s="115">
        <f>VLOOKUP(FR125,EI121:EQ126,6,0)</f>
        <v>0</v>
      </c>
      <c r="M125" s="131">
        <f>VLOOKUP(FR125,EI121:EQ126,7,0)</f>
        <v>0</v>
      </c>
      <c r="N125" s="114">
        <f>VLOOKUP(FR125,EI121:EQ126,8,0)</f>
        <v>0</v>
      </c>
      <c r="O125" s="147">
        <f>VLOOKUP(FR125,EI121:EQ126,9,0)</f>
        <v>0</v>
      </c>
      <c r="P125" s="117">
        <f>VLOOKUP(FR125,EI121:ER126,10,0)</f>
        <v>0</v>
      </c>
      <c r="Q125" s="117" t="e">
        <f>VLOOKUP(FS125,EJ121:ES126,10,0)</f>
        <v>#N/A</v>
      </c>
      <c r="R125" s="97"/>
      <c r="S125" s="97"/>
      <c r="U125" s="98"/>
      <c r="V125" s="45">
        <f>D123</f>
        <v>0</v>
      </c>
      <c r="W125" s="134">
        <f>IF(X125="W",1,IF(X125="O",0,IF(X125="R",0,IF(X126="R",1,IF(AG125+AG126&gt;0,IF(AG125&gt;AG126,1,0),IF(AF125&gt;AF126,1,0))))))</f>
        <v>0</v>
      </c>
      <c r="X125" s="132"/>
      <c r="Y125" s="101"/>
      <c r="Z125" s="101"/>
      <c r="AA125" s="102"/>
      <c r="AC125" s="65" t="str">
        <f>IF(AA125&lt;&gt;"","STB",IF(AA126&lt;&gt;"","STB",IF(Z125&lt;&gt;"",IF(Z125&gt;5,IF(Z125&gt;Z126+1,"fim2st",IF(Z126&gt;Z125+1,"fim2st",IF(Z125=Z126,"meio2st",IF(Z125=6,IF(Z126=7,"fim2st","meio2st"),IF(Z125=7,IF(Z126=6,"fim2st","meio2st"),"meio2st"))))),IF(Z126&gt;5,IF(Z126&gt;Z125+1,"fim2st","meio2st"),"meio2st")),IF(Z126&lt;&gt;"",IF(Z125&gt;5,IF(Z125&gt;Z126+1,"fim2st",IF(Z126&gt;Z125+1,"fim2st",IF(Z125=Z126,"meio2st",IF(Z125=6,IF(Z126=7,"fim2st","meio2st"),IF(Z125=7,IF(Z126=6,"fim2st","meio2st"),"meio2st"))))),IF(Z126&gt;5,IF(Z126&gt;Z125+1,"fim2st","meio2st"),"meio2st")),IF(Y125&lt;&gt;"",IF(Y125&gt;5,IF(Y125&gt;Y126+1,"fim1st",IF(Y126&gt;Y125+1,"fim1st",IF(Y125=Y126,"meio1st",IF(Y125=6,IF(Y126=7,"fim1st","meio1st"),IF(Y125=7,IF(Y126=6,"fim1st","meio1st"),"meio1st"))))),IF(Y126&gt;5,IF(Y126&gt;Y125+1,"fim1st","meio1st"),"meio1st")),IF(Y126&lt;&gt;"",IF(Y125&gt;5,IF(Y125&gt;Y126+1,"fim1st",IF(Y126&gt;Y125+1,"fim1st",IF(Y125=Y126,"meio1st",IF(Y125=6,IF(Y126=7,"fim1st","meio1st"),IF(Y125=7,IF(Y126=6,"fim1st","meio1st"),"meio1st"))))),IF(Y126&gt;5,IF(Y126&gt;Y125+1,"fim1st","meio1st"),"meio1st")),"NJG"))))))</f>
        <v>NJG</v>
      </c>
      <c r="AE125" s="103">
        <f>IF(X125="W",6,IF(X125="O",0,  IF(X126="R",IF(AC125="meio1st",IF(Y126&gt;4,IF(Y126=6,7,Y126+2),6),Y125),Y125)))</f>
        <v>0</v>
      </c>
      <c r="AF125" s="104">
        <f>IF(X125="W",6,IF(X125="O",0,IF(X125="R",IF(AC125="meio1st",0,IF(AC125="fim1st",0,Z125) ),IF(X126="R",IF(AC125="meio1st",6,IF(AC125="fim1st",6,IF(AC125="meio2st",IF(Z126&gt;4,IF(Z126=6,7,Z126+2),6),Z125))),Z125))))</f>
        <v>0</v>
      </c>
      <c r="AG125" s="105">
        <f>IF(X125="W",0,IF(X125="O",0,IF(X125="R",IF(AC125="STB",AA125,0),IF(X126="R",IF(AC121="meio1st",0,IF(AE125&gt;AE126,IF(AF125&gt;AF126,0,10),IF(AF125&gt;AF126,10,AA125))),AA125))))</f>
        <v>0</v>
      </c>
      <c r="AH125" s="106"/>
      <c r="AI125" s="98" t="s">
        <v>140</v>
      </c>
      <c r="AJ125" s="45">
        <f>D123</f>
        <v>0</v>
      </c>
      <c r="AK125" s="134">
        <f>IF(AL125="W",1,IF(AL125="O",0,IF(AL125="R",0,IF(AL126="R",1,IF(AU125+AU126&gt;0,IF(AU125&gt;AU126,1,0),IF(AT125&gt;AT126,1,0))))))</f>
        <v>0</v>
      </c>
      <c r="AL125" s="132"/>
      <c r="AM125" s="101"/>
      <c r="AN125" s="101"/>
      <c r="AO125" s="102"/>
      <c r="AQ125" s="65" t="str">
        <f>IF(AO125&lt;&gt;"","STB",IF(AO126&lt;&gt;"","STB",IF(AN125&lt;&gt;"",IF(AN125&gt;5,IF(AN125&gt;AN126+1,"fim2st",IF(AN126&gt;AN125+1,"fim2st",IF(AN125=AN126,"meio2st",IF(AN125=6,IF(AN126=7,"fim2st","meio2st"),IF(AN125=7,IF(AN126=6,"fim2st","meio2st"),"meio2st"))))),IF(AN126&gt;5,IF(AN126&gt;AN125+1,"fim2st","meio2st"),"meio2st")),IF(AN126&lt;&gt;"",IF(AN125&gt;5,IF(AN125&gt;AN126+1,"fim2st",IF(AN126&gt;AN125+1,"fim2st",IF(AN125=AN126,"meio2st",IF(AN125=6,IF(AN126=7,"fim2st","meio2st"),IF(AN125=7,IF(AN126=6,"fim2st","meio2st"),"meio2st"))))),IF(AN126&gt;5,IF(AN126&gt;AN125+1,"fim2st","meio2st"),"meio2st")),IF(AM125&lt;&gt;"",IF(AM125&gt;5,IF(AM125&gt;AM126+1,"fim1st",IF(AM126&gt;AM125+1,"fim1st",IF(AM125=AM126,"meio1st",IF(AM125=6,IF(AM126=7,"fim1st","meio1st"),IF(AM125=7,IF(AM126=6,"fim1st","meio1st"),"meio1st"))))),IF(AM126&gt;5,IF(AM126&gt;AM125+1,"fim1st","meio1st"),"meio1st")),IF(AM126&lt;&gt;"",IF(AM125&gt;5,IF(AM125&gt;AM126+1,"fim1st",IF(AM126&gt;AM125+1,"fim1st",IF(AM125=AM126,"meio1st",IF(AM125=6,IF(AM126=7,"fim1st","meio1st"),IF(AM125=7,IF(AM126=6,"fim1st","meio1st"),"meio1st"))))),IF(AM126&gt;5,IF(AM126&gt;AM125+1,"fim1st","meio1st"),"meio1st")),"NJG"))))))</f>
        <v>NJG</v>
      </c>
      <c r="AS125" s="103">
        <f>IF(AL125="W",6,IF(AL125="O",0,  IF(AL126="R",IF(AQ125="meio1st",IF(AM126&gt;4,IF(AM126=6,7,AM126+2),6),AM125),AM125)))</f>
        <v>0</v>
      </c>
      <c r="AT125" s="104">
        <f>IF(AL125="W",6,IF(AL125="O",0,IF(AL125="R",IF(AQ125="meio1st",0,IF(AQ125="fim1st",0,AN125) ),IF(AL126="R",IF(AQ125="meio1st",6,IF(AQ125="fim1st",6,IF(AQ125="meio2st",IF(AN126&gt;4,IF(AN126=6,7,AN126+2),6),AN125))),AN125))))</f>
        <v>0</v>
      </c>
      <c r="AU125" s="105">
        <f>IF(AL125="W",0,IF(AL125="O",0,IF(AL125="R",IF(AQ125="STB",AO125,0),IF(AL126="R",IF(AQ121="meio1st",0,IF(AS125&gt;AS126,IF(AT125&gt;AT126,0,10),IF(AT125&gt;AT126,10,AO125))),AO125))))</f>
        <v>0</v>
      </c>
      <c r="AW125" s="98"/>
      <c r="AX125" s="45">
        <f>D125</f>
        <v>0</v>
      </c>
      <c r="AY125" s="134">
        <f>IF(AZ125="W",1,IF(AZ125="O",0,IF(AZ125="R",0,IF(AZ126="R",1,IF(BI125+BI126&gt;0,IF(BI125&gt;BI126,1,0),IF(BH125&gt;BH126,1,0))))))</f>
        <v>0</v>
      </c>
      <c r="AZ125" s="132"/>
      <c r="BA125" s="101"/>
      <c r="BB125" s="101"/>
      <c r="BC125" s="102"/>
      <c r="BE125" s="65" t="str">
        <f>IF(BC125&lt;&gt;"","STB",IF(BC126&lt;&gt;"","STB",IF(BB125&lt;&gt;"",IF(BB125&gt;5,IF(BB125&gt;BB126+1,"fim2st",IF(BB126&gt;BB125+1,"fim2st",IF(BB125=BB126,"meio2st",IF(BB125=6,IF(BB126=7,"fim2st","meio2st"),IF(BB125=7,IF(BB126=6,"fim2st","meio2st"),"meio2st"))))),IF(BB126&gt;5,IF(BB126&gt;BB125+1,"fim2st","meio2st"),"meio2st")),IF(BB126&lt;&gt;"",IF(BB125&gt;5,IF(BB125&gt;BB126+1,"fim2st",IF(BB126&gt;BB125+1,"fim2st",IF(BB125=BB126,"meio2st",IF(BB125=6,IF(BB126=7,"fim2st","meio2st"),IF(BB125=7,IF(BB126=6,"fim2st","meio2st"),"meio2st"))))),IF(BB126&gt;5,IF(BB126&gt;BB125+1,"fim2st","meio2st"),"meio2st")),IF(BA125&lt;&gt;"",IF(BA125&gt;5,IF(BA125&gt;BA126+1,"fim1st",IF(BA126&gt;BA125+1,"fim1st",IF(BA125=BA126,"meio1st",IF(BA125=6,IF(BA126=7,"fim1st","meio1st"),IF(BA125=7,IF(BA126=6,"fim1st","meio1st"),"meio1st"))))),IF(BA126&gt;5,IF(BA126&gt;BA125+1,"fim1st","meio1st"),"meio1st")),IF(BA126&lt;&gt;"",IF(BA125&gt;5,IF(BA125&gt;BA126+1,"fim1st",IF(BA126&gt;BA125+1,"fim1st",IF(BA125=BA126,"meio1st",IF(BA125=6,IF(BA126=7,"fim1st","meio1st"),IF(BA125=7,IF(BA126=6,"fim1st","meio1st"),"meio1st"))))),IF(BA126&gt;5,IF(BA126&gt;BA125+1,"fim1st","meio1st"),"meio1st")),"NJG"))))))</f>
        <v>NJG</v>
      </c>
      <c r="BG125" s="103">
        <f>IF(AZ125="W",6,IF(AZ125="O",0,  IF(AZ126="R",IF(BE125="meio1st",IF(BA126&gt;4,IF(BA126=6,7,BA126+2),6),BA125),BA125)))</f>
        <v>0</v>
      </c>
      <c r="BH125" s="104">
        <f>IF(AZ125="W",6,IF(AZ125="O",0,IF(AZ125="R",IF(BE125="meio1st",0,IF(BE125="fim1st",0,BB125) ),IF(AZ126="R",IF(BE125="meio1st",6,IF(BE125="fim1st",6,IF(BE125="meio2st",IF(BB126&gt;4,IF(BB126=6,7,BB126+2),6),BB125))),BB125))))</f>
        <v>0</v>
      </c>
      <c r="BI125" s="105">
        <f>IF(AZ125="W",0,IF(AZ125="O",0,IF(AZ125="R",IF(BE125="STB",BC125,0),IF(AZ126="R",IF(BE121="meio1st",0,IF(BG125&gt;BG126,IF(BH125&gt;BH126,0,10),IF(BH125&gt;BH126,10,BC125))),BC125))))</f>
        <v>0</v>
      </c>
      <c r="BK125" s="98" t="s">
        <v>140</v>
      </c>
      <c r="BL125" s="45">
        <f>D125</f>
        <v>0</v>
      </c>
      <c r="BM125" s="134">
        <f>IF(BN125="W",1,IF(BN125="O",0,IF(BN125="R",0,IF(BN126="R",1,IF(BW125+BW126&gt;0,IF(BW125&gt;BW126,1,0),IF(BV125&gt;BV126,1,0))))))</f>
        <v>0</v>
      </c>
      <c r="BN125" s="132"/>
      <c r="BO125" s="101"/>
      <c r="BP125" s="101"/>
      <c r="BQ125" s="102"/>
      <c r="BS125" s="65" t="str">
        <f>IF(BQ125&lt;&gt;"","STB",IF(BQ126&lt;&gt;"","STB",IF(BP125&lt;&gt;"",IF(BP125&gt;5,IF(BP125&gt;BP126+1,"fim2st",IF(BP126&gt;BP125+1,"fim2st",IF(BP125=BP126,"meio2st",IF(BP125=6,IF(BP126=7,"fim2st","meio2st"),IF(BP125=7,IF(BP126=6,"fim2st","meio2st"),"meio2st"))))),IF(BP126&gt;5,IF(BP126&gt;BP125+1,"fim2st","meio2st"),"meio2st")),IF(BP126&lt;&gt;"",IF(BP125&gt;5,IF(BP125&gt;BP126+1,"fim2st",IF(BP126&gt;BP125+1,"fim2st",IF(BP125=BP126,"meio2st",IF(BP125=6,IF(BP126=7,"fim2st","meio2st"),IF(BP125=7,IF(BP126=6,"fim2st","meio2st"),"meio2st"))))),IF(BP126&gt;5,IF(BP126&gt;BP125+1,"fim2st","meio2st"),"meio2st")),IF(BO125&lt;&gt;"",IF(BO125&gt;5,IF(BO125&gt;BO126+1,"fim1st",IF(BO126&gt;BO125+1,"fim1st",IF(BO125=BO126,"meio1st",IF(BO125=6,IF(BO126=7,"fim1st","meio1st"),IF(BO125=7,IF(BO126=6,"fim1st","meio1st"),"meio1st"))))),IF(BO126&gt;5,IF(BO126&gt;BO125+1,"fim1st","meio1st"),"meio1st")),IF(BO126&lt;&gt;"",IF(BO125&gt;5,IF(BO125&gt;BO126+1,"fim1st",IF(BO126&gt;BO125+1,"fim1st",IF(BO125=BO126,"meio1st",IF(BO125=6,IF(BO126=7,"fim1st","meio1st"),IF(BO125=7,IF(BO126=6,"fim1st","meio1st"),"meio1st"))))),IF(BO126&gt;5,IF(BO126&gt;BO125+1,"fim1st","meio1st"),"meio1st")),"NJG"))))))</f>
        <v>NJG</v>
      </c>
      <c r="BU125" s="103">
        <f>IF(BN125="W",6,IF(BN125="O",0,  IF(BN126="R",IF(BS125="meio1st",IF(BO126&gt;4,IF(BO126=6,7,BO126+2),6),BO125),BO125)))</f>
        <v>0</v>
      </c>
      <c r="BV125" s="104">
        <f>IF(BN125="W",6,IF(BN125="O",0,IF(BN125="R",IF(BS125="meio1st",0,IF(BS125="fim1st",0,BP125) ),IF(BN126="R",IF(BS125="meio1st",6,IF(BS125="fim1st",6,IF(BS125="meio2st",IF(BP126&gt;4,IF(BP126=6,7,BP126+2),6),BP125))),BP125))))</f>
        <v>0</v>
      </c>
      <c r="BW125" s="105">
        <f>IF(BN125="W",0,IF(BN125="O",0,IF(BN125="R",IF(BS125="STB",BQ125,0),IF(BN126="R",IF(BS121="meio1st",0,IF(BU125&gt;BU126,IF(BV125&gt;BV126,0,10),IF(BV125&gt;BV126,10,BQ125))),BQ125))))</f>
        <v>0</v>
      </c>
      <c r="BY125" s="98" t="s">
        <v>140</v>
      </c>
      <c r="BZ125" s="45">
        <f>D124</f>
        <v>0</v>
      </c>
      <c r="CA125" s="134">
        <f>IF(CB125="W",1,IF(CB125="O",0,IF(CB125="R",0,IF(CB126="R",1,IF(CK125+CK126&gt;0,IF(CK125&gt;CK126,1,0),IF(CJ125&gt;CJ126,1,0))))))</f>
        <v>0</v>
      </c>
      <c r="CB125" s="133"/>
      <c r="CC125" s="109"/>
      <c r="CD125" s="109"/>
      <c r="CE125" s="110"/>
      <c r="CG125" s="65" t="str">
        <f>IF(CE125&lt;&gt;"","STB",IF(CE126&lt;&gt;"","STB",IF(CD125&lt;&gt;"",IF(CD125&gt;5,IF(CD125&gt;CD126+1,"fim2st",IF(CD126&gt;CD125+1,"fim2st",IF(CD125=CD126,"meio2st",IF(CD125=6,IF(CD126=7,"fim2st","meio2st"),IF(CD125=7,IF(CD126=6,"fim2st","meio2st"),"meio2st"))))),IF(CD126&gt;5,IF(CD126&gt;CD125+1,"fim2st","meio2st"),"meio2st")),IF(CD126&lt;&gt;"",IF(CD125&gt;5,IF(CD125&gt;CD126+1,"fim2st",IF(CD126&gt;CD125+1,"fim2st",IF(CD125=CD126,"meio2st",IF(CD125=6,IF(CD126=7,"fim2st","meio2st"),IF(CD125=7,IF(CD126=6,"fim2st","meio2st"),"meio2st"))))),IF(CD126&gt;5,IF(CD126&gt;CD125+1,"fim2st","meio2st"),"meio2st")),IF(CC125&lt;&gt;"",IF(CC125&gt;5,IF(CC125&gt;CC126+1,"fim1st",IF(CC126&gt;CC125+1,"fim1st",IF(CC125=CC126,"meio1st",IF(CC125=6,IF(CC126=7,"fim1st","meio1st"),IF(CC125=7,IF(CC126=6,"fim1st","meio1st"),"meio1st"))))),IF(CC126&gt;5,IF(CC126&gt;CC125+1,"fim1st","meio1st"),"meio1st")),IF(CC126&lt;&gt;"",IF(CC125&gt;5,IF(CC125&gt;CC126+1,"fim1st",IF(CC126&gt;CC125+1,"fim1st",IF(CC125=CC126,"meio1st",IF(CC125=6,IF(CC126=7,"fim1st","meio1st"),IF(CC125=7,IF(CC126=6,"fim1st","meio1st"),"meio1st"))))),IF(CC126&gt;5,IF(CC126&gt;CC125+1,"fim1st","meio1st"),"meio1st")),"NJG"))))))</f>
        <v>NJG</v>
      </c>
      <c r="CI125" s="103">
        <f>IF(CB125="W",6,IF(CB125="O",0,  IF(CB126="R",IF(CG125="meio1st",IF(CC126&gt;4,IF(CC126=6,7,CC126+2),6),CC125),CC125)))</f>
        <v>0</v>
      </c>
      <c r="CJ125" s="104">
        <f>IF(CB125="W",6,IF(CB125="O",0,IF(CB125="R",IF(CG125="meio1st",0,IF(CG125="fim1st",0,CD125) ),IF(CB126="R",IF(CG125="meio1st",6,IF(CG125="fim1st",6,IF(CG125="meio2st",IF(CD126&gt;4,IF(CD126=6,7,CD126+2),6),CD125))),CD125))))</f>
        <v>0</v>
      </c>
      <c r="CK125" s="105">
        <f>IF(CB125="W",0,IF(CB125="O",0,IF(CB125="R",IF(CG125="STB",CE125,0),IF(CB126="R",IF(CG121="meio1st",0,IF(CI125&gt;CI126,IF(CJ125&gt;CJ126,0,10),IF(CJ125&gt;CJ126,10,CE125))),CE125))))</f>
        <v>0</v>
      </c>
      <c r="CM125" s="31">
        <f t="shared" si="406"/>
        <v>0</v>
      </c>
      <c r="CN125" s="65">
        <f>IF(AE124&gt;AE123,1,0)</f>
        <v>0</v>
      </c>
      <c r="CO125" s="65">
        <f>IF(AF124&gt;AF123,1,0)</f>
        <v>0</v>
      </c>
      <c r="CP125" s="65">
        <f>IF(AG124&gt;AG123,1,0)</f>
        <v>0</v>
      </c>
      <c r="CQ125" s="65">
        <f>IF(AS122&gt;AS121,1,0)</f>
        <v>0</v>
      </c>
      <c r="CR125" s="65">
        <f>IF(AT122&gt;AT121,1,0)</f>
        <v>0</v>
      </c>
      <c r="CS125" s="65">
        <f>IF(AU122&gt;AU121,1,0)</f>
        <v>0</v>
      </c>
      <c r="CT125" s="65">
        <f>IF(BG125&gt;BG126,1,0)</f>
        <v>0</v>
      </c>
      <c r="CU125" s="65">
        <f>IF(BH125&gt;BH126,1,0)</f>
        <v>0</v>
      </c>
      <c r="CV125" s="65">
        <f>IF(BI125&gt;BI126,1,0)</f>
        <v>0</v>
      </c>
      <c r="CW125" s="65">
        <f>IF(BU125&gt;BU126,1,0)</f>
        <v>0</v>
      </c>
      <c r="CX125" s="65">
        <f>IF(BV125&gt;BV126,1,0)</f>
        <v>0</v>
      </c>
      <c r="CY125" s="65">
        <f>IF(BW125&gt;BW126,1,0)</f>
        <v>0</v>
      </c>
      <c r="CZ125" s="65">
        <f>IF(CI124&gt;CI123,1,0)</f>
        <v>0</v>
      </c>
      <c r="DA125" s="65">
        <f>IF(CJ124&gt;CJ123,1,0)</f>
        <v>0</v>
      </c>
      <c r="DB125" s="65">
        <f>IF(CK124&gt;CK123,1,0)</f>
        <v>0</v>
      </c>
      <c r="DC125" s="111"/>
      <c r="DD125" s="65">
        <f>IF(AE123&gt;AE124,1,0)</f>
        <v>0</v>
      </c>
      <c r="DE125" s="65">
        <f>IF(AF123&gt;AF124,1,0)</f>
        <v>0</v>
      </c>
      <c r="DF125" s="65">
        <f>IF(AG123&gt;AG124,1,0)</f>
        <v>0</v>
      </c>
      <c r="DG125" s="65">
        <f>IF(AS121&gt;AS122,1,0)</f>
        <v>0</v>
      </c>
      <c r="DH125" s="65">
        <f>IF(AT121&gt;AT122,1,0)</f>
        <v>0</v>
      </c>
      <c r="DI125" s="65">
        <f>IF(AU121&gt;AU122,1,0)</f>
        <v>0</v>
      </c>
      <c r="DJ125" s="65">
        <f>IF(BG126&gt;BG125,1,0)</f>
        <v>0</v>
      </c>
      <c r="DK125" s="65">
        <f>IF(BH126&gt;BH125,1,0)</f>
        <v>0</v>
      </c>
      <c r="DL125" s="65">
        <f>IF(BI126&gt;BI125,1,0)</f>
        <v>0</v>
      </c>
      <c r="DM125" s="65">
        <f>IF(BU126&gt;BU125,1,0)</f>
        <v>0</v>
      </c>
      <c r="DN125" s="65">
        <f>IF(BV126&gt;BV125,1,0)</f>
        <v>0</v>
      </c>
      <c r="DO125" s="65">
        <f>IF(BW126&gt;BW125,1,0)</f>
        <v>0</v>
      </c>
      <c r="DP125" s="65">
        <f>IF(CI123&gt;CI124,1,0)</f>
        <v>0</v>
      </c>
      <c r="DQ125" s="65">
        <f>IF(CJ123&gt;CJ124,1,0)</f>
        <v>0</v>
      </c>
      <c r="DR125" s="65">
        <f>IF(CK123&gt;CK124,1,0)</f>
        <v>0</v>
      </c>
      <c r="DS125" s="111"/>
      <c r="DT125" s="65">
        <f>AE124+AF124+AG124+AS122+AT122+AU122+BG125+BH125+BI125+BU125+BV125+BW125+CI124+CJ124+CK124</f>
        <v>0</v>
      </c>
      <c r="DU125" s="65">
        <f>AE123+AF123+AG123+AS121+AT121+AU121+BG126+BH126+BI126+BU126+BV126+BW126+CI123+CJ123+CK123</f>
        <v>0</v>
      </c>
      <c r="DV125" s="111"/>
      <c r="DW125" s="31">
        <f>IF(X124="O",1,0)</f>
        <v>0</v>
      </c>
      <c r="DX125" s="31">
        <f>IF(AL122="O",1,0)</f>
        <v>0</v>
      </c>
      <c r="DY125" s="31">
        <f>IF(AZ125="O",1,0)</f>
        <v>0</v>
      </c>
      <c r="DZ125" s="31">
        <f>IF(BN125="O",1,0)</f>
        <v>0</v>
      </c>
      <c r="EA125" s="31">
        <f>IF(CB124="O",1,0)</f>
        <v>0</v>
      </c>
      <c r="ED125" s="65">
        <f t="shared" si="407"/>
        <v>0</v>
      </c>
      <c r="EE125" s="65">
        <f t="shared" si="408"/>
        <v>0</v>
      </c>
      <c r="EF125" s="65">
        <f t="shared" si="409"/>
        <v>0</v>
      </c>
      <c r="EG125" s="65">
        <f t="shared" si="410"/>
        <v>0</v>
      </c>
      <c r="EH125" s="65">
        <f t="shared" si="411"/>
        <v>0</v>
      </c>
      <c r="EI125" s="65">
        <v>5</v>
      </c>
      <c r="EJ125" s="43">
        <f t="shared" si="412"/>
        <v>0</v>
      </c>
      <c r="EK125" s="43">
        <f>AY125+BM125+CA124+W124+AK122</f>
        <v>0</v>
      </c>
      <c r="EL125" s="43">
        <f t="shared" si="413"/>
        <v>0</v>
      </c>
      <c r="EM125" s="43">
        <f t="shared" si="414"/>
        <v>0</v>
      </c>
      <c r="EN125" s="43">
        <f t="shared" si="415"/>
        <v>0</v>
      </c>
      <c r="EO125" s="43">
        <f t="shared" si="416"/>
        <v>0</v>
      </c>
      <c r="EP125" s="43">
        <f t="shared" si="416"/>
        <v>0</v>
      </c>
      <c r="EQ125" s="43">
        <f t="shared" si="417"/>
        <v>0</v>
      </c>
      <c r="ER125" s="43">
        <f t="shared" si="418"/>
        <v>0</v>
      </c>
      <c r="ES125" s="111"/>
      <c r="ET125" s="71">
        <f>IF(EK125+100&gt;99,EK125+100,concatdxnar("0",EK125+100))</f>
        <v>100</v>
      </c>
      <c r="EU125" s="71">
        <f t="shared" si="419"/>
        <v>100</v>
      </c>
      <c r="EV125" s="71">
        <f t="shared" si="420"/>
        <v>100</v>
      </c>
      <c r="EW125" s="71">
        <f t="shared" si="421"/>
        <v>9</v>
      </c>
      <c r="EX125" s="65" t="str">
        <f t="shared" si="422"/>
        <v>10010010095</v>
      </c>
      <c r="EY125" s="65">
        <f t="shared" si="423"/>
        <v>10010010095</v>
      </c>
      <c r="EZ125" s="65">
        <f>LARGE(EY121:EY126,EI125)</f>
        <v>10010010092</v>
      </c>
      <c r="FA125" s="65" t="str">
        <f t="shared" si="424"/>
        <v>100100100</v>
      </c>
      <c r="FB125" s="65" t="str">
        <f>IF(FA125=FA124,"empate-c",IF(FA125=FA126,"empate-b","ok"))</f>
        <v>empate-c</v>
      </c>
      <c r="FC125" s="65">
        <f t="shared" si="425"/>
        <v>2</v>
      </c>
      <c r="FD125" s="65" t="str">
        <f t="shared" si="426"/>
        <v>23</v>
      </c>
      <c r="FE125" s="65" t="str">
        <f>RIGHT(C119,1)</f>
        <v>N</v>
      </c>
      <c r="FF125" s="65">
        <f>IF(FD125=9,9,VLOOKUP(CONCATENATE(FE125,FD125),'Conf-Direto'!$A$12:$B$587,2,0))</f>
        <v>0</v>
      </c>
      <c r="FG125" s="65">
        <f t="shared" si="427"/>
        <v>7</v>
      </c>
      <c r="FH125" s="31" t="str">
        <f t="shared" si="428"/>
        <v>10010010072</v>
      </c>
      <c r="FI125" s="65">
        <v>5</v>
      </c>
      <c r="FJ125" s="70">
        <f>IF(AK121=1,1,IF(AK122=1,5,0))</f>
        <v>0</v>
      </c>
      <c r="FK125" s="70">
        <f>IF(W123=1,2,IF(W124=1,5,0))</f>
        <v>0</v>
      </c>
      <c r="FL125" s="70">
        <f>IF(CA123=1,3,IF(CA124=1,5,0))</f>
        <v>0</v>
      </c>
      <c r="FM125" s="70">
        <f>IF(BM126=1,4,IF(BM125=1,5,0))</f>
        <v>0</v>
      </c>
      <c r="FN125" s="70"/>
      <c r="FO125" s="70">
        <f>FN126</f>
        <v>0</v>
      </c>
      <c r="FP125" s="31">
        <f t="shared" si="429"/>
        <v>10010010072</v>
      </c>
      <c r="FQ125" s="31">
        <f>LARGE(FP121:FP126,5)</f>
        <v>10010010072</v>
      </c>
      <c r="FR125" s="65">
        <f>IF(SUM(EJ121:EJ126)=0,B125,VALUE(RIGHT(FQ125,1)))</f>
        <v>5</v>
      </c>
      <c r="FS125" s="31">
        <f t="shared" si="430"/>
        <v>83</v>
      </c>
      <c r="FT125" s="31">
        <f>VLOOKUP(FR125,B121:D126,3,0)</f>
        <v>0</v>
      </c>
      <c r="FU125" s="31">
        <f t="shared" si="431"/>
        <v>83</v>
      </c>
      <c r="FV125" s="67" t="str">
        <f t="shared" si="432"/>
        <v>8383</v>
      </c>
      <c r="FW125" s="31">
        <f t="shared" si="433"/>
        <v>8383</v>
      </c>
      <c r="FX125" s="31">
        <f>SMALL(FW121:FW126,FI125)</f>
        <v>8383</v>
      </c>
      <c r="FY125" s="31">
        <f t="shared" si="434"/>
        <v>83</v>
      </c>
      <c r="FZ125" s="31" t="str">
        <f t="shared" si="435"/>
        <v>83</v>
      </c>
    </row>
    <row r="126" spans="1:185" hidden="1" x14ac:dyDescent="0.45">
      <c r="B126" s="43">
        <v>6</v>
      </c>
      <c r="C126" s="47">
        <v>84</v>
      </c>
      <c r="D126" s="48">
        <f>Classificação!D88</f>
        <v>0</v>
      </c>
      <c r="F126" s="47">
        <f>F125+1</f>
        <v>84</v>
      </c>
      <c r="G126" s="135">
        <f t="shared" si="405"/>
        <v>0</v>
      </c>
      <c r="H126" s="148">
        <f>VLOOKUP(FR126,EI121:EJ126,2,0)</f>
        <v>0</v>
      </c>
      <c r="I126" s="137">
        <f>VLOOKUP(FR126,EI121:EK126,3,0)</f>
        <v>0</v>
      </c>
      <c r="J126" s="141">
        <f>VLOOKUP(FR126,EI121:EQ126,4,0)</f>
        <v>0</v>
      </c>
      <c r="K126" s="139">
        <f>VLOOKUP(FR126,EI121:EQ126,5,0)</f>
        <v>0</v>
      </c>
      <c r="L126" s="140">
        <f>VLOOKUP(FR126,EI121:EQ126,6,0)</f>
        <v>0</v>
      </c>
      <c r="M126" s="141">
        <f>VLOOKUP(FR126,EI121:EQ126,7,0)</f>
        <v>0</v>
      </c>
      <c r="N126" s="139">
        <f>VLOOKUP(FR126,EI121:EQ126,8,0)</f>
        <v>0</v>
      </c>
      <c r="O126" s="149">
        <f>VLOOKUP(FR126,EI121:EQ126,9,0)</f>
        <v>0</v>
      </c>
      <c r="P126" s="142">
        <f>VLOOKUP(FR126,EI121:ER126,10,0)</f>
        <v>0</v>
      </c>
      <c r="Q126" s="142" t="e">
        <f>VLOOKUP(FS126,EJ121:ES126,10,0)</f>
        <v>#N/A</v>
      </c>
      <c r="R126" s="97"/>
      <c r="S126" s="97"/>
      <c r="U126" s="118" t="s">
        <v>140</v>
      </c>
      <c r="V126" s="50">
        <f>D124</f>
        <v>0</v>
      </c>
      <c r="W126" s="119">
        <f>IF(X126="W",1,IF(X126="O",0,IF(X126="R",0,IF(X125="R",1,IF(AG126+AG125&gt;0,IF(AG126&gt;AG125,1,0),IF(AF126&gt;AF125,1,0))))))</f>
        <v>0</v>
      </c>
      <c r="X126" s="143"/>
      <c r="Y126" s="121"/>
      <c r="Z126" s="121"/>
      <c r="AA126" s="122"/>
      <c r="AC126" s="65" t="str">
        <f>IF(AA126&lt;&gt;"","STB",IF(AA125&lt;&gt;"","STB",IF(Z126&lt;&gt;"",IF(Z126&gt;5,IF(Z126&gt;Z125+1,"fim2st",IF(Z125&gt;Z126+1,"fim2st",IF(Z126=Z125,"meio2st",IF(Z126=6,IF(Z125=7,"fim2st","meio2st"),IF(Z126=7,IF(Z125=6,"fim2st","meio2st"),"meio2st"))))),IF(Z125&gt;5,IF(Z125&gt;Z126+1,"fim2st","meio2st"),"meio2st")),IF(Z125&lt;&gt;"",IF(Z126&gt;5,IF(Z126&gt;Z125+1,"fim2st",IF(Z125&gt;Z126+1,"fim2st",IF(Z126=Z125,"meio2st",IF(Z126=6,IF(Z125=7,"fim2st","meio2st"),IF(Z126=7,IF(Z125=6,"fim2st","meio2st"),"meio2st"))))),IF(Z125&gt;5,IF(Z125&gt;Z126+1,"fim2st","meio2st"),"meio2st")),IF(Y126&lt;&gt;"",IF(Y126&gt;5,IF(Y126&gt;Y125+1,"fim1st",IF(Y125&gt;Y126+1,"fim1st",IF(Y126=Y125,"meio1st",IF(Y126=6,IF(Y125=7,"fim1st","meio1st"),IF(Y126=7,IF(Y125=6,"fim1st","meio1st"),"meio1st"))))),IF(Y125&gt;5,IF(Y125&gt;Y126+1,"fim1st","meio1st"),"meio1st")),IF(Y125&lt;&gt;"",IF(Y126&gt;5,IF(Y126&gt;Y125+1,"fim1st",IF(Y125&gt;Y126+1,"fim1st",IF(Y126=Y125,"meio1st",IF(Y126=6,IF(Y125=7,"fim1st","meio1st"),IF(Y126=7,IF(Y125=6,"fim1st","meio1st"),"meio1st"))))),IF(Y125&gt;5,IF(Y125&gt;Y126+1,"fim1st","meio1st"),"meio1st")),"NJG"))))))</f>
        <v>NJG</v>
      </c>
      <c r="AE126" s="123">
        <f>IF(X126="W",6,IF(X126="O",0,  IF(X125="R",IF(AC126="meio1st",IF(Y125&gt;4,IF(Y125=6,7,Y125+2),6),Y126),Y126)))</f>
        <v>0</v>
      </c>
      <c r="AF126" s="124">
        <f>IF(X126="W",6,IF(X126="O",0,IF(X126="R",IF(AC126="meio1st",0,IF(AC126="fim1st",0,Z126) ),IF(X125="R",IF(AC126="meio1st",6,IF(AC126="fim1st",6,IF(AC126="meio2st",IF(Z125&gt;4,IF(Z125=6,7,Z125+2),6),Z126))),Z126))))</f>
        <v>0</v>
      </c>
      <c r="AG126" s="125">
        <f>IF(X126="W",0,IF(X126="O",0,IF(X126="R",IF(AC126="STB",AA126,0),IF(X125="R",IF(AC121="meio1st",0,IF(AE126&gt;AE125,IF(AF126&gt;AF125,0,10),IF(AF126&gt;AF125,10,AA126))),AA126))))</f>
        <v>0</v>
      </c>
      <c r="AH126" s="106"/>
      <c r="AI126" s="118"/>
      <c r="AJ126" s="50">
        <f>D126</f>
        <v>0</v>
      </c>
      <c r="AK126" s="119">
        <f>IF(AL126="W",1,IF(AL126="O",0,IF(AL126="R",0,IF(AL125="R",1,IF(AU126+AU125&gt;0,IF(AU126&gt;AU125,1,0),IF(AT126&gt;AT125,1,0))))))</f>
        <v>0</v>
      </c>
      <c r="AL126" s="143"/>
      <c r="AM126" s="121"/>
      <c r="AN126" s="121"/>
      <c r="AO126" s="122"/>
      <c r="AQ126" s="65" t="str">
        <f>IF(AO126&lt;&gt;"","STB",IF(AO125&lt;&gt;"","STB",IF(AN126&lt;&gt;"",IF(AN126&gt;5,IF(AN126&gt;AN125+1,"fim2st",IF(AN125&gt;AN126+1,"fim2st",IF(AN126=AN125,"meio2st",IF(AN126=6,IF(AN125=7,"fim2st","meio2st"),IF(AN126=7,IF(AN125=6,"fim2st","meio2st"),"meio2st"))))),IF(AN125&gt;5,IF(AN125&gt;AN126+1,"fim2st","meio2st"),"meio2st")),IF(AN125&lt;&gt;"",IF(AN126&gt;5,IF(AN126&gt;AN125+1,"fim2st",IF(AN125&gt;AN126+1,"fim2st",IF(AN126=AN125,"meio2st",IF(AN126=6,IF(AN125=7,"fim2st","meio2st"),IF(AN126=7,IF(AN125=6,"fim2st","meio2st"),"meio2st"))))),IF(AN125&gt;5,IF(AN125&gt;AN126+1,"fim2st","meio2st"),"meio2st")),IF(AM126&lt;&gt;"",IF(AM126&gt;5,IF(AM126&gt;AM125+1,"fim1st",IF(AM125&gt;AM126+1,"fim1st",IF(AM126=AM125,"meio1st",IF(AM126=6,IF(AM125=7,"fim1st","meio1st"),IF(AM126=7,IF(AM125=6,"fim1st","meio1st"),"meio1st"))))),IF(AM125&gt;5,IF(AM125&gt;AM126+1,"fim1st","meio1st"),"meio1st")),IF(AM125&lt;&gt;"",IF(AM126&gt;5,IF(AM126&gt;AM125+1,"fim1st",IF(AM125&gt;AM126+1,"fim1st",IF(AM126=AM125,"meio1st",IF(AM126=6,IF(AM125=7,"fim1st","meio1st"),IF(AM126=7,IF(AM125=6,"fim1st","meio1st"),"meio1st"))))),IF(AM125&gt;5,IF(AM125&gt;AM126+1,"fim1st","meio1st"),"meio1st")),"NJG"))))))</f>
        <v>NJG</v>
      </c>
      <c r="AS126" s="123">
        <f>IF(AL126="W",6,IF(AL126="O",0,  IF(AL125="R",IF(AQ126="meio1st",IF(AM125&gt;4,IF(AM125=6,7,AM125+2),6),AM126),AM126)))</f>
        <v>0</v>
      </c>
      <c r="AT126" s="124">
        <f>IF(AL126="W",6,IF(AL126="O",0,IF(AL126="R",IF(AQ126="meio1st",0,IF(AQ126="fim1st",0,AN126) ),IF(AL125="R",IF(AQ126="meio1st",6,IF(AQ126="fim1st",6,IF(AQ126="meio2st",IF(AN125&gt;4,IF(AN125=6,7,AN125+2),6),AN126))),AN126))))</f>
        <v>0</v>
      </c>
      <c r="AU126" s="125">
        <f>IF(AL126="W",0,IF(AL126="O",0,IF(AL126="R",IF(AQ126="STB",AO126,0),IF(AL125="R",IF(AQ121="meio1st",0,IF(AS126&gt;AS125,IF(AT126&gt;AT125,0,10),IF(AT126&gt;AT125,10,AO126))),AO126))))</f>
        <v>0</v>
      </c>
      <c r="AW126" s="118" t="s">
        <v>140</v>
      </c>
      <c r="AX126" s="50">
        <f>D126</f>
        <v>0</v>
      </c>
      <c r="AY126" s="119">
        <f>IF(AZ126="W",1,IF(AZ126="O",0,IF(AZ126="R",0,IF(AZ125="R",1,IF(BI126+BI125&gt;0,IF(BI126&gt;BI125,1,0),IF(BH126&gt;BH125,1,0))))))</f>
        <v>0</v>
      </c>
      <c r="AZ126" s="143"/>
      <c r="BA126" s="121"/>
      <c r="BB126" s="121"/>
      <c r="BC126" s="122"/>
      <c r="BE126" s="65" t="str">
        <f>IF(BC126&lt;&gt;"","STB",IF(BC125&lt;&gt;"","STB",IF(BB126&lt;&gt;"",IF(BB126&gt;5,IF(BB126&gt;BB125+1,"fim2st",IF(BB125&gt;BB126+1,"fim2st",IF(BB126=BB125,"meio2st",IF(BB126=6,IF(BB125=7,"fim2st","meio2st"),IF(BB126=7,IF(BB125=6,"fim2st","meio2st"),"meio2st"))))),IF(BB125&gt;5,IF(BB125&gt;BB126+1,"fim2st","meio2st"),"meio2st")),IF(BB125&lt;&gt;"",IF(BB126&gt;5,IF(BB126&gt;BB125+1,"fim2st",IF(BB125&gt;BB126+1,"fim2st",IF(BB126=BB125,"meio2st",IF(BB126=6,IF(BB125=7,"fim2st","meio2st"),IF(BB126=7,IF(BB125=6,"fim2st","meio2st"),"meio2st"))))),IF(BB125&gt;5,IF(BB125&gt;BB126+1,"fim2st","meio2st"),"meio2st")),IF(BA126&lt;&gt;"",IF(BA126&gt;5,IF(BA126&gt;BA125+1,"fim1st",IF(BA125&gt;BA126+1,"fim1st",IF(BA126=BA125,"meio1st",IF(BA126=6,IF(BA125=7,"fim1st","meio1st"),IF(BA126=7,IF(BA125=6,"fim1st","meio1st"),"meio1st"))))),IF(BA125&gt;5,IF(BA125&gt;BA126+1,"fim1st","meio1st"),"meio1st")),IF(BA125&lt;&gt;"",IF(BA126&gt;5,IF(BA126&gt;BA125+1,"fim1st",IF(BA125&gt;BA126+1,"fim1st",IF(BA126=BA125,"meio1st",IF(BA126=6,IF(BA125=7,"fim1st","meio1st"),IF(BA126=7,IF(BA125=6,"fim1st","meio1st"),"meio1st"))))),IF(BA125&gt;5,IF(BA125&gt;BA126+1,"fim1st","meio1st"),"meio1st")),"NJG"))))))</f>
        <v>NJG</v>
      </c>
      <c r="BG126" s="123">
        <f>IF(AZ126="W",6,IF(AZ126="O",0,  IF(AZ125="R",IF(BE126="meio1st",IF(BA125&gt;4,IF(BA125=6,7,BA125+2),6),BA126),BA126)))</f>
        <v>0</v>
      </c>
      <c r="BH126" s="124">
        <f>IF(AZ126="W",6,IF(AZ126="O",0,IF(AZ126="R",IF(BE126="meio1st",0,IF(BE126="fim1st",0,BB126) ),IF(AZ125="R",IF(BE126="meio1st",6,IF(BE126="fim1st",6,IF(BE126="meio2st",IF(BB125&gt;4,IF(BB125=6,7,BB125+2),6),BB126))),BB126))))</f>
        <v>0</v>
      </c>
      <c r="BI126" s="125">
        <f>IF(AZ126="W",0,IF(AZ126="O",0,IF(AZ126="R",IF(BE126="STB",BC126,0),IF(AZ125="R",IF(BE121="meio1st",0,IF(BG126&gt;BG125,IF(BH126&gt;BH125,0,10),IF(BH126&gt;BH125,10,BC126))),BC126))))</f>
        <v>0</v>
      </c>
      <c r="BK126" s="118"/>
      <c r="BL126" s="50">
        <f>D124</f>
        <v>0</v>
      </c>
      <c r="BM126" s="119">
        <f>IF(BN126="W",1,IF(BN126="O",0,IF(BN126="R",0,IF(BN125="R",1,IF(BW126+BW125&gt;0,IF(BW126&gt;BW125,1,0),IF(BV126&gt;BV125,1,0))))))</f>
        <v>0</v>
      </c>
      <c r="BN126" s="143"/>
      <c r="BO126" s="121"/>
      <c r="BP126" s="121"/>
      <c r="BQ126" s="122"/>
      <c r="BS126" s="65" t="str">
        <f>IF(BQ126&lt;&gt;"","STB",IF(BQ125&lt;&gt;"","STB",IF(BP126&lt;&gt;"",IF(BP126&gt;5,IF(BP126&gt;BP125+1,"fim2st",IF(BP125&gt;BP126+1,"fim2st",IF(BP126=BP125,"meio2st",IF(BP126=6,IF(BP125=7,"fim2st","meio2st"),IF(BP126=7,IF(BP125=6,"fim2st","meio2st"),"meio2st"))))),IF(BP125&gt;5,IF(BP125&gt;BP126+1,"fim2st","meio2st"),"meio2st")),IF(BP125&lt;&gt;"",IF(BP126&gt;5,IF(BP126&gt;BP125+1,"fim2st",IF(BP125&gt;BP126+1,"fim2st",IF(BP126=BP125,"meio2st",IF(BP126=6,IF(BP125=7,"fim2st","meio2st"),IF(BP126=7,IF(BP125=6,"fim2st","meio2st"),"meio2st"))))),IF(BP125&gt;5,IF(BP125&gt;BP126+1,"fim2st","meio2st"),"meio2st")),IF(BO126&lt;&gt;"",IF(BO126&gt;5,IF(BO126&gt;BO125+1,"fim1st",IF(BO125&gt;BO126+1,"fim1st",IF(BO126=BO125,"meio1st",IF(BO126=6,IF(BO125=7,"fim1st","meio1st"),IF(BO126=7,IF(BO125=6,"fim1st","meio1st"),"meio1st"))))),IF(BO125&gt;5,IF(BO125&gt;BO126+1,"fim1st","meio1st"),"meio1st")),IF(BO125&lt;&gt;"",IF(BO126&gt;5,IF(BO126&gt;BO125+1,"fim1st",IF(BO125&gt;BO126+1,"fim1st",IF(BO126=BO125,"meio1st",IF(BO126=6,IF(BO125=7,"fim1st","meio1st"),IF(BO126=7,IF(BO125=6,"fim1st","meio1st"),"meio1st"))))),IF(BO125&gt;5,IF(BO125&gt;BO126+1,"fim1st","meio1st"),"meio1st")),"NJG"))))))</f>
        <v>NJG</v>
      </c>
      <c r="BU126" s="123">
        <f>IF(BN126="W",6,IF(BN126="O",0,  IF(BN125="R",IF(BS126="meio1st",IF(BO125&gt;4,IF(BO125=6,7,BO125+2),6),BO126),BO126)))</f>
        <v>0</v>
      </c>
      <c r="BV126" s="124">
        <f>IF(BN126="W",6,IF(BN126="O",0,IF(BN126="R",IF(BS126="meio1st",0,IF(BS126="fim1st",0,BP126) ),IF(BN125="R",IF(BS126="meio1st",6,IF(BS126="fim1st",6,IF(BS126="meio2st",IF(BP125&gt;4,IF(BP125=6,7,BP125+2),6),BP126))),BP126))))</f>
        <v>0</v>
      </c>
      <c r="BW126" s="125">
        <f>IF(BN126="W",0,IF(BN126="O",0,IF(BN126="R",IF(BS126="STB",BQ126,0),IF(BN125="R",IF(BS121="meio1st",0,IF(BU126&gt;BU125,IF(BV126&gt;BV125,0,10),IF(BV126&gt;BV125,10,BQ126))),BQ126))))</f>
        <v>0</v>
      </c>
      <c r="BY126" s="118"/>
      <c r="BZ126" s="50">
        <f>D126</f>
        <v>0</v>
      </c>
      <c r="CA126" s="119">
        <f>IF(CB126="W",1,IF(CB126="O",0,IF(CB126="R",0,IF(CB125="R",1,IF(CK126+CK125&gt;0,IF(CK126&gt;CK125,1,0),IF(CJ126&gt;CJ125,1,0))))))</f>
        <v>0</v>
      </c>
      <c r="CB126" s="144"/>
      <c r="CC126" s="129"/>
      <c r="CD126" s="129"/>
      <c r="CE126" s="130"/>
      <c r="CG126" s="65" t="str">
        <f>IF(CE126&lt;&gt;"","STB",IF(CE125&lt;&gt;"","STB",IF(CD126&lt;&gt;"",IF(CD126&gt;5,IF(CD126&gt;CD125+1,"fim2st",IF(CD125&gt;CD126+1,"fim2st",IF(CD126=CD125,"meio2st",IF(CD126=6,IF(CD125=7,"fim2st","meio2st"),IF(CD126=7,IF(CD125=6,"fim2st","meio2st"),"meio2st"))))),IF(CD125&gt;5,IF(CD125&gt;CD126+1,"fim2st","meio2st"),"meio2st")),IF(CD125&lt;&gt;"",IF(CD126&gt;5,IF(CD126&gt;CD125+1,"fim2st",IF(CD125&gt;CD126+1,"fim2st",IF(CD126=CD125,"meio2st",IF(CD126=6,IF(CD125=7,"fim2st","meio2st"),IF(CD126=7,IF(CD125=6,"fim2st","meio2st"),"meio2st"))))),IF(CD125&gt;5,IF(CD125&gt;CD126+1,"fim2st","meio2st"),"meio2st")),IF(CC126&lt;&gt;"",IF(CC126&gt;5,IF(CC126&gt;CC125+1,"fim1st",IF(CC125&gt;CC126+1,"fim1st",IF(CC126=CC125,"meio1st",IF(CC126=6,IF(CC125=7,"fim1st","meio1st"),IF(CC126=7,IF(CC125=6,"fim1st","meio1st"),"meio1st"))))),IF(CC125&gt;5,IF(CC125&gt;CC126+1,"fim1st","meio1st"),"meio1st")),IF(CC125&lt;&gt;"",IF(CC126&gt;5,IF(CC126&gt;CC125+1,"fim1st",IF(CC125&gt;CC126+1,"fim1st",IF(CC126=CC125,"meio1st",IF(CC126=6,IF(CC125=7,"fim1st","meio1st"),IF(CC126=7,IF(CC125=6,"fim1st","meio1st"),"meio1st"))))),IF(CC125&gt;5,IF(CC125&gt;CC126+1,"fim1st","meio1st"),"meio1st")),"NJG"))))))</f>
        <v>NJG</v>
      </c>
      <c r="CI126" s="123">
        <f>IF(CB126="W",6,IF(CB126="O",0,  IF(CB125="R",IF(CG126="meio1st",IF(CC125&gt;4,IF(CC125=6,7,CC125+2),6),CC126),CC126)))</f>
        <v>0</v>
      </c>
      <c r="CJ126" s="124">
        <f>IF(CB126="W",6,IF(CB126="O",0,IF(CB126="R",IF(CG126="meio1st",0,IF(CG126="fim1st",0,CD126) ),IF(CB125="R",IF(CG126="meio1st",6,IF(CG126="fim1st",6,IF(CG126="meio2st",IF(CD125&gt;4,IF(CD125=6,7,CD125+2),6),CD126))),CD126))))</f>
        <v>0</v>
      </c>
      <c r="CK126" s="125">
        <f>IF(CB126="W",0,IF(CB126="O",0,IF(CB126="R",IF(CG126="STB",CE126,0),IF(CB125="R",IF(CG121="meio1st",0,IF(CI126&gt;CI125,IF(CJ126&gt;CJ125,0,10),IF(CJ126&gt;CJ125,10,CE126))),CE126))))</f>
        <v>0</v>
      </c>
      <c r="CM126" s="31">
        <f t="shared" si="406"/>
        <v>0</v>
      </c>
      <c r="CN126" s="65">
        <f>IF(AE122&gt;AE121,1,0)</f>
        <v>0</v>
      </c>
      <c r="CO126" s="65">
        <f>IF(AF122&gt;AF121,1,0)</f>
        <v>0</v>
      </c>
      <c r="CP126" s="65">
        <f>IF(AG122&gt;AG121,1,0)</f>
        <v>0</v>
      </c>
      <c r="CQ126" s="65">
        <f>IF(AS126&gt;AS125,1,0)</f>
        <v>0</v>
      </c>
      <c r="CR126" s="65">
        <f>IF(AT126&gt;AT125,1,0)</f>
        <v>0</v>
      </c>
      <c r="CS126" s="65">
        <f>IF(AU126&gt;AU125,1,0)</f>
        <v>0</v>
      </c>
      <c r="CT126" s="65">
        <f>IF(BG126&gt;BG125,1,0)</f>
        <v>0</v>
      </c>
      <c r="CU126" s="65">
        <f>IF(BH126&gt;BH125,1,0)</f>
        <v>0</v>
      </c>
      <c r="CV126" s="65">
        <f>IF(BI126&gt;BI125,1,0)</f>
        <v>0</v>
      </c>
      <c r="CW126" s="65">
        <f>IF(BU124&gt;BU123,1,0)</f>
        <v>0</v>
      </c>
      <c r="CX126" s="65">
        <f>IF(BV124&gt;BV123,1,0)</f>
        <v>0</v>
      </c>
      <c r="CY126" s="65">
        <f>IF(BW124&gt;BW123,1,0)</f>
        <v>0</v>
      </c>
      <c r="CZ126" s="65">
        <f>IF(CI126&gt;CI125,1,0)</f>
        <v>0</v>
      </c>
      <c r="DA126" s="65">
        <f>IF(CJ126&gt;CJ125,1,0)</f>
        <v>0</v>
      </c>
      <c r="DB126" s="65">
        <f>IF(CK126&gt;CK125,1,0)</f>
        <v>0</v>
      </c>
      <c r="DC126" s="111"/>
      <c r="DD126" s="65">
        <f>IF(AE121&gt;AE122,1,0)</f>
        <v>0</v>
      </c>
      <c r="DE126" s="65">
        <f>IF(AF121&gt;AF122,1,0)</f>
        <v>0</v>
      </c>
      <c r="DF126" s="65">
        <f>IF(AG121&gt;AG122,1,0)</f>
        <v>0</v>
      </c>
      <c r="DG126" s="65">
        <f>IF(AS125&gt;AS126,1,0)</f>
        <v>0</v>
      </c>
      <c r="DH126" s="65">
        <f>IF(AT125&gt;AT126,1,0)</f>
        <v>0</v>
      </c>
      <c r="DI126" s="65">
        <f>IF(AU125&gt;AU126,1,0)</f>
        <v>0</v>
      </c>
      <c r="DJ126" s="65">
        <f>IF(BG125&gt;BG126,1,0)</f>
        <v>0</v>
      </c>
      <c r="DK126" s="65">
        <f>IF(BH125&gt;BH126,1,0)</f>
        <v>0</v>
      </c>
      <c r="DL126" s="65">
        <f>IF(BI125&gt;BI126,1,0)</f>
        <v>0</v>
      </c>
      <c r="DM126" s="65">
        <f>IF(BU123&gt;BU124,1,0)</f>
        <v>0</v>
      </c>
      <c r="DN126" s="65">
        <f>IF(BV123&gt;BV124,1,0)</f>
        <v>0</v>
      </c>
      <c r="DO126" s="65">
        <f>IF(BW123&gt;BW124,1,0)</f>
        <v>0</v>
      </c>
      <c r="DP126" s="65">
        <f>IF(CI125&gt;CI126,1,0)</f>
        <v>0</v>
      </c>
      <c r="DQ126" s="65">
        <f>IF(CJ125&gt;CJ126,1,0)</f>
        <v>0</v>
      </c>
      <c r="DR126" s="65">
        <f>IF(CK125&gt;CK126,1,0)</f>
        <v>0</v>
      </c>
      <c r="DS126" s="111"/>
      <c r="DT126" s="65">
        <f>AE122+AF122+AG122+AS126+AT126+AU126+BG126+BH126+BI126+BU124+BV124+BW124+CI126+CJ126+CK126</f>
        <v>0</v>
      </c>
      <c r="DU126" s="65">
        <f>AE121+AF121+AG121+AS125+AT125+AU125+BG125+BH125+BI125+BU123+BV123+BW123+CI125+CJ125+CK125</f>
        <v>0</v>
      </c>
      <c r="DV126" s="111"/>
      <c r="DW126" s="31">
        <f>IF(X122="O",1,0)</f>
        <v>0</v>
      </c>
      <c r="DX126" s="31">
        <f>IF(AL126="O",1,0)</f>
        <v>0</v>
      </c>
      <c r="DY126" s="31">
        <f>IF(AZ126="O",1,0)</f>
        <v>0</v>
      </c>
      <c r="DZ126" s="31">
        <f>IF(BN124="O",1,0)</f>
        <v>0</v>
      </c>
      <c r="EA126" s="31">
        <f>IF(CB126="O",1,0)</f>
        <v>0</v>
      </c>
      <c r="ED126" s="65">
        <f t="shared" si="407"/>
        <v>0</v>
      </c>
      <c r="EE126" s="65">
        <f t="shared" si="408"/>
        <v>0</v>
      </c>
      <c r="EF126" s="65">
        <f t="shared" si="409"/>
        <v>0</v>
      </c>
      <c r="EG126" s="65">
        <f t="shared" si="410"/>
        <v>0</v>
      </c>
      <c r="EH126" s="65">
        <f t="shared" si="411"/>
        <v>0</v>
      </c>
      <c r="EI126" s="65">
        <v>6</v>
      </c>
      <c r="EJ126" s="43">
        <f t="shared" si="412"/>
        <v>0</v>
      </c>
      <c r="EK126" s="43">
        <f>AY126+BM124+CA126+W122+AK126</f>
        <v>0</v>
      </c>
      <c r="EL126" s="43">
        <f t="shared" si="413"/>
        <v>0</v>
      </c>
      <c r="EM126" s="43">
        <f t="shared" si="414"/>
        <v>0</v>
      </c>
      <c r="EN126" s="43">
        <f t="shared" si="415"/>
        <v>0</v>
      </c>
      <c r="EO126" s="43">
        <f t="shared" si="416"/>
        <v>0</v>
      </c>
      <c r="EP126" s="43">
        <f t="shared" si="416"/>
        <v>0</v>
      </c>
      <c r="EQ126" s="43">
        <f t="shared" si="417"/>
        <v>0</v>
      </c>
      <c r="ER126" s="43">
        <f t="shared" si="418"/>
        <v>0</v>
      </c>
      <c r="ES126" s="111"/>
      <c r="ET126" s="71">
        <f>IF(EK126+100&gt;99,EK126+100,concatdxnar("0",EK126+100))</f>
        <v>100</v>
      </c>
      <c r="EU126" s="71">
        <f t="shared" si="419"/>
        <v>100</v>
      </c>
      <c r="EV126" s="71">
        <f t="shared" si="420"/>
        <v>100</v>
      </c>
      <c r="EW126" s="71">
        <f t="shared" si="421"/>
        <v>9</v>
      </c>
      <c r="EX126" s="65" t="str">
        <f t="shared" si="422"/>
        <v>10010010096</v>
      </c>
      <c r="EY126" s="65">
        <f t="shared" si="423"/>
        <v>10010010096</v>
      </c>
      <c r="EZ126" s="65">
        <f>LARGE(EY121:EY126,EI126)</f>
        <v>10010010091</v>
      </c>
      <c r="FA126" s="65" t="str">
        <f t="shared" si="424"/>
        <v>100100100</v>
      </c>
      <c r="FB126" s="65" t="str">
        <f>IF(FA126=FA125,"empate-c","ok")</f>
        <v>empate-c</v>
      </c>
      <c r="FC126" s="65">
        <f t="shared" si="425"/>
        <v>1</v>
      </c>
      <c r="FD126" s="65" t="str">
        <f t="shared" si="426"/>
        <v>12</v>
      </c>
      <c r="FE126" s="65" t="str">
        <f>RIGHT(C119,1)</f>
        <v>N</v>
      </c>
      <c r="FF126" s="65">
        <f>IF(FD126=9,9,VLOOKUP(CONCATENATE(FE126,FD126),'Conf-Direto'!$A$12:$B$587,2,0))</f>
        <v>0</v>
      </c>
      <c r="FG126" s="65">
        <f t="shared" si="427"/>
        <v>7</v>
      </c>
      <c r="FH126" s="31" t="str">
        <f t="shared" si="428"/>
        <v>10010010071</v>
      </c>
      <c r="FI126" s="65">
        <v>6</v>
      </c>
      <c r="FJ126" s="70">
        <f>IF(W121=1,1,IF(W122=1,6,0))</f>
        <v>0</v>
      </c>
      <c r="FK126" s="70">
        <f>IF(BM123=1,2,IF(BM124=1,6,0))</f>
        <v>0</v>
      </c>
      <c r="FL126" s="70">
        <f>IF(AK125=1,3,IF(AK126=1,6,0))</f>
        <v>0</v>
      </c>
      <c r="FM126" s="70">
        <f>IF(CA125=1,4,IF(CA126=1,6,0))</f>
        <v>0</v>
      </c>
      <c r="FN126" s="70">
        <f>IF(AY125=1,5,IF(AY126=1,6,0))</f>
        <v>0</v>
      </c>
      <c r="FO126" s="70"/>
      <c r="FP126" s="31">
        <f t="shared" si="429"/>
        <v>10010010071</v>
      </c>
      <c r="FQ126" s="31">
        <f>LARGE(FP121:FP126,6)</f>
        <v>10010010071</v>
      </c>
      <c r="FR126" s="65">
        <f>IF(SUM(EJ121:EJ126)=0,B126,VALUE(RIGHT(FQ126,1)))</f>
        <v>6</v>
      </c>
      <c r="FS126" s="31">
        <f t="shared" si="430"/>
        <v>84</v>
      </c>
      <c r="FT126" s="31">
        <f>VLOOKUP(FR126,B121:D126,3,0)</f>
        <v>0</v>
      </c>
      <c r="FU126" s="31">
        <f t="shared" si="431"/>
        <v>84</v>
      </c>
      <c r="FV126" s="67" t="str">
        <f t="shared" si="432"/>
        <v>8484</v>
      </c>
      <c r="FW126" s="31">
        <f t="shared" si="433"/>
        <v>8484</v>
      </c>
      <c r="FX126" s="31">
        <f>SMALL(FW121:FW126,FI126)</f>
        <v>8484</v>
      </c>
      <c r="FY126" s="31">
        <f t="shared" si="434"/>
        <v>84</v>
      </c>
      <c r="FZ126" s="31" t="str">
        <f t="shared" si="435"/>
        <v>84</v>
      </c>
    </row>
    <row r="127" spans="1:185" hidden="1" x14ac:dyDescent="0.45"/>
    <row r="128" spans="1:185" s="23" customFormat="1" ht="22.5" hidden="1" customHeight="1" x14ac:dyDescent="0.45">
      <c r="A128" s="34"/>
      <c r="B128" s="34" t="s">
        <v>144</v>
      </c>
      <c r="C128" s="10" t="s">
        <v>244</v>
      </c>
      <c r="D128" s="10"/>
      <c r="E128" s="34"/>
      <c r="F128" s="10"/>
      <c r="G128" s="10" t="s">
        <v>245</v>
      </c>
      <c r="H128" s="3" t="s">
        <v>146</v>
      </c>
      <c r="I128" s="2" t="s">
        <v>147</v>
      </c>
      <c r="J128" s="1" t="s">
        <v>148</v>
      </c>
      <c r="K128" s="1"/>
      <c r="L128" s="1"/>
      <c r="M128" s="1" t="s">
        <v>150</v>
      </c>
      <c r="N128" s="1"/>
      <c r="O128" s="1"/>
      <c r="P128" s="10" t="s">
        <v>152</v>
      </c>
      <c r="Q128" s="10" t="s">
        <v>152</v>
      </c>
      <c r="R128" s="79"/>
      <c r="S128" s="79"/>
      <c r="U128" s="152"/>
      <c r="V128" s="153" t="s">
        <v>246</v>
      </c>
      <c r="W128" s="69"/>
      <c r="X128" s="304" t="s">
        <v>154</v>
      </c>
      <c r="Y128" s="304"/>
      <c r="Z128" s="304"/>
      <c r="AA128" s="304"/>
      <c r="AC128" s="65" t="s">
        <v>155</v>
      </c>
      <c r="AD128" s="34"/>
      <c r="AE128" s="303" t="s">
        <v>156</v>
      </c>
      <c r="AF128" s="303"/>
      <c r="AG128" s="303"/>
      <c r="AI128" s="152"/>
      <c r="AJ128" s="153" t="s">
        <v>247</v>
      </c>
      <c r="AK128" s="69"/>
      <c r="AL128" s="304" t="s">
        <v>154</v>
      </c>
      <c r="AM128" s="304"/>
      <c r="AN128" s="304"/>
      <c r="AO128" s="304"/>
      <c r="AP128" s="34"/>
      <c r="AQ128" s="65" t="s">
        <v>155</v>
      </c>
      <c r="AR128" s="34"/>
      <c r="AS128" s="303" t="s">
        <v>156</v>
      </c>
      <c r="AT128" s="303"/>
      <c r="AU128" s="303"/>
      <c r="AW128" s="152"/>
      <c r="AX128" s="153" t="s">
        <v>248</v>
      </c>
      <c r="AY128" s="69"/>
      <c r="AZ128" s="304" t="s">
        <v>154</v>
      </c>
      <c r="BA128" s="304"/>
      <c r="BB128" s="304"/>
      <c r="BC128" s="304"/>
      <c r="BD128" s="34"/>
      <c r="BE128" s="65" t="s">
        <v>155</v>
      </c>
      <c r="BF128" s="34"/>
      <c r="BG128" s="303" t="s">
        <v>156</v>
      </c>
      <c r="BH128" s="303"/>
      <c r="BI128" s="303"/>
      <c r="BK128" s="152"/>
      <c r="BL128" s="153" t="s">
        <v>249</v>
      </c>
      <c r="BM128" s="69"/>
      <c r="BN128" s="304" t="s">
        <v>154</v>
      </c>
      <c r="BO128" s="304"/>
      <c r="BP128" s="304"/>
      <c r="BQ128" s="304"/>
      <c r="BR128" s="34"/>
      <c r="BS128" s="65" t="s">
        <v>155</v>
      </c>
      <c r="BT128" s="34"/>
      <c r="BU128" s="303" t="s">
        <v>156</v>
      </c>
      <c r="BV128" s="303"/>
      <c r="BW128" s="303"/>
      <c r="BY128" s="152"/>
      <c r="BZ128" s="153" t="s">
        <v>250</v>
      </c>
      <c r="CA128" s="69"/>
      <c r="CB128" s="305" t="s">
        <v>154</v>
      </c>
      <c r="CC128" s="305"/>
      <c r="CD128" s="305"/>
      <c r="CE128" s="305"/>
      <c r="CF128" s="34"/>
      <c r="CG128" s="65" t="s">
        <v>155</v>
      </c>
      <c r="CH128" s="34"/>
      <c r="CI128" s="303" t="s">
        <v>156</v>
      </c>
      <c r="CJ128" s="303"/>
      <c r="CK128" s="303"/>
      <c r="CM128" s="306" t="s">
        <v>157</v>
      </c>
      <c r="CN128" s="307" t="s">
        <v>158</v>
      </c>
      <c r="CO128" s="307"/>
      <c r="CP128" s="307"/>
      <c r="CQ128" s="307" t="s">
        <v>159</v>
      </c>
      <c r="CR128" s="307"/>
      <c r="CS128" s="307"/>
      <c r="CT128" s="307" t="s">
        <v>160</v>
      </c>
      <c r="CU128" s="307"/>
      <c r="CV128" s="307"/>
      <c r="CW128" s="307" t="s">
        <v>161</v>
      </c>
      <c r="CX128" s="307"/>
      <c r="CY128" s="307"/>
      <c r="CZ128" s="307" t="s">
        <v>162</v>
      </c>
      <c r="DA128" s="307"/>
      <c r="DB128" s="307"/>
      <c r="DC128" s="34"/>
      <c r="DD128" s="307" t="s">
        <v>163</v>
      </c>
      <c r="DE128" s="307"/>
      <c r="DF128" s="307"/>
      <c r="DG128" s="307" t="s">
        <v>164</v>
      </c>
      <c r="DH128" s="307"/>
      <c r="DI128" s="307"/>
      <c r="DJ128" s="307" t="s">
        <v>165</v>
      </c>
      <c r="DK128" s="307"/>
      <c r="DL128" s="307"/>
      <c r="DM128" s="307" t="s">
        <v>166</v>
      </c>
      <c r="DN128" s="307"/>
      <c r="DO128" s="307"/>
      <c r="DP128" s="307" t="s">
        <v>167</v>
      </c>
      <c r="DQ128" s="307"/>
      <c r="DR128" s="307"/>
      <c r="DS128" s="34"/>
      <c r="DT128" s="307" t="s">
        <v>150</v>
      </c>
      <c r="DU128" s="307"/>
      <c r="DV128" s="34"/>
      <c r="DW128" s="307" t="s">
        <v>168</v>
      </c>
      <c r="DX128" s="307"/>
      <c r="DY128" s="307"/>
      <c r="DZ128" s="307"/>
      <c r="EA128" s="307"/>
      <c r="EB128" s="65" t="s">
        <v>169</v>
      </c>
      <c r="EC128" s="65"/>
      <c r="ED128" s="307" t="s">
        <v>170</v>
      </c>
      <c r="EE128" s="307"/>
      <c r="EF128" s="307"/>
      <c r="EG128" s="307"/>
      <c r="EH128" s="307"/>
      <c r="EI128" s="308" t="s">
        <v>144</v>
      </c>
      <c r="EJ128" s="308" t="s">
        <v>146</v>
      </c>
      <c r="EK128" s="308" t="s">
        <v>147</v>
      </c>
      <c r="EL128" s="307" t="s">
        <v>148</v>
      </c>
      <c r="EM128" s="307"/>
      <c r="EN128" s="307"/>
      <c r="EO128" s="307" t="s">
        <v>150</v>
      </c>
      <c r="EP128" s="307"/>
      <c r="EQ128" s="307"/>
      <c r="ER128" s="307" t="s">
        <v>171</v>
      </c>
      <c r="ES128" s="34"/>
      <c r="ET128" s="309" t="s">
        <v>172</v>
      </c>
      <c r="EU128" s="309"/>
      <c r="EV128" s="309"/>
      <c r="EW128" s="309"/>
      <c r="EX128" s="309"/>
      <c r="EY128" s="309"/>
      <c r="EZ128" s="309"/>
      <c r="FA128" s="309"/>
      <c r="FB128" s="309"/>
      <c r="FC128" s="309"/>
      <c r="FD128" s="307" t="s">
        <v>173</v>
      </c>
      <c r="FE128" s="307"/>
      <c r="FF128" s="307"/>
      <c r="FG128" s="307"/>
      <c r="FH128" s="307"/>
      <c r="FI128" s="307"/>
      <c r="FJ128" s="307"/>
      <c r="FK128" s="307"/>
      <c r="FL128" s="307"/>
      <c r="FM128" s="307"/>
      <c r="FN128" s="307"/>
      <c r="FO128" s="307"/>
      <c r="FP128" s="307"/>
      <c r="FQ128" s="307"/>
      <c r="FR128" s="307"/>
      <c r="FS128" s="34"/>
      <c r="FT128" s="34"/>
      <c r="FU128" s="34"/>
      <c r="FV128" s="72"/>
      <c r="FW128" s="34"/>
      <c r="FX128" s="34"/>
      <c r="FY128" s="34"/>
      <c r="FZ128" s="34"/>
      <c r="GA128" s="34"/>
      <c r="GB128" s="34"/>
      <c r="GC128" s="34"/>
    </row>
    <row r="129" spans="1:185" s="23" customFormat="1" ht="24.75" hidden="1" customHeight="1" x14ac:dyDescent="0.45">
      <c r="A129" s="34"/>
      <c r="B129" s="34"/>
      <c r="C129" s="8" t="str">
        <f>C120</f>
        <v>TENISTAS</v>
      </c>
      <c r="D129" s="8" t="str">
        <f>C3</f>
        <v>TENISTAS</v>
      </c>
      <c r="E129" s="34"/>
      <c r="F129" s="73"/>
      <c r="G129" s="74" t="s">
        <v>174</v>
      </c>
      <c r="H129" s="3"/>
      <c r="I129" s="2"/>
      <c r="J129" s="75" t="s">
        <v>175</v>
      </c>
      <c r="K129" s="75" t="s">
        <v>176</v>
      </c>
      <c r="L129" s="76" t="s">
        <v>177</v>
      </c>
      <c r="M129" s="77" t="s">
        <v>175</v>
      </c>
      <c r="N129" s="77" t="s">
        <v>176</v>
      </c>
      <c r="O129" s="78" t="s">
        <v>177</v>
      </c>
      <c r="P129" s="10"/>
      <c r="Q129" s="10"/>
      <c r="R129" s="79"/>
      <c r="S129" s="79"/>
      <c r="U129" s="83"/>
      <c r="V129" s="84" t="str">
        <f>V120</f>
        <v>19 a 25 Fev</v>
      </c>
      <c r="W129" s="80"/>
      <c r="X129" s="81" t="s">
        <v>178</v>
      </c>
      <c r="Y129" s="82" t="s">
        <v>179</v>
      </c>
      <c r="Z129" s="82" t="s">
        <v>180</v>
      </c>
      <c r="AA129" s="77" t="s">
        <v>181</v>
      </c>
      <c r="AC129" s="65" t="s">
        <v>182</v>
      </c>
      <c r="AD129" s="34"/>
      <c r="AE129" s="82" t="s">
        <v>179</v>
      </c>
      <c r="AF129" s="82" t="s">
        <v>180</v>
      </c>
      <c r="AG129" s="77" t="s">
        <v>181</v>
      </c>
      <c r="AI129" s="83"/>
      <c r="AJ129" s="84" t="str">
        <f>AJ120</f>
        <v>26 Fev a 03 Mar</v>
      </c>
      <c r="AK129" s="80"/>
      <c r="AL129" s="81" t="s">
        <v>178</v>
      </c>
      <c r="AM129" s="82" t="s">
        <v>179</v>
      </c>
      <c r="AN129" s="82" t="s">
        <v>180</v>
      </c>
      <c r="AO129" s="77" t="s">
        <v>181</v>
      </c>
      <c r="AP129" s="34"/>
      <c r="AQ129" s="65" t="s">
        <v>182</v>
      </c>
      <c r="AR129" s="34"/>
      <c r="AS129" s="82" t="s">
        <v>179</v>
      </c>
      <c r="AT129" s="82" t="s">
        <v>180</v>
      </c>
      <c r="AU129" s="77" t="s">
        <v>181</v>
      </c>
      <c r="AW129" s="83"/>
      <c r="AX129" s="84" t="str">
        <f>AX120</f>
        <v>04 a 10 Mar</v>
      </c>
      <c r="AY129" s="80"/>
      <c r="AZ129" s="81" t="s">
        <v>178</v>
      </c>
      <c r="BA129" s="82" t="s">
        <v>179</v>
      </c>
      <c r="BB129" s="82" t="s">
        <v>180</v>
      </c>
      <c r="BC129" s="77" t="s">
        <v>181</v>
      </c>
      <c r="BD129" s="34"/>
      <c r="BE129" s="65" t="s">
        <v>182</v>
      </c>
      <c r="BF129" s="34"/>
      <c r="BG129" s="82" t="s">
        <v>179</v>
      </c>
      <c r="BH129" s="82" t="s">
        <v>180</v>
      </c>
      <c r="BI129" s="77" t="s">
        <v>181</v>
      </c>
      <c r="BK129" s="83"/>
      <c r="BL129" s="84" t="str">
        <f>BL120</f>
        <v>11 a 17 Mar</v>
      </c>
      <c r="BM129" s="80"/>
      <c r="BN129" s="81" t="s">
        <v>178</v>
      </c>
      <c r="BO129" s="82" t="s">
        <v>179</v>
      </c>
      <c r="BP129" s="82" t="s">
        <v>180</v>
      </c>
      <c r="BQ129" s="77" t="s">
        <v>181</v>
      </c>
      <c r="BR129" s="34"/>
      <c r="BS129" s="65" t="s">
        <v>182</v>
      </c>
      <c r="BT129" s="34"/>
      <c r="BU129" s="82" t="s">
        <v>179</v>
      </c>
      <c r="BV129" s="82" t="s">
        <v>180</v>
      </c>
      <c r="BW129" s="77" t="s">
        <v>181</v>
      </c>
      <c r="BY129" s="83"/>
      <c r="BZ129" s="84" t="str">
        <f>BZ120</f>
        <v>18 a 24 Mar</v>
      </c>
      <c r="CA129" s="80"/>
      <c r="CB129" s="150" t="s">
        <v>178</v>
      </c>
      <c r="CC129" s="87" t="s">
        <v>183</v>
      </c>
      <c r="CD129" s="87" t="s">
        <v>184</v>
      </c>
      <c r="CE129" s="88" t="s">
        <v>181</v>
      </c>
      <c r="CF129" s="34"/>
      <c r="CG129" s="65" t="s">
        <v>182</v>
      </c>
      <c r="CH129" s="34"/>
      <c r="CI129" s="82" t="s">
        <v>179</v>
      </c>
      <c r="CJ129" s="82" t="s">
        <v>180</v>
      </c>
      <c r="CK129" s="77" t="s">
        <v>181</v>
      </c>
      <c r="CM129" s="306"/>
      <c r="CN129" s="34" t="s">
        <v>185</v>
      </c>
      <c r="CO129" s="34" t="s">
        <v>186</v>
      </c>
      <c r="CP129" s="34" t="s">
        <v>187</v>
      </c>
      <c r="CQ129" s="34" t="s">
        <v>185</v>
      </c>
      <c r="CR129" s="34" t="s">
        <v>186</v>
      </c>
      <c r="CS129" s="34" t="s">
        <v>187</v>
      </c>
      <c r="CT129" s="34" t="s">
        <v>185</v>
      </c>
      <c r="CU129" s="34" t="s">
        <v>186</v>
      </c>
      <c r="CV129" s="34" t="s">
        <v>187</v>
      </c>
      <c r="CW129" s="34" t="s">
        <v>185</v>
      </c>
      <c r="CX129" s="34" t="s">
        <v>186</v>
      </c>
      <c r="CY129" s="34" t="s">
        <v>187</v>
      </c>
      <c r="CZ129" s="34" t="s">
        <v>185</v>
      </c>
      <c r="DA129" s="34" t="s">
        <v>186</v>
      </c>
      <c r="DB129" s="34" t="s">
        <v>187</v>
      </c>
      <c r="DC129" s="34"/>
      <c r="DD129" s="34" t="s">
        <v>185</v>
      </c>
      <c r="DE129" s="34" t="s">
        <v>186</v>
      </c>
      <c r="DF129" s="34" t="s">
        <v>187</v>
      </c>
      <c r="DG129" s="34" t="s">
        <v>185</v>
      </c>
      <c r="DH129" s="34" t="s">
        <v>186</v>
      </c>
      <c r="DI129" s="34" t="s">
        <v>187</v>
      </c>
      <c r="DJ129" s="34" t="s">
        <v>185</v>
      </c>
      <c r="DK129" s="34" t="s">
        <v>186</v>
      </c>
      <c r="DL129" s="34" t="s">
        <v>187</v>
      </c>
      <c r="DM129" s="34" t="s">
        <v>185</v>
      </c>
      <c r="DN129" s="34" t="s">
        <v>186</v>
      </c>
      <c r="DO129" s="34" t="s">
        <v>187</v>
      </c>
      <c r="DP129" s="34" t="s">
        <v>185</v>
      </c>
      <c r="DQ129" s="34" t="s">
        <v>186</v>
      </c>
      <c r="DR129" s="34" t="s">
        <v>187</v>
      </c>
      <c r="DS129" s="34"/>
      <c r="DT129" s="65" t="s">
        <v>175</v>
      </c>
      <c r="DU129" s="65" t="s">
        <v>176</v>
      </c>
      <c r="DV129" s="34"/>
      <c r="DW129" s="34" t="s">
        <v>188</v>
      </c>
      <c r="DX129" s="34" t="s">
        <v>189</v>
      </c>
      <c r="DY129" s="34" t="s">
        <v>188</v>
      </c>
      <c r="DZ129" s="34" t="s">
        <v>189</v>
      </c>
      <c r="EA129" s="34" t="s">
        <v>188</v>
      </c>
      <c r="EB129" s="65" t="s">
        <v>110</v>
      </c>
      <c r="EC129" s="65"/>
      <c r="ED129" s="65" t="s">
        <v>190</v>
      </c>
      <c r="EE129" s="65" t="s">
        <v>191</v>
      </c>
      <c r="EF129" s="65" t="s">
        <v>192</v>
      </c>
      <c r="EG129" s="65" t="s">
        <v>193</v>
      </c>
      <c r="EH129" s="65" t="s">
        <v>194</v>
      </c>
      <c r="EI129" s="308"/>
      <c r="EJ129" s="308"/>
      <c r="EK129" s="308"/>
      <c r="EL129" s="65" t="s">
        <v>175</v>
      </c>
      <c r="EM129" s="65" t="s">
        <v>176</v>
      </c>
      <c r="EN129" s="65" t="s">
        <v>177</v>
      </c>
      <c r="EO129" s="65" t="s">
        <v>175</v>
      </c>
      <c r="EP129" s="65" t="s">
        <v>176</v>
      </c>
      <c r="EQ129" s="65" t="s">
        <v>177</v>
      </c>
      <c r="ER129" s="307"/>
      <c r="ES129" s="34"/>
      <c r="ET129" s="34" t="str">
        <f>I128</f>
        <v>Vitorias</v>
      </c>
      <c r="EU129" s="34" t="s">
        <v>195</v>
      </c>
      <c r="EV129" s="34" t="s">
        <v>196</v>
      </c>
      <c r="EW129" s="34" t="s">
        <v>168</v>
      </c>
      <c r="EX129" s="34" t="s">
        <v>197</v>
      </c>
      <c r="EY129" s="34" t="s">
        <v>198</v>
      </c>
      <c r="EZ129" s="34" t="s">
        <v>199</v>
      </c>
      <c r="FA129" s="34" t="s">
        <v>200</v>
      </c>
      <c r="FB129" s="34" t="s">
        <v>201</v>
      </c>
      <c r="FC129" s="34" t="s">
        <v>202</v>
      </c>
      <c r="FD129" s="34" t="s">
        <v>203</v>
      </c>
      <c r="FE129" s="34" t="s">
        <v>204</v>
      </c>
      <c r="FF129" s="34" t="s">
        <v>175</v>
      </c>
      <c r="FG129" s="34" t="s">
        <v>205</v>
      </c>
      <c r="FH129" s="34" t="s">
        <v>206</v>
      </c>
      <c r="FI129" s="65" t="s">
        <v>144</v>
      </c>
      <c r="FJ129" s="65">
        <v>1</v>
      </c>
      <c r="FK129" s="65">
        <v>2</v>
      </c>
      <c r="FL129" s="65">
        <v>3</v>
      </c>
      <c r="FM129" s="65">
        <v>4</v>
      </c>
      <c r="FN129" s="65">
        <v>5</v>
      </c>
      <c r="FO129" s="65">
        <v>6</v>
      </c>
      <c r="FP129" s="34" t="s">
        <v>207</v>
      </c>
      <c r="FQ129" s="34" t="s">
        <v>208</v>
      </c>
      <c r="FR129" s="34" t="s">
        <v>209</v>
      </c>
      <c r="FS129" s="72" t="s">
        <v>210</v>
      </c>
      <c r="FT129" s="34" t="s">
        <v>211</v>
      </c>
      <c r="FU129" s="34" t="s">
        <v>212</v>
      </c>
      <c r="FV129" s="72" t="s">
        <v>213</v>
      </c>
      <c r="FW129" s="34"/>
      <c r="FX129" s="34" t="s">
        <v>215</v>
      </c>
      <c r="FY129" s="34"/>
      <c r="FZ129" s="34"/>
      <c r="GA129" s="34"/>
      <c r="GB129" s="34"/>
      <c r="GC129" s="34"/>
    </row>
    <row r="130" spans="1:185" hidden="1" x14ac:dyDescent="0.45">
      <c r="B130" s="43">
        <v>1</v>
      </c>
      <c r="C130" s="38">
        <v>85</v>
      </c>
      <c r="D130" s="39">
        <f>Classificação!D89</f>
        <v>0</v>
      </c>
      <c r="F130" s="38">
        <f>F126+1</f>
        <v>85</v>
      </c>
      <c r="G130" s="89">
        <f t="shared" ref="G130:G135" si="436">VLOOKUP(FR130,$B$130:$D$135,3,0)</f>
        <v>0</v>
      </c>
      <c r="H130" s="145">
        <f>VLOOKUP(FR130,EI130:EJ135,2,0)</f>
        <v>0</v>
      </c>
      <c r="I130" s="91">
        <f>VLOOKUP(FR130,EI130:EK135,3,0)</f>
        <v>0</v>
      </c>
      <c r="J130" s="95">
        <f>VLOOKUP(FR130,EI130:EQ135,4,0)</f>
        <v>0</v>
      </c>
      <c r="K130" s="93">
        <f>VLOOKUP(FR130,EI130:EQ135,5,0)</f>
        <v>0</v>
      </c>
      <c r="L130" s="94">
        <f>VLOOKUP(FR130,EI130:EQ135,6,0)</f>
        <v>0</v>
      </c>
      <c r="M130" s="95">
        <f>VLOOKUP(FR130,EI130:EQ135,7,0)</f>
        <v>0</v>
      </c>
      <c r="N130" s="93">
        <f>VLOOKUP(FR130,EI130:EQ135,8,0)</f>
        <v>0</v>
      </c>
      <c r="O130" s="146">
        <f>VLOOKUP(FR130,EI130:EQ135,9,0)</f>
        <v>0</v>
      </c>
      <c r="P130" s="96">
        <f>VLOOKUP(FR130,EI130:ER135,10,0)</f>
        <v>0</v>
      </c>
      <c r="Q130" s="96" t="e">
        <f>VLOOKUP(FS130,EJ130:ES135,10,0)</f>
        <v>#N/A</v>
      </c>
      <c r="R130" s="97"/>
      <c r="S130" s="97"/>
      <c r="U130" s="98"/>
      <c r="V130" s="41">
        <f>D130</f>
        <v>0</v>
      </c>
      <c r="W130" s="99">
        <f>IF(X130="W",1,IF(X130="O",0,IF(X130="R",0,IF(X131="R",1,IF(AG130+AG131&gt;0,IF(AG130&gt;AG131,1,0),IF(AF130&gt;AF131,1,0))))))</f>
        <v>0</v>
      </c>
      <c r="X130" s="100"/>
      <c r="Y130" s="101"/>
      <c r="Z130" s="101"/>
      <c r="AA130" s="102"/>
      <c r="AC130" s="65" t="str">
        <f>IF(AA130&lt;&gt;"","STB",IF(AA131&lt;&gt;"","STB",IF(Z130&lt;&gt;"",IF(Z130&gt;5,IF(Z130&gt;Z131+1,"fim2st",IF(Z131&gt;Z130+1,"fim2st",IF(Z130=Z131,"meio2st",IF(Z130=6,IF(Z131=7,"fim2st","meio2st"),IF(Z130=7,IF(Z131=6,"fim2st","meio2st"),"meio2st"))))),IF(Z131&gt;5,IF(Z131&gt;Z130+1,"fim2st","meio2st"),"meio2st")),IF(Z131&lt;&gt;"",IF(Z130&gt;5,IF(Z130&gt;Z131+1,"fim2st",IF(Z131&gt;Z130+1,"fim2st",IF(Z130=Z131,"meio2st",IF(Z130=6,IF(Z131=7,"fim2st","meio2st"),IF(Z130=7,IF(Z131=6,"fim2st","meio2st"),"meio2st"))))),IF(Z131&gt;5,IF(Z131&gt;Z130+1,"fim2st","meio2st"),"meio2st")),IF(Y130&lt;&gt;"",IF(Y130&gt;5,IF(Y130&gt;Y131+1,"fim1st",IF(Y131&gt;Y130+1,"fim1st",IF(Y130=Y131,"meio1st",IF(Y130=6,IF(Y131=7,"fim1st","meio1st"),IF(Y130=7,IF(Y131=6,"fim1st","meio1st"),"meio1st"))))),IF(Y131&gt;5,IF(Y131&gt;Y130+1,"fim1st","meio1st"),"meio1st")),IF(Y131&lt;&gt;"",IF(Y130&gt;5,IF(Y130&gt;Y131+1,"fim1st",IF(Y131&gt;Y130+1,"fim1st",IF(Y130=Y131,"meio1st",IF(Y130=6,IF(Y131=7,"fim1st","meio1st"),IF(Y130=7,IF(Y131=6,"fim1st","meio1st"),"meio1st"))))),IF(Y131&gt;5,IF(Y131&gt;Y130+1,"fim1st","meio1st"),"meio1st")),"NJG"))))))</f>
        <v>NJG</v>
      </c>
      <c r="AE130" s="103">
        <f>IF(X130="W",6,IF(X130="O",0,  IF(X131="R",IF(AC130="meio1st",IF(Y131&gt;4,IF(Y131=6,7,Y131+2),6),Y130),Y130)))</f>
        <v>0</v>
      </c>
      <c r="AF130" s="104">
        <f>IF(X130="W",6,IF(X130="O",0,IF(X130="R",IF(AC130="meio1st",0,IF(AC130="fim1st",0,Z130) ),IF(X131="R",IF(AC130="meio1st",6,IF(AC130="fim1st",6,IF(AC130="meio2st",IF(Z131&gt;4,IF(Z131=6,7,Z131+2),6),Z130))),Z130))))</f>
        <v>0</v>
      </c>
      <c r="AG130" s="105">
        <f>IF(X130="W",0,IF(X130="O",0,IF(X130="R",IF(AC130="STB",AA130,0),IF(X131="R",IF(AC130="meio1st",0,IF(AE130&gt;AE131,IF(AF130&gt;AF131,0,10),IF(AF130&gt;AF131,10,AA130))),AA130))))</f>
        <v>0</v>
      </c>
      <c r="AH130" s="106"/>
      <c r="AI130" s="98" t="s">
        <v>140</v>
      </c>
      <c r="AJ130" s="41">
        <f>D130</f>
        <v>0</v>
      </c>
      <c r="AK130" s="99">
        <f>IF(AL130="W",1,IF(AL130="O",0,IF(AL130="R",0,IF(AL131="R",1,IF(AU130+AU131&gt;0,IF(AU130&gt;AU131,1,0),IF(AT130&gt;AT131,1,0))))))</f>
        <v>0</v>
      </c>
      <c r="AL130" s="100"/>
      <c r="AM130" s="101"/>
      <c r="AN130" s="101"/>
      <c r="AO130" s="102"/>
      <c r="AQ130" s="65" t="str">
        <f>IF(AO130&lt;&gt;"","STB",IF(AO131&lt;&gt;"","STB",IF(AN130&lt;&gt;"",IF(AN130&gt;5,IF(AN130&gt;AN131+1,"fim2st",IF(AN131&gt;AN130+1,"fim2st",IF(AN130=AN131,"meio2st",IF(AN130=6,IF(AN131=7,"fim2st","meio2st"),IF(AN130=7,IF(AN131=6,"fim2st","meio2st"),"meio2st"))))),IF(AN131&gt;5,IF(AN131&gt;AN130+1,"fim2st","meio2st"),"meio2st")),IF(AN131&lt;&gt;"",IF(AN130&gt;5,IF(AN130&gt;AN131+1,"fim2st",IF(AN131&gt;AN130+1,"fim2st",IF(AN130=AN131,"meio2st",IF(AN130=6,IF(AN131=7,"fim2st","meio2st"),IF(AN130=7,IF(AN131=6,"fim2st","meio2st"),"meio2st"))))),IF(AN131&gt;5,IF(AN131&gt;AN130+1,"fim2st","meio2st"),"meio2st")),IF(AM130&lt;&gt;"",IF(AM130&gt;5,IF(AM130&gt;AM131+1,"fim1st",IF(AM131&gt;AM130+1,"fim1st",IF(AM130=AM131,"meio1st",IF(AM130=6,IF(AM131=7,"fim1st","meio1st"),IF(AM130=7,IF(AM131=6,"fim1st","meio1st"),"meio1st"))))),IF(AM131&gt;5,IF(AM131&gt;AM130+1,"fim1st","meio1st"),"meio1st")),IF(AM131&lt;&gt;"",IF(AM130&gt;5,IF(AM130&gt;AM131+1,"fim1st",IF(AM131&gt;AM130+1,"fim1st",IF(AM130=AM131,"meio1st",IF(AM130=6,IF(AM131=7,"fim1st","meio1st"),IF(AM130=7,IF(AM131=6,"fim1st","meio1st"),"meio1st"))))),IF(AM131&gt;5,IF(AM131&gt;AM130+1,"fim1st","meio1st"),"meio1st")),"NJG"))))))</f>
        <v>NJG</v>
      </c>
      <c r="AS130" s="103">
        <f>IF(AL130="W",6,IF(AL130="O",0,  IF(AL131="R",IF(AQ130="meio1st",IF(AM131&gt;4,IF(AM131=6,7,AM131+2),6),AM130),AM130)))</f>
        <v>0</v>
      </c>
      <c r="AT130" s="104">
        <f>IF(AL130="W",6,IF(AL130="O",0,IF(AL130="R",IF(AQ130="meio1st",0,IF(AQ130="fim1st",0,AN130) ),IF(AL131="R",IF(AQ130="meio1st",6,IF(AQ130="fim1st",6,IF(AQ130="meio2st",IF(AN131&gt;4,IF(AN131=6,7,AN131+2),6),AN130))),AN130))))</f>
        <v>0</v>
      </c>
      <c r="AU130" s="105">
        <f>IF(AL130="W",0,IF(AL130="O",0,IF(AL130="R",IF(AQ130="STB",AO130,0),IF(AL131="R",IF(AQ130="meio1st",0,IF(AS130&gt;AS131,IF(AT130&gt;AT131,0,10),IF(AT130&gt;AT131,10,AO130))),AO130))))</f>
        <v>0</v>
      </c>
      <c r="AW130" s="98"/>
      <c r="AX130" s="41">
        <f>D130</f>
        <v>0</v>
      </c>
      <c r="AY130" s="99">
        <f>IF(AZ130="W",1,IF(AZ130="O",0,IF(AZ130="R",0,IF(AZ131="R",1,IF(BI130+BI131&gt;0,IF(BI130&gt;BI131,1,0),IF(BH130&gt;BH131,1,0))))))</f>
        <v>0</v>
      </c>
      <c r="AZ130" s="100"/>
      <c r="BA130" s="101"/>
      <c r="BB130" s="101"/>
      <c r="BC130" s="102"/>
      <c r="BE130" s="65" t="str">
        <f>IF(BC130&lt;&gt;"","STB",IF(BC131&lt;&gt;"","STB",IF(BB130&lt;&gt;"",IF(BB130&gt;5,IF(BB130&gt;BB131+1,"fim2st",IF(BB131&gt;BB130+1,"fim2st",IF(BB130=BB131,"meio2st",IF(BB130=6,IF(BB131=7,"fim2st","meio2st"),IF(BB130=7,IF(BB131=6,"fim2st","meio2st"),"meio2st"))))),IF(BB131&gt;5,IF(BB131&gt;BB130+1,"fim2st","meio2st"),"meio2st")),IF(BB131&lt;&gt;"",IF(BB130&gt;5,IF(BB130&gt;BB131+1,"fim2st",IF(BB131&gt;BB130+1,"fim2st",IF(BB130=BB131,"meio2st",IF(BB130=6,IF(BB131=7,"fim2st","meio2st"),IF(BB130=7,IF(BB131=6,"fim2st","meio2st"),"meio2st"))))),IF(BB131&gt;5,IF(BB131&gt;BB130+1,"fim2st","meio2st"),"meio2st")),IF(BA130&lt;&gt;"",IF(BA130&gt;5,IF(BA130&gt;BA131+1,"fim1st",IF(BA131&gt;BA130+1,"fim1st",IF(BA130=BA131,"meio1st",IF(BA130=6,IF(BA131=7,"fim1st","meio1st"),IF(BA130=7,IF(BA131=6,"fim1st","meio1st"),"meio1st"))))),IF(BA131&gt;5,IF(BA131&gt;BA130+1,"fim1st","meio1st"),"meio1st")),IF(BA131&lt;&gt;"",IF(BA130&gt;5,IF(BA130&gt;BA131+1,"fim1st",IF(BA131&gt;BA130+1,"fim1st",IF(BA130=BA131,"meio1st",IF(BA130=6,IF(BA131=7,"fim1st","meio1st"),IF(BA130=7,IF(BA131=6,"fim1st","meio1st"),"meio1st"))))),IF(BA131&gt;5,IF(BA131&gt;BA130+1,"fim1st","meio1st"),"meio1st")),"NJG"))))))</f>
        <v>NJG</v>
      </c>
      <c r="BG130" s="103">
        <f>IF(AZ130="W",6,IF(AZ130="O",0,  IF(AZ131="R",IF(BE130="meio1st",IF(BA131&gt;4,IF(BA131=6,7,BA131+2),6),BA130),BA130)))</f>
        <v>0</v>
      </c>
      <c r="BH130" s="104">
        <f>IF(AZ130="W",6,IF(AZ130="O",0,IF(AZ130="R",IF(BE130="meio1st",0,IF(BE130="fim1st",0,BB130) ),IF(AZ131="R",IF(BE130="meio1st",6,IF(BE130="fim1st",6,IF(BE130="meio2st",IF(BB131&gt;4,IF(BB131=6,7,BB131+2),6),BB130))),BB130))))</f>
        <v>0</v>
      </c>
      <c r="BI130" s="105">
        <f>IF(AZ130="W",0,IF(AZ130="O",0,IF(AZ130="R",IF(BE130="STB",BC130,0),IF(AZ131="R",IF(BE130="meio1st",0,IF(BG130&gt;BG131,IF(BH130&gt;BH131,0,10),IF(BH130&gt;BH131,10,BC130))),BC130))))</f>
        <v>0</v>
      </c>
      <c r="BK130" s="98" t="s">
        <v>140</v>
      </c>
      <c r="BL130" s="41">
        <f>D130</f>
        <v>0</v>
      </c>
      <c r="BM130" s="99">
        <f>IF(BN130="W",1,IF(BN130="O",0,IF(BN130="R",0,IF(BN131="R",1,IF(BW130+BW131&gt;0,IF(BW130&gt;BW131,1,0),IF(BV130&gt;BV131,1,0))))))</f>
        <v>0</v>
      </c>
      <c r="BN130" s="100"/>
      <c r="BO130" s="101"/>
      <c r="BP130" s="101"/>
      <c r="BQ130" s="102"/>
      <c r="BS130" s="65" t="str">
        <f>IF(BQ130&lt;&gt;"","STB",IF(BQ131&lt;&gt;"","STB",IF(BP130&lt;&gt;"",IF(BP130&gt;5,IF(BP130&gt;BP131+1,"fim2st",IF(BP131&gt;BP130+1,"fim2st",IF(BP130=BP131,"meio2st",IF(BP130=6,IF(BP131=7,"fim2st","meio2st"),IF(BP130=7,IF(BP131=6,"fim2st","meio2st"),"meio2st"))))),IF(BP131&gt;5,IF(BP131&gt;BP130+1,"fim2st","meio2st"),"meio2st")),IF(BP131&lt;&gt;"",IF(BP130&gt;5,IF(BP130&gt;BP131+1,"fim2st",IF(BP131&gt;BP130+1,"fim2st",IF(BP130=BP131,"meio2st",IF(BP130=6,IF(BP131=7,"fim2st","meio2st"),IF(BP130=7,IF(BP131=6,"fim2st","meio2st"),"meio2st"))))),IF(BP131&gt;5,IF(BP131&gt;BP130+1,"fim2st","meio2st"),"meio2st")),IF(BO130&lt;&gt;"",IF(BO130&gt;5,IF(BO130&gt;BO131+1,"fim1st",IF(BO131&gt;BO130+1,"fim1st",IF(BO130=BO131,"meio1st",IF(BO130=6,IF(BO131=7,"fim1st","meio1st"),IF(BO130=7,IF(BO131=6,"fim1st","meio1st"),"meio1st"))))),IF(BO131&gt;5,IF(BO131&gt;BO130+1,"fim1st","meio1st"),"meio1st")),IF(BO131&lt;&gt;"",IF(BO130&gt;5,IF(BO130&gt;BO131+1,"fim1st",IF(BO131&gt;BO130+1,"fim1st",IF(BO130=BO131,"meio1st",IF(BO130=6,IF(BO131=7,"fim1st","meio1st"),IF(BO130=7,IF(BO131=6,"fim1st","meio1st"),"meio1st"))))),IF(BO131&gt;5,IF(BO131&gt;BO130+1,"fim1st","meio1st"),"meio1st")),"NJG"))))))</f>
        <v>NJG</v>
      </c>
      <c r="BU130" s="103">
        <f>IF(BN130="W",6,IF(BN130="O",0,  IF(BN131="R",IF(BS130="meio1st",IF(BO131&gt;4,IF(BO131=6,7,BO131+2),6),BO130),BO130)))</f>
        <v>0</v>
      </c>
      <c r="BV130" s="104">
        <f>IF(BN130="W",6,IF(BN130="O",0,IF(BN130="R",IF(BS130="meio1st",0,IF(BS130="fim1st",0,BP130) ),IF(BN131="R",IF(BS130="meio1st",6,IF(BS130="fim1st",6,IF(BS130="meio2st",IF(BP131&gt;4,IF(BP131=6,7,BP131+2),6),BP130))),BP130))))</f>
        <v>0</v>
      </c>
      <c r="BW130" s="105">
        <f>IF(BN130="W",0,IF(BN130="O",0,IF(BN130="R",IF(BS130="STB",BQ130,0),IF(BN131="R",IF(BS130="meio1st",0,IF(BU130&gt;BU131,IF(BV130&gt;BV131,0,10),IF(BV130&gt;BV131,10,BQ130))),BQ130))))</f>
        <v>0</v>
      </c>
      <c r="BY130" s="98"/>
      <c r="BZ130" s="41">
        <f>D130</f>
        <v>0</v>
      </c>
      <c r="CA130" s="99">
        <f>IF(CB130="W",1,IF(CB130="O",0,IF(CB130="R",0,IF(CB131="R",1,IF(CK130+CK131&gt;0,IF(CK130&gt;CK131,1,0),IF(CJ130&gt;CJ131,1,0))))))</f>
        <v>0</v>
      </c>
      <c r="CB130" s="108"/>
      <c r="CC130" s="109"/>
      <c r="CD130" s="109"/>
      <c r="CE130" s="110"/>
      <c r="CG130" s="65" t="str">
        <f>IF(CE130&lt;&gt;"","STB",IF(CE131&lt;&gt;"","STB",IF(CD130&lt;&gt;"",IF(CD130&gt;5,IF(CD130&gt;CD131+1,"fim2st",IF(CD131&gt;CD130+1,"fim2st",IF(CD130=CD131,"meio2st",IF(CD130=6,IF(CD131=7,"fim2st","meio2st"),IF(CD130=7,IF(CD131=6,"fim2st","meio2st"),"meio2st"))))),IF(CD131&gt;5,IF(CD131&gt;CD130+1,"fim2st","meio2st"),"meio2st")),IF(CD131&lt;&gt;"",IF(CD130&gt;5,IF(CD130&gt;CD131+1,"fim2st",IF(CD131&gt;CD130+1,"fim2st",IF(CD130=CD131,"meio2st",IF(CD130=6,IF(CD131=7,"fim2st","meio2st"),IF(CD130=7,IF(CD131=6,"fim2st","meio2st"),"meio2st"))))),IF(CD131&gt;5,IF(CD131&gt;CD130+1,"fim2st","meio2st"),"meio2st")),IF(CC130&lt;&gt;"",IF(CC130&gt;5,IF(CC130&gt;CC131+1,"fim1st",IF(CC131&gt;CC130+1,"fim1st",IF(CC130=CC131,"meio1st",IF(CC130=6,IF(CC131=7,"fim1st","meio1st"),IF(CC130=7,IF(CC131=6,"fim1st","meio1st"),"meio1st"))))),IF(CC131&gt;5,IF(CC131&gt;CC130+1,"fim1st","meio1st"),"meio1st")),IF(CC131&lt;&gt;"",IF(CC130&gt;5,IF(CC130&gt;CC131+1,"fim1st",IF(CC131&gt;CC130+1,"fim1st",IF(CC130=CC131,"meio1st",IF(CC130=6,IF(CC131=7,"fim1st","meio1st"),IF(CC130=7,IF(CC131=6,"fim1st","meio1st"),"meio1st"))))),IF(CC131&gt;5,IF(CC131&gt;CC130+1,"fim1st","meio1st"),"meio1st")),"NJG"))))))</f>
        <v>NJG</v>
      </c>
      <c r="CI130" s="103">
        <f>IF(CB130="W",6,IF(CB130="O",0,  IF(CB131="R",IF(CG130="meio1st",IF(CC131&gt;4,IF(CC131=6,7,CC131+2),6),CC130),CC130)))</f>
        <v>0</v>
      </c>
      <c r="CJ130" s="104">
        <f>IF(CB130="W",6,IF(CB130="O",0,IF(CB130="R",IF(CG130="meio1st",0,IF(CG130="fim1st",0,CD130) ),IF(CB131="R",IF(CG130="meio1st",6,IF(CG130="fim1st",6,IF(CG130="meio2st",IF(CD131&gt;4,IF(CD131=6,7,CD131+2),6),CD130))),CD130))))</f>
        <v>0</v>
      </c>
      <c r="CK130" s="105">
        <f>IF(CB130="W",0,IF(CB130="O",0,IF(CB130="R",IF(CG130="STB",CE130,0),IF(CB131="R",IF(CG130="meio1st",0,IF(CI130&gt;CI131,IF(CJ130&gt;CJ131,0,10),IF(CJ130&gt;CJ131,10,CE130))),CE130))))</f>
        <v>0</v>
      </c>
      <c r="CM130" s="31">
        <f t="shared" ref="CM130:CM135" si="437">D130</f>
        <v>0</v>
      </c>
      <c r="CN130" s="65">
        <f>IF(AE130&gt;AE131,1,0)</f>
        <v>0</v>
      </c>
      <c r="CO130" s="65">
        <f>IF(AF130&gt;AF131,1,0)</f>
        <v>0</v>
      </c>
      <c r="CP130" s="65">
        <f>IF(AG130&gt;AG131,1,0)</f>
        <v>0</v>
      </c>
      <c r="CQ130" s="65">
        <f>IF(AS130&gt;AS131,1,0)</f>
        <v>0</v>
      </c>
      <c r="CR130" s="65">
        <f>IF(AT130&gt;AT131,1,0)</f>
        <v>0</v>
      </c>
      <c r="CS130" s="65">
        <f>IF(AU130&gt;AU131,1,0)</f>
        <v>0</v>
      </c>
      <c r="CT130" s="65">
        <f>IF(BG130&gt;BG131,1,0)</f>
        <v>0</v>
      </c>
      <c r="CU130" s="65">
        <f>IF(BH130&gt;BH131,1,0)</f>
        <v>0</v>
      </c>
      <c r="CV130" s="65">
        <f>IF(BI130&gt;BI131,1,0)</f>
        <v>0</v>
      </c>
      <c r="CW130" s="65">
        <f>IF(BU130&gt;BU131,1,0)</f>
        <v>0</v>
      </c>
      <c r="CX130" s="65">
        <f>IF(BV130&gt;BV131,1,0)</f>
        <v>0</v>
      </c>
      <c r="CY130" s="65">
        <f>IF(BW130&gt;BW131,1,0)</f>
        <v>0</v>
      </c>
      <c r="CZ130" s="65">
        <f>IF(CI130&gt;CI131,1,0)</f>
        <v>0</v>
      </c>
      <c r="DA130" s="65">
        <f>IF(CJ130&gt;CJ131,1,0)</f>
        <v>0</v>
      </c>
      <c r="DB130" s="65">
        <f>IF(CK130&gt;CK131,1,0)</f>
        <v>0</v>
      </c>
      <c r="DC130" s="111"/>
      <c r="DD130" s="65">
        <f>IF(AE131&gt;AE130,1,0)</f>
        <v>0</v>
      </c>
      <c r="DE130" s="65">
        <f>IF(AF131&gt;AF130,1,0)</f>
        <v>0</v>
      </c>
      <c r="DF130" s="65">
        <f>IF(AG131&gt;AG130,1,0)</f>
        <v>0</v>
      </c>
      <c r="DG130" s="65">
        <f>IF(AS131&gt;AS130,1,0)</f>
        <v>0</v>
      </c>
      <c r="DH130" s="65">
        <f>IF(AT131&gt;AT130,1,0)</f>
        <v>0</v>
      </c>
      <c r="DI130" s="65">
        <f>IF(AU131&gt;AU130,1,0)</f>
        <v>0</v>
      </c>
      <c r="DJ130" s="65">
        <f>IF(BG131&gt;BG130,1,0)</f>
        <v>0</v>
      </c>
      <c r="DK130" s="65">
        <f>IF(BH131&gt;BH130,1,0)</f>
        <v>0</v>
      </c>
      <c r="DL130" s="65">
        <f>IF(BI131&gt;BI130,1,0)</f>
        <v>0</v>
      </c>
      <c r="DM130" s="65">
        <f>IF(BU131&gt;BU130,1,0)</f>
        <v>0</v>
      </c>
      <c r="DN130" s="65">
        <f>IF(BV131&gt;BV130,1,0)</f>
        <v>0</v>
      </c>
      <c r="DO130" s="65">
        <f>IF(BW131&gt;BW130,1,0)</f>
        <v>0</v>
      </c>
      <c r="DP130" s="65">
        <f>IF(CI131&gt;CI130,1,0)</f>
        <v>0</v>
      </c>
      <c r="DQ130" s="65">
        <f>IF(CJ131&gt;CJ130,1,0)</f>
        <v>0</v>
      </c>
      <c r="DR130" s="65">
        <f>IF(CK131&gt;CK130,1,0)</f>
        <v>0</v>
      </c>
      <c r="DS130" s="111"/>
      <c r="DT130" s="65">
        <f>AE130+AF130+AG130+AS130+AT130+AU130+BG130+BH130+BI130+BU130+BV130+BW130+CI130+CJ130+CK130</f>
        <v>0</v>
      </c>
      <c r="DU130" s="65">
        <f>AE131+AF131+AG131+AS131+AT131+AU131+BG131+BH131+BI131+BU131+BV131+BW131+CI131+CJ131+CK131</f>
        <v>0</v>
      </c>
      <c r="DV130" s="111"/>
      <c r="DW130" s="31">
        <f>IF(X130="O",1,0)</f>
        <v>0</v>
      </c>
      <c r="DX130" s="31">
        <f>IF(AL130="O",1,0)</f>
        <v>0</v>
      </c>
      <c r="DY130" s="31">
        <f>IF(AZ130="O",1,0)</f>
        <v>0</v>
      </c>
      <c r="DZ130" s="31">
        <f>IF(BN130="O",1,0)</f>
        <v>0</v>
      </c>
      <c r="EA130" s="31">
        <f>IF(CB130="O",1,0)</f>
        <v>0</v>
      </c>
      <c r="EB130" s="65" t="s">
        <v>113</v>
      </c>
      <c r="ED130" s="65">
        <f t="shared" ref="ED130:ED135" si="438">IF(CN130+CO130+CP130+DD130+DE130+DF130&gt;0,1,0)</f>
        <v>0</v>
      </c>
      <c r="EE130" s="65">
        <f t="shared" ref="EE130:EE135" si="439">IF(CQ130+CR130+CS130+DG130+DH130+DI130&gt;0,1,0)</f>
        <v>0</v>
      </c>
      <c r="EF130" s="65">
        <f t="shared" ref="EF130:EF135" si="440">IF(CT130+CU130+CV130+DJ130+DK130+DL130&gt;0,1,0)</f>
        <v>0</v>
      </c>
      <c r="EG130" s="65">
        <f t="shared" ref="EG130:EG135" si="441">IF(CW130+CX130+CY130+DM130+DN130+DO130&gt;0,1,0)</f>
        <v>0</v>
      </c>
      <c r="EH130" s="65">
        <f t="shared" ref="EH130:EH135" si="442">IF(CZ130+DA130+DB130+DP130+DQ130+DR130&gt;0,1,0)</f>
        <v>0</v>
      </c>
      <c r="EI130" s="65">
        <v>1</v>
      </c>
      <c r="EJ130" s="43">
        <f t="shared" ref="EJ130:EJ135" si="443">SUM(ED130:EH130)</f>
        <v>0</v>
      </c>
      <c r="EK130" s="43">
        <f>AY130+BM130+CA130+W130+AK130</f>
        <v>0</v>
      </c>
      <c r="EL130" s="43">
        <f t="shared" ref="EL130:EL135" si="444">SUM(CN130:DB130)</f>
        <v>0</v>
      </c>
      <c r="EM130" s="43">
        <f t="shared" ref="EM130:EM135" si="445">SUM(DD130:DR130)</f>
        <v>0</v>
      </c>
      <c r="EN130" s="43">
        <f t="shared" ref="EN130:EN135" si="446">EL130-EM130</f>
        <v>0</v>
      </c>
      <c r="EO130" s="43">
        <f t="shared" ref="EO130:EP135" si="447">DT130</f>
        <v>0</v>
      </c>
      <c r="EP130" s="43">
        <f t="shared" si="447"/>
        <v>0</v>
      </c>
      <c r="EQ130" s="43">
        <f t="shared" ref="EQ130:EQ135" si="448">EO130-EP130</f>
        <v>0</v>
      </c>
      <c r="ER130" s="43">
        <f t="shared" ref="ER130:ER135" si="449">SUM(DW130:EA130)</f>
        <v>0</v>
      </c>
      <c r="ES130" s="111"/>
      <c r="ET130" s="71">
        <f>IF(EK130+100&gt;99,EK130+100,concatdxnar("0",EK130+100))</f>
        <v>100</v>
      </c>
      <c r="EU130" s="71">
        <f t="shared" ref="EU130:EU135" si="450">IF(EN130+100&gt;99,EN130+100,CONCATENATE("0",EN130+100))</f>
        <v>100</v>
      </c>
      <c r="EV130" s="71">
        <f t="shared" ref="EV130:EV135" si="451">IF(EQ130+100&gt;99,EQ130+100,CONCATENATE("0",EQ130+100))</f>
        <v>100</v>
      </c>
      <c r="EW130" s="71">
        <f t="shared" ref="EW130:EW135" si="452">9-ER130</f>
        <v>9</v>
      </c>
      <c r="EX130" s="65" t="str">
        <f t="shared" ref="EX130:EX135" si="453">CONCATENATE(ET130,EU130,EV130,EW130,EI130)</f>
        <v>10010010091</v>
      </c>
      <c r="EY130" s="65">
        <f t="shared" ref="EY130:EY135" si="454">VALUE(EX130)</f>
        <v>10010010091</v>
      </c>
      <c r="EZ130" s="65">
        <f>LARGE(EY130:EY135,EI130)</f>
        <v>10010010096</v>
      </c>
      <c r="FA130" s="65" t="str">
        <f t="shared" ref="FA130:FA135" si="455">LEFT(EZ130,9)</f>
        <v>100100100</v>
      </c>
      <c r="FB130" s="65" t="str">
        <f>IF(FA130=FA131,"empate-b","ok")</f>
        <v>empate-b</v>
      </c>
      <c r="FC130" s="65">
        <f t="shared" ref="FC130:FC135" si="456">VALUE(RIGHT(EZ130,1))</f>
        <v>6</v>
      </c>
      <c r="FD130" s="65" t="str">
        <f>IF(FB130="ok",9,IF(FB130="empate-c",CONCATENATE(FC130,FC129),IF(FB130="empate-b",CONCATENATE(FC130,FC131),1)))</f>
        <v>65</v>
      </c>
      <c r="FE130" s="65" t="str">
        <f>RIGHT(C128,1)</f>
        <v>O</v>
      </c>
      <c r="FF130" s="65">
        <f>IF(FD130=9,9,VLOOKUP(CONCATENATE(FE130,FD130),'Conf-Direto'!$A$12:$B$587,2,0))</f>
        <v>0</v>
      </c>
      <c r="FG130" s="65">
        <f t="shared" ref="FG130:FG135" si="457">IF(FF130=9,9,IF(FF130=FC130,8,7))</f>
        <v>7</v>
      </c>
      <c r="FH130" s="31" t="str">
        <f t="shared" ref="FH130:FH135" si="458">CONCATENATE(FA130,FG130,FC130)</f>
        <v>10010010076</v>
      </c>
      <c r="FI130" s="65">
        <v>1</v>
      </c>
      <c r="FJ130" s="70"/>
      <c r="FK130" s="70">
        <f>FJ131</f>
        <v>0</v>
      </c>
      <c r="FL130" s="70">
        <f>FJ132</f>
        <v>0</v>
      </c>
      <c r="FM130" s="70">
        <f>FJ133</f>
        <v>0</v>
      </c>
      <c r="FN130" s="70">
        <f>FJ134</f>
        <v>0</v>
      </c>
      <c r="FO130" s="70">
        <f>FJ135</f>
        <v>0</v>
      </c>
      <c r="FP130" s="31">
        <f t="shared" ref="FP130:FP135" si="459">VALUE(FH130)</f>
        <v>10010010076</v>
      </c>
      <c r="FQ130" s="31">
        <f>LARGE(FP130:FP135,1)</f>
        <v>10010010076</v>
      </c>
      <c r="FR130" s="65">
        <f>IF(SUM(EJ130:EJ135)=0,B130,VALUE(RIGHT(FQ130,1)))</f>
        <v>1</v>
      </c>
      <c r="FS130" s="31">
        <f t="shared" ref="FS130:FS135" si="460">FR130+84</f>
        <v>85</v>
      </c>
      <c r="FT130" s="31">
        <f>VLOOKUP(FR130,B130:D135,3,0)</f>
        <v>0</v>
      </c>
      <c r="FU130" s="31">
        <f t="shared" ref="FU130:FU135" si="461">F130</f>
        <v>85</v>
      </c>
      <c r="FV130" s="67" t="str">
        <f t="shared" ref="FV130:FV135" si="462">IF(FS130&lt;10,CONCATENATE("0",FS130,IF(FU130&lt;10,CONCATENATE("0",FU130),FU130)),CONCATENATE(FS130,IF(FU130&lt;10,CONCATENATE("0",FU130),FU130)))</f>
        <v>8585</v>
      </c>
      <c r="FW130" s="31">
        <f t="shared" ref="FW130:FW135" si="463">VALUE(FV130)</f>
        <v>8585</v>
      </c>
      <c r="FX130" s="31">
        <f>SMALL(FW130:FW135,FI130)</f>
        <v>8585</v>
      </c>
      <c r="FY130" s="31">
        <f t="shared" ref="FY130:FY135" si="464">IF(LEN(FX130)=3,VALUE(LEFT(FX130,1)),VALUE(LEFT(FX130,2)))</f>
        <v>85</v>
      </c>
      <c r="FZ130" s="31" t="str">
        <f t="shared" ref="FZ130:FZ135" si="465">RIGHT(FX130,2)</f>
        <v>85</v>
      </c>
    </row>
    <row r="131" spans="1:185" hidden="1" x14ac:dyDescent="0.45">
      <c r="B131" s="43">
        <v>2</v>
      </c>
      <c r="C131" s="38">
        <v>86</v>
      </c>
      <c r="D131" s="39">
        <f>Classificação!D90</f>
        <v>0</v>
      </c>
      <c r="F131" s="38">
        <f>F130+1</f>
        <v>86</v>
      </c>
      <c r="G131" s="89">
        <f t="shared" si="436"/>
        <v>0</v>
      </c>
      <c r="H131" s="131">
        <f>VLOOKUP(FR131,EI130:EJ135,2,0)</f>
        <v>0</v>
      </c>
      <c r="I131" s="112">
        <f>VLOOKUP(FR131,EI130:EK135,3,0)</f>
        <v>0</v>
      </c>
      <c r="J131" s="116">
        <f>VLOOKUP(FR131,EI130:EQ135,4,0)</f>
        <v>0</v>
      </c>
      <c r="K131" s="114">
        <f>VLOOKUP(FR131,EI130:EQ135,5,0)</f>
        <v>0</v>
      </c>
      <c r="L131" s="115">
        <f>VLOOKUP(FR131,EI130:EQ135,6,0)</f>
        <v>0</v>
      </c>
      <c r="M131" s="116">
        <f>VLOOKUP(FR131,EI130:EQ135,7,0)</f>
        <v>0</v>
      </c>
      <c r="N131" s="114">
        <f>VLOOKUP(FR131,EI130:EQ135,8,0)</f>
        <v>0</v>
      </c>
      <c r="O131" s="147">
        <f>VLOOKUP(FR131,EI130:EQ135,9,0)</f>
        <v>0</v>
      </c>
      <c r="P131" s="117">
        <f>VLOOKUP(FR131,EI130:ER135,10,0)</f>
        <v>0</v>
      </c>
      <c r="Q131" s="117" t="e">
        <f>VLOOKUP(FS131,EJ130:ES135,10,0)</f>
        <v>#N/A</v>
      </c>
      <c r="R131" s="97"/>
      <c r="S131" s="97"/>
      <c r="U131" s="118" t="s">
        <v>140</v>
      </c>
      <c r="V131" s="50">
        <f>D135</f>
        <v>0</v>
      </c>
      <c r="W131" s="119">
        <f>IF(X131="W",1,IF(X131="O",0,IF(X131="R",0,IF(X130="R",1,IF(AG131+AG130&gt;0,IF(AG131&gt;AG130,1,0),IF(AF131&gt;AF130,1,0))))))</f>
        <v>0</v>
      </c>
      <c r="X131" s="120"/>
      <c r="Y131" s="121"/>
      <c r="Z131" s="121"/>
      <c r="AA131" s="122"/>
      <c r="AC131" s="65" t="str">
        <f>IF(AA131&lt;&gt;"","STB",IF(AA130&lt;&gt;"","STB",IF(Z131&lt;&gt;"",IF(Z131&gt;5,IF(Z131&gt;Z130+1,"fim2st",IF(Z130&gt;Z131+1,"fim2st",IF(Z131=Z130,"meio2st",IF(Z131=6,IF(Z130=7,"fim2st","meio2st"),IF(Z131=7,IF(Z130=6,"fim2st","meio2st"),"meio2st"))))),IF(Z130&gt;5,IF(Z130&gt;Z131+1,"fim2st","meio2st"),"meio2st")),IF(Z130&lt;&gt;"",IF(Z131&gt;5,IF(Z131&gt;Z130+1,"fim2st",IF(Z130&gt;Z131+1,"fim2st",IF(Z131=Z130,"meio2st",IF(Z131=6,IF(Z130=7,"fim2st","meio2st"),IF(Z131=7,IF(Z130=6,"fim2st","meio2st"),"meio2st"))))),IF(Z130&gt;5,IF(Z130&gt;Z131+1,"fim2st","meio2st"),"meio2st")),IF(Y131&lt;&gt;"",IF(Y131&gt;5,IF(Y131&gt;Y130+1,"fim1st",IF(Y130&gt;Y131+1,"fim1st",IF(Y131=Y130,"meio1st",IF(Y131=6,IF(Y130=7,"fim1st","meio1st"),IF(Y131=7,IF(Y130=6,"fim1st","meio1st"),"meio1st"))))),IF(Y130&gt;5,IF(Y130&gt;Y131+1,"fim1st","meio1st"),"meio1st")),IF(Y130&lt;&gt;"",IF(Y131&gt;5,IF(Y131&gt;Y130+1,"fim1st",IF(Y130&gt;Y131+1,"fim1st",IF(Y131=Y130,"meio1st",IF(Y131=6,IF(Y130=7,"fim1st","meio1st"),IF(Y131=7,IF(Y130=6,"fim1st","meio1st"),"meio1st"))))),IF(Y130&gt;5,IF(Y130&gt;Y131+1,"fim1st","meio1st"),"meio1st")),"NJG"))))))</f>
        <v>NJG</v>
      </c>
      <c r="AE131" s="123">
        <f>IF(X131="W",6,IF(X131="O",0,  IF(X130="R",IF(AC131="meio1st",IF(Y130&gt;4,IF(Y130=6,7,Y130+2),6),Y131),Y131)))</f>
        <v>0</v>
      </c>
      <c r="AF131" s="124">
        <f>IF(X131="W",6,IF(X131="O",0,IF(X131="R",IF(AC131="meio1st",0,IF(AC131="fim1st",0,Z131) ),IF(X130="R",IF(AC131="meio1st",6,IF(AC131="fim1st",6,IF(AC131="meio2st",IF(Z130&gt;4,IF(Z130=6,7,Z130+2),6),Z131))),Z131))))</f>
        <v>0</v>
      </c>
      <c r="AG131" s="125">
        <f>IF(X131="W",0,IF(X131="O",0,IF(X131="R",IF(AC131="STB",AA131,0),IF(X130="R",IF(AC130="meio1st",0,IF(AE131&gt;AE130,IF(AF131&gt;AF130,0,10),IF(AF131&gt;AF130,10,AA131))),AA131))))</f>
        <v>0</v>
      </c>
      <c r="AH131" s="106"/>
      <c r="AI131" s="118"/>
      <c r="AJ131" s="50">
        <f>D134</f>
        <v>0</v>
      </c>
      <c r="AK131" s="119">
        <f>IF(AL131="W",1,IF(AL131="O",0,IF(AL131="R",0,IF(AL130="R",1,IF(AU131+AU130&gt;0,IF(AU131&gt;AU130,1,0),IF(AT131&gt;AT130,1,0))))))</f>
        <v>0</v>
      </c>
      <c r="AL131" s="120"/>
      <c r="AM131" s="121"/>
      <c r="AN131" s="121"/>
      <c r="AO131" s="122"/>
      <c r="AQ131" s="65" t="str">
        <f>IF(AO131&lt;&gt;"","STB",IF(AO130&lt;&gt;"","STB",IF(AN131&lt;&gt;"",IF(AN131&gt;5,IF(AN131&gt;AN130+1,"fim2st",IF(AN130&gt;AN131+1,"fim2st",IF(AN131=AN130,"meio2st",IF(AN131=6,IF(AN130=7,"fim2st","meio2st"),IF(AN131=7,IF(AN130=6,"fim2st","meio2st"),"meio2st"))))),IF(AN130&gt;5,IF(AN130&gt;AN131+1,"fim2st","meio2st"),"meio2st")),IF(AN130&lt;&gt;"",IF(AN131&gt;5,IF(AN131&gt;AN130+1,"fim2st",IF(AN130&gt;AN131+1,"fim2st",IF(AN131=AN130,"meio2st",IF(AN131=6,IF(AN130=7,"fim2st","meio2st"),IF(AN131=7,IF(AN130=6,"fim2st","meio2st"),"meio2st"))))),IF(AN130&gt;5,IF(AN130&gt;AN131+1,"fim2st","meio2st"),"meio2st")),IF(AM131&lt;&gt;"",IF(AM131&gt;5,IF(AM131&gt;AM130+1,"fim1st",IF(AM130&gt;AM131+1,"fim1st",IF(AM131=AM130,"meio1st",IF(AM131=6,IF(AM130=7,"fim1st","meio1st"),IF(AM131=7,IF(AM130=6,"fim1st","meio1st"),"meio1st"))))),IF(AM130&gt;5,IF(AM130&gt;AM131+1,"fim1st","meio1st"),"meio1st")),IF(AM130&lt;&gt;"",IF(AM131&gt;5,IF(AM131&gt;AM130+1,"fim1st",IF(AM130&gt;AM131+1,"fim1st",IF(AM131=AM130,"meio1st",IF(AM131=6,IF(AM130=7,"fim1st","meio1st"),IF(AM131=7,IF(AM130=6,"fim1st","meio1st"),"meio1st"))))),IF(AM130&gt;5,IF(AM130&gt;AM131+1,"fim1st","meio1st"),"meio1st")),"NJG"))))))</f>
        <v>NJG</v>
      </c>
      <c r="AS131" s="123">
        <f>IF(AL131="W",6,IF(AL131="O",0,  IF(AL130="R",IF(AQ131="meio1st",IF(AM130&gt;4,IF(AM130=6,7,AM130+2),6),AM131),AM131)))</f>
        <v>0</v>
      </c>
      <c r="AT131" s="124">
        <f>IF(AL131="W",6,IF(AL131="O",0,IF(AL131="R",IF(AQ131="meio1st",0,IF(AQ131="fim1st",0,AN131) ),IF(AL130="R",IF(AQ131="meio1st",6,IF(AQ131="fim1st",6,IF(AQ131="meio2st",IF(AN130&gt;4,IF(AN130=6,7,AN130+2),6),AN131))),AN131))))</f>
        <v>0</v>
      </c>
      <c r="AU131" s="125">
        <f>IF(AL131="W",0,IF(AL131="O",0,IF(AL131="R",IF(AQ131="STB",AO131,0),IF(AL130="R",IF(AQ130="meio1st",0,IF(AS131&gt;AS130,IF(AT131&gt;AT130,0,10),IF(AT131&gt;AT130,10,AO131))),AO131))))</f>
        <v>0</v>
      </c>
      <c r="AW131" s="118" t="s">
        <v>140</v>
      </c>
      <c r="AX131" s="50">
        <f>D133</f>
        <v>0</v>
      </c>
      <c r="AY131" s="119">
        <f>IF(AZ131="W",1,IF(AZ131="O",0,IF(AZ131="R",0,IF(AZ130="R",1,IF(BI131+BI130&gt;0,IF(BI131&gt;BI130,1,0),IF(BH131&gt;BH130,1,0))))))</f>
        <v>0</v>
      </c>
      <c r="AZ131" s="120"/>
      <c r="BA131" s="121"/>
      <c r="BB131" s="121"/>
      <c r="BC131" s="122"/>
      <c r="BE131" s="65" t="str">
        <f>IF(BC131&lt;&gt;"","STB",IF(BC130&lt;&gt;"","STB",IF(BB131&lt;&gt;"",IF(BB131&gt;5,IF(BB131&gt;BB130+1,"fim2st",IF(BB130&gt;BB131+1,"fim2st",IF(BB131=BB130,"meio2st",IF(BB131=6,IF(BB130=7,"fim2st","meio2st"),IF(BB131=7,IF(BB130=6,"fim2st","meio2st"),"meio2st"))))),IF(BB130&gt;5,IF(BB130&gt;BB131+1,"fim2st","meio2st"),"meio2st")),IF(BB130&lt;&gt;"",IF(BB131&gt;5,IF(BB131&gt;BB130+1,"fim2st",IF(BB130&gt;BB131+1,"fim2st",IF(BB131=BB130,"meio2st",IF(BB131=6,IF(BB130=7,"fim2st","meio2st"),IF(BB131=7,IF(BB130=6,"fim2st","meio2st"),"meio2st"))))),IF(BB130&gt;5,IF(BB130&gt;BB131+1,"fim2st","meio2st"),"meio2st")),IF(BA131&lt;&gt;"",IF(BA131&gt;5,IF(BA131&gt;BA130+1,"fim1st",IF(BA130&gt;BA131+1,"fim1st",IF(BA131=BA130,"meio1st",IF(BA131=6,IF(BA130=7,"fim1st","meio1st"),IF(BA131=7,IF(BA130=6,"fim1st","meio1st"),"meio1st"))))),IF(BA130&gt;5,IF(BA130&gt;BA131+1,"fim1st","meio1st"),"meio1st")),IF(BA130&lt;&gt;"",IF(BA131&gt;5,IF(BA131&gt;BA130+1,"fim1st",IF(BA130&gt;BA131+1,"fim1st",IF(BA131=BA130,"meio1st",IF(BA131=6,IF(BA130=7,"fim1st","meio1st"),IF(BA131=7,IF(BA130=6,"fim1st","meio1st"),"meio1st"))))),IF(BA130&gt;5,IF(BA130&gt;BA131+1,"fim1st","meio1st"),"meio1st")),"NJG"))))))</f>
        <v>NJG</v>
      </c>
      <c r="BG131" s="123">
        <f>IF(AZ131="W",6,IF(AZ131="O",0,  IF(AZ130="R",IF(BE131="meio1st",IF(BA130&gt;4,IF(BA130=6,7,BA130+2),6),BA131),BA131)))</f>
        <v>0</v>
      </c>
      <c r="BH131" s="124">
        <f>IF(AZ131="W",6,IF(AZ131="O",0,IF(AZ131="R",IF(BE131="meio1st",0,IF(BE131="fim1st",0,BB131) ),IF(AZ130="R",IF(BE131="meio1st",6,IF(BE131="fim1st",6,IF(BE131="meio2st",IF(BB130&gt;4,IF(BB130=6,7,BB130+2),6),BB131))),BB131))))</f>
        <v>0</v>
      </c>
      <c r="BI131" s="125">
        <f>IF(AZ131="W",0,IF(AZ131="O",0,IF(AZ131="R",IF(BE131="STB",BC131,0),IF(AZ130="R",IF(BE130="meio1st",0,IF(BG131&gt;BG130,IF(BH131&gt;BH130,0,10),IF(BH131&gt;BH130,10,BC131))),BC131))))</f>
        <v>0</v>
      </c>
      <c r="BK131" s="118"/>
      <c r="BL131" s="50">
        <f>D132</f>
        <v>0</v>
      </c>
      <c r="BM131" s="119">
        <f>IF(BN131="W",1,IF(BN131="O",0,IF(BN131="R",0,IF(BN130="R",1,IF(BW131+BW130&gt;0,IF(BW131&gt;BW130,1,0),IF(BV131&gt;BV130,1,0))))))</f>
        <v>0</v>
      </c>
      <c r="BN131" s="120"/>
      <c r="BO131" s="121"/>
      <c r="BP131" s="121"/>
      <c r="BQ131" s="122"/>
      <c r="BS131" s="65" t="str">
        <f>IF(BQ131&lt;&gt;"","STB",IF(BQ130&lt;&gt;"","STB",IF(BP131&lt;&gt;"",IF(BP131&gt;5,IF(BP131&gt;BP130+1,"fim2st",IF(BP130&gt;BP131+1,"fim2st",IF(BP131=BP130,"meio2st",IF(BP131=6,IF(BP130=7,"fim2st","meio2st"),IF(BP131=7,IF(BP130=6,"fim2st","meio2st"),"meio2st"))))),IF(BP130&gt;5,IF(BP130&gt;BP131+1,"fim2st","meio2st"),"meio2st")),IF(BP130&lt;&gt;"",IF(BP131&gt;5,IF(BP131&gt;BP130+1,"fim2st",IF(BP130&gt;BP131+1,"fim2st",IF(BP131=BP130,"meio2st",IF(BP131=6,IF(BP130=7,"fim2st","meio2st"),IF(BP131=7,IF(BP130=6,"fim2st","meio2st"),"meio2st"))))),IF(BP130&gt;5,IF(BP130&gt;BP131+1,"fim2st","meio2st"),"meio2st")),IF(BO131&lt;&gt;"",IF(BO131&gt;5,IF(BO131&gt;BO130+1,"fim1st",IF(BO130&gt;BO131+1,"fim1st",IF(BO131=BO130,"meio1st",IF(BO131=6,IF(BO130=7,"fim1st","meio1st"),IF(BO131=7,IF(BO130=6,"fim1st","meio1st"),"meio1st"))))),IF(BO130&gt;5,IF(BO130&gt;BO131+1,"fim1st","meio1st"),"meio1st")),IF(BO130&lt;&gt;"",IF(BO131&gt;5,IF(BO131&gt;BO130+1,"fim1st",IF(BO130&gt;BO131+1,"fim1st",IF(BO131=BO130,"meio1st",IF(BO131=6,IF(BO130=7,"fim1st","meio1st"),IF(BO131=7,IF(BO130=6,"fim1st","meio1st"),"meio1st"))))),IF(BO130&gt;5,IF(BO130&gt;BO131+1,"fim1st","meio1st"),"meio1st")),"NJG"))))))</f>
        <v>NJG</v>
      </c>
      <c r="BU131" s="123">
        <f>IF(BN131="W",6,IF(BN131="O",0,  IF(BN130="R",IF(BS131="meio1st",IF(BO130&gt;4,IF(BO130=6,7,BO130+2),6),BO131),BO131)))</f>
        <v>0</v>
      </c>
      <c r="BV131" s="124">
        <f>IF(BN131="W",6,IF(BN131="O",0,IF(BN131="R",IF(BS131="meio1st",0,IF(BS131="fim1st",0,BP131) ),IF(BN130="R",IF(BS131="meio1st",6,IF(BS131="fim1st",6,IF(BS131="meio2st",IF(BP130&gt;4,IF(BP130=6,7,BP130+2),6),BP131))),BP131))))</f>
        <v>0</v>
      </c>
      <c r="BW131" s="125">
        <f>IF(BN131="W",0,IF(BN131="O",0,IF(BN131="R",IF(BS131="STB",BQ131,0),IF(BN130="R",IF(BS130="meio1st",0,IF(BU131&gt;BU130,IF(BV131&gt;BV130,0,10),IF(BV131&gt;BV130,10,BQ131))),BQ131))))</f>
        <v>0</v>
      </c>
      <c r="BY131" s="118" t="s">
        <v>140</v>
      </c>
      <c r="BZ131" s="50">
        <f>D131</f>
        <v>0</v>
      </c>
      <c r="CA131" s="119">
        <f>IF(CB131="W",1,IF(CB131="O",0,IF(CB131="R",0,IF(CB130="R",1,IF(CK131+CK130&gt;0,IF(CK131&gt;CK130,1,0),IF(CJ131&gt;CJ130,1,0))))))</f>
        <v>0</v>
      </c>
      <c r="CB131" s="151"/>
      <c r="CC131" s="129"/>
      <c r="CD131" s="129"/>
      <c r="CE131" s="130"/>
      <c r="CG131" s="65" t="str">
        <f>IF(CE131&lt;&gt;"","STB",IF(CE130&lt;&gt;"","STB",IF(CD131&lt;&gt;"",IF(CD131&gt;5,IF(CD131&gt;CD130+1,"fim2st",IF(CD130&gt;CD131+1,"fim2st",IF(CD131=CD130,"meio2st",IF(CD131=6,IF(CD130=7,"fim2st","meio2st"),IF(CD131=7,IF(CD130=6,"fim2st","meio2st"),"meio2st"))))),IF(CD130&gt;5,IF(CD130&gt;CD131+1,"fim2st","meio2st"),"meio2st")),IF(CD130&lt;&gt;"",IF(CD131&gt;5,IF(CD131&gt;CD130+1,"fim2st",IF(CD130&gt;CD131+1,"fim2st",IF(CD131=CD130,"meio2st",IF(CD131=6,IF(CD130=7,"fim2st","meio2st"),IF(CD131=7,IF(CD130=6,"fim2st","meio2st"),"meio2st"))))),IF(CD130&gt;5,IF(CD130&gt;CD131+1,"fim2st","meio2st"),"meio2st")),IF(CC131&lt;&gt;"",IF(CC131&gt;5,IF(CC131&gt;CC130+1,"fim1st",IF(CC130&gt;CC131+1,"fim1st",IF(CC131=CC130,"meio1st",IF(CC131=6,IF(CC130=7,"fim1st","meio1st"),IF(CC131=7,IF(CC130=6,"fim1st","meio1st"),"meio1st"))))),IF(CC130&gt;5,IF(CC130&gt;CC131+1,"fim1st","meio1st"),"meio1st")),IF(CC130&lt;&gt;"",IF(CC131&gt;5,IF(CC131&gt;CC130+1,"fim1st",IF(CC130&gt;CC131+1,"fim1st",IF(CC131=CC130,"meio1st",IF(CC131=6,IF(CC130=7,"fim1st","meio1st"),IF(CC131=7,IF(CC130=6,"fim1st","meio1st"),"meio1st"))))),IF(CC130&gt;5,IF(CC130&gt;CC131+1,"fim1st","meio1st"),"meio1st")),"NJG"))))))</f>
        <v>NJG</v>
      </c>
      <c r="CI131" s="123">
        <f>IF(CB131="W",6,IF(CB131="O",0,  IF(CB130="R",IF(CG131="meio1st",IF(CC130&gt;4,IF(CC130=6,7,CC130+2),6),CC131),CC131)))</f>
        <v>0</v>
      </c>
      <c r="CJ131" s="124">
        <f>IF(CB131="W",6,IF(CB131="O",0,IF(CB131="R",IF(CG131="meio1st",0,IF(CG131="fim1st",0,CD131) ),IF(CB130="R",IF(CG131="meio1st",6,IF(CG131="fim1st",6,IF(CG131="meio2st",IF(CD130&gt;4,IF(CD130=6,7,CD130+2),6),CD131))),CD131))))</f>
        <v>0</v>
      </c>
      <c r="CK131" s="125">
        <f>IF(CB131="W",0,IF(CB131="O",0,IF(CB131="R",IF(CG131="STB",CE131,0),IF(CB130="R",IF(CG130="meio1st",0,IF(CI131&gt;CI130,IF(CJ131&gt;CJ130,0,10),IF(CJ131&gt;CJ130,10,CE131))),CE131))))</f>
        <v>0</v>
      </c>
      <c r="CM131" s="31">
        <f t="shared" si="437"/>
        <v>0</v>
      </c>
      <c r="CN131" s="65">
        <f>IF(AE132&gt;AE133,1,0)</f>
        <v>0</v>
      </c>
      <c r="CO131" s="65">
        <f>IF(AF132&gt;AF133,1,0)</f>
        <v>0</v>
      </c>
      <c r="CP131" s="65">
        <f>IF(AG132&gt;AG133,1,0)</f>
        <v>0</v>
      </c>
      <c r="CQ131" s="65">
        <f>IF(AS132&gt;AS133,1,0)</f>
        <v>0</v>
      </c>
      <c r="CR131" s="65">
        <f>IF(AT132&gt;AT133,1,0)</f>
        <v>0</v>
      </c>
      <c r="CS131" s="65">
        <f>IF(AU132&gt;AU133,1,0)</f>
        <v>0</v>
      </c>
      <c r="CT131" s="65">
        <f>IF(BG132&gt;BG133,1,0)</f>
        <v>0</v>
      </c>
      <c r="CU131" s="65">
        <f>IF(BH132&gt;BH133,1,0)</f>
        <v>0</v>
      </c>
      <c r="CV131" s="65">
        <f>IF(BI132&gt;BI133,1,0)</f>
        <v>0</v>
      </c>
      <c r="CW131" s="65">
        <f>IF(BU132&gt;BU133,1,0)</f>
        <v>0</v>
      </c>
      <c r="CX131" s="65">
        <f>IF(BV132&gt;BV133,1,0)</f>
        <v>0</v>
      </c>
      <c r="CY131" s="65">
        <f>IF(BW132&gt;BW133,1,0)</f>
        <v>0</v>
      </c>
      <c r="CZ131" s="65">
        <f>IF(CI131&gt;CI130,1,0)</f>
        <v>0</v>
      </c>
      <c r="DA131" s="65">
        <f>IF(CJ131&gt;CJ130,1,0)</f>
        <v>0</v>
      </c>
      <c r="DB131" s="65">
        <f>IF(CK131&gt;CK130,1,0)</f>
        <v>0</v>
      </c>
      <c r="DC131" s="111"/>
      <c r="DD131" s="65">
        <f>IF(AE133&gt;AE132,1,0)</f>
        <v>0</v>
      </c>
      <c r="DE131" s="65">
        <f>IF(AF133&gt;AF132,1,0)</f>
        <v>0</v>
      </c>
      <c r="DF131" s="65">
        <f>IF(AG133&gt;AG132,1,0)</f>
        <v>0</v>
      </c>
      <c r="DG131" s="65">
        <f>IF(AS133&gt;AS132,1,0)</f>
        <v>0</v>
      </c>
      <c r="DH131" s="65">
        <f>IF(AT133&gt;AT132,1,0)</f>
        <v>0</v>
      </c>
      <c r="DI131" s="65">
        <f>IF(AU133&gt;AU132,1,0)</f>
        <v>0</v>
      </c>
      <c r="DJ131" s="65">
        <f>IF(BG133&gt;BG132,1,0)</f>
        <v>0</v>
      </c>
      <c r="DK131" s="65">
        <f>IF(BH133&gt;BH132,1,0)</f>
        <v>0</v>
      </c>
      <c r="DL131" s="65">
        <f>IF(BI133&gt;BI132,1,0)</f>
        <v>0</v>
      </c>
      <c r="DM131" s="65">
        <f>IF(BU133&gt;BU132,1,0)</f>
        <v>0</v>
      </c>
      <c r="DN131" s="65">
        <f>IF(BV133&gt;BV132,1,0)</f>
        <v>0</v>
      </c>
      <c r="DO131" s="65">
        <f>IF(BW133&gt;BW132,1,0)</f>
        <v>0</v>
      </c>
      <c r="DP131" s="65">
        <f>IF(CI130&gt;CI131,1,0)</f>
        <v>0</v>
      </c>
      <c r="DQ131" s="65">
        <f>IF(CJ130&gt;CJ131,1,0)</f>
        <v>0</v>
      </c>
      <c r="DR131" s="65">
        <f>IF(CK130&gt;CK131,1,0)</f>
        <v>0</v>
      </c>
      <c r="DS131" s="111"/>
      <c r="DT131" s="65">
        <f>AE132+AF132+AG132+AS132+AT132+AU132+BG132+BH132+BI132+BU132+BV132+BW132+CI131+CJ131+CK131</f>
        <v>0</v>
      </c>
      <c r="DU131" s="65">
        <f>AE133+AF133+AG133+AS133+AT133+AU133+BG133+BH133+BI133+BU133+BV133+BW133+CI130+CJ130+CK130</f>
        <v>0</v>
      </c>
      <c r="DV131" s="111"/>
      <c r="DW131" s="31">
        <f>IF(X132="O",1,0)</f>
        <v>0</v>
      </c>
      <c r="DX131" s="31">
        <f>IF(AL132="O",1,0)</f>
        <v>0</v>
      </c>
      <c r="DY131" s="31">
        <f>IF(AZ132="O",1,0)</f>
        <v>0</v>
      </c>
      <c r="DZ131" s="31">
        <f>IF(BN132="O",1,0)</f>
        <v>0</v>
      </c>
      <c r="EA131" s="31">
        <f>IF(CB131="O",1,0)</f>
        <v>0</v>
      </c>
      <c r="ED131" s="65">
        <f t="shared" si="438"/>
        <v>0</v>
      </c>
      <c r="EE131" s="65">
        <f t="shared" si="439"/>
        <v>0</v>
      </c>
      <c r="EF131" s="65">
        <f t="shared" si="440"/>
        <v>0</v>
      </c>
      <c r="EG131" s="65">
        <f t="shared" si="441"/>
        <v>0</v>
      </c>
      <c r="EH131" s="65">
        <f t="shared" si="442"/>
        <v>0</v>
      </c>
      <c r="EI131" s="65">
        <v>2</v>
      </c>
      <c r="EJ131" s="43">
        <f t="shared" si="443"/>
        <v>0</v>
      </c>
      <c r="EK131" s="43">
        <f>AY132+BM132+CA131+W132+AK132</f>
        <v>0</v>
      </c>
      <c r="EL131" s="43">
        <f t="shared" si="444"/>
        <v>0</v>
      </c>
      <c r="EM131" s="43">
        <f t="shared" si="445"/>
        <v>0</v>
      </c>
      <c r="EN131" s="43">
        <f t="shared" si="446"/>
        <v>0</v>
      </c>
      <c r="EO131" s="43">
        <f t="shared" si="447"/>
        <v>0</v>
      </c>
      <c r="EP131" s="43">
        <f t="shared" si="447"/>
        <v>0</v>
      </c>
      <c r="EQ131" s="43">
        <f t="shared" si="448"/>
        <v>0</v>
      </c>
      <c r="ER131" s="43">
        <f t="shared" si="449"/>
        <v>0</v>
      </c>
      <c r="ES131" s="111"/>
      <c r="ET131" s="71">
        <f>IF(EK131+100&gt;99,EK131+100,concatdxnar("0",EK131+100))</f>
        <v>100</v>
      </c>
      <c r="EU131" s="71">
        <f t="shared" si="450"/>
        <v>100</v>
      </c>
      <c r="EV131" s="71">
        <f t="shared" si="451"/>
        <v>100</v>
      </c>
      <c r="EW131" s="71">
        <f t="shared" si="452"/>
        <v>9</v>
      </c>
      <c r="EX131" s="65" t="str">
        <f t="shared" si="453"/>
        <v>10010010092</v>
      </c>
      <c r="EY131" s="65">
        <f t="shared" si="454"/>
        <v>10010010092</v>
      </c>
      <c r="EZ131" s="65">
        <f>LARGE(EY130:EY135,EI131)</f>
        <v>10010010095</v>
      </c>
      <c r="FA131" s="65" t="str">
        <f t="shared" si="455"/>
        <v>100100100</v>
      </c>
      <c r="FB131" s="65" t="str">
        <f>IF(FA131=FA130,"empate-c",IF(FA131=FA132,"empate-b","ok"))</f>
        <v>empate-c</v>
      </c>
      <c r="FC131" s="65">
        <f t="shared" si="456"/>
        <v>5</v>
      </c>
      <c r="FD131" s="65" t="str">
        <f>IF(FB131="ok",9,IF(FB131="empate-c",CONCATENATE(FC131,FC130),IF(FB131="empate-b",CONCATENATE(FC131,FC132),1)))</f>
        <v>56</v>
      </c>
      <c r="FE131" s="65" t="str">
        <f>RIGHT(C128,1)</f>
        <v>O</v>
      </c>
      <c r="FF131" s="65">
        <f>IF(FD131=9,9,VLOOKUP(CONCATENATE(FE131,FD131),'Conf-Direto'!$A$12:$B$587,2,0))</f>
        <v>0</v>
      </c>
      <c r="FG131" s="65">
        <f t="shared" si="457"/>
        <v>7</v>
      </c>
      <c r="FH131" s="31" t="str">
        <f t="shared" si="458"/>
        <v>10010010075</v>
      </c>
      <c r="FI131" s="65">
        <v>2</v>
      </c>
      <c r="FJ131" s="70">
        <f>IF(CA130=1,1,IF(CA131=1,2,0))</f>
        <v>0</v>
      </c>
      <c r="FK131" s="70"/>
      <c r="FL131" s="70">
        <f>FK132</f>
        <v>0</v>
      </c>
      <c r="FM131" s="70">
        <f>FK133</f>
        <v>0</v>
      </c>
      <c r="FN131" s="70">
        <f>FK134</f>
        <v>0</v>
      </c>
      <c r="FO131" s="70">
        <f>FL135</f>
        <v>0</v>
      </c>
      <c r="FP131" s="31">
        <f t="shared" si="459"/>
        <v>10010010075</v>
      </c>
      <c r="FQ131" s="31">
        <f>LARGE(FP130:FP135,2)</f>
        <v>10010010075</v>
      </c>
      <c r="FR131" s="65">
        <f>IF(SUM(EJ130:EJ135)=0,B131,VALUE(RIGHT(FQ131,1)))</f>
        <v>2</v>
      </c>
      <c r="FS131" s="31">
        <f t="shared" si="460"/>
        <v>86</v>
      </c>
      <c r="FT131" s="31">
        <f>VLOOKUP(FR131,B130:D135,3,0)</f>
        <v>0</v>
      </c>
      <c r="FU131" s="31">
        <f t="shared" si="461"/>
        <v>86</v>
      </c>
      <c r="FV131" s="67" t="str">
        <f t="shared" si="462"/>
        <v>8686</v>
      </c>
      <c r="FW131" s="31">
        <f t="shared" si="463"/>
        <v>8686</v>
      </c>
      <c r="FX131" s="31">
        <f>SMALL(FW130:FW135,FI131)</f>
        <v>8686</v>
      </c>
      <c r="FY131" s="31">
        <f t="shared" si="464"/>
        <v>86</v>
      </c>
      <c r="FZ131" s="31" t="str">
        <f t="shared" si="465"/>
        <v>86</v>
      </c>
    </row>
    <row r="132" spans="1:185" hidden="1" x14ac:dyDescent="0.45">
      <c r="B132" s="43">
        <v>3</v>
      </c>
      <c r="C132" s="38">
        <v>87</v>
      </c>
      <c r="D132" s="39">
        <f>Classificação!D91</f>
        <v>0</v>
      </c>
      <c r="F132" s="38">
        <f>F131+1</f>
        <v>87</v>
      </c>
      <c r="G132" s="89">
        <f t="shared" si="436"/>
        <v>0</v>
      </c>
      <c r="H132" s="131">
        <f>VLOOKUP(FR132,EI130:EJ135,2,0)</f>
        <v>0</v>
      </c>
      <c r="I132" s="112">
        <f>VLOOKUP(FR132,EI130:EK135,3,0)</f>
        <v>0</v>
      </c>
      <c r="J132" s="131">
        <f>VLOOKUP(FR132,EI130:EQ135,4,0)</f>
        <v>0</v>
      </c>
      <c r="K132" s="114">
        <f>VLOOKUP(FR132,EI130:EQ135,5,0)</f>
        <v>0</v>
      </c>
      <c r="L132" s="115">
        <f>VLOOKUP(FR132,EI130:EQ135,6,0)</f>
        <v>0</v>
      </c>
      <c r="M132" s="131">
        <f>VLOOKUP(FR132,EI130:EQ135,7,0)</f>
        <v>0</v>
      </c>
      <c r="N132" s="114">
        <f>VLOOKUP(FR132,EI130:EQ135,8,0)</f>
        <v>0</v>
      </c>
      <c r="O132" s="147">
        <f>VLOOKUP(FR132,EI130:EQ135,9,0)</f>
        <v>0</v>
      </c>
      <c r="P132" s="117">
        <f>VLOOKUP(FR132,EI130:ER135,10,0)</f>
        <v>0</v>
      </c>
      <c r="Q132" s="117" t="e">
        <f>VLOOKUP(FS132,EJ130:ES135,10,0)</f>
        <v>#N/A</v>
      </c>
      <c r="R132" s="97"/>
      <c r="S132" s="97"/>
      <c r="U132" s="98"/>
      <c r="V132" s="41">
        <f>D131</f>
        <v>0</v>
      </c>
      <c r="W132" s="99">
        <f>IF(X132="W",1,IF(X132="O",0,IF(X132="R",0,IF(X133="R",1,IF(AG132+AG133&gt;0,IF(AG132&gt;AG133,1,0),IF(AF132&gt;AF133,1,0))))))</f>
        <v>0</v>
      </c>
      <c r="X132" s="132"/>
      <c r="Y132" s="101"/>
      <c r="Z132" s="101"/>
      <c r="AA132" s="102"/>
      <c r="AC132" s="65" t="str">
        <f>IF(AA132&lt;&gt;"","STB",IF(AA133&lt;&gt;"","STB",IF(Z132&lt;&gt;"",IF(Z132&gt;5,IF(Z132&gt;Z133+1,"fim2st",IF(Z133&gt;Z132+1,"fim2st",IF(Z132=Z133,"meio2st",IF(Z132=6,IF(Z133=7,"fim2st","meio2st"),IF(Z132=7,IF(Z133=6,"fim2st","meio2st"),"meio2st"))))),IF(Z133&gt;5,IF(Z133&gt;Z132+1,"fim2st","meio2st"),"meio2st")),IF(Z133&lt;&gt;"",IF(Z132&gt;5,IF(Z132&gt;Z133+1,"fim2st",IF(Z133&gt;Z132+1,"fim2st",IF(Z132=Z133,"meio2st",IF(Z132=6,IF(Z133=7,"fim2st","meio2st"),IF(Z132=7,IF(Z133=6,"fim2st","meio2st"),"meio2st"))))),IF(Z133&gt;5,IF(Z133&gt;Z132+1,"fim2st","meio2st"),"meio2st")),IF(Y132&lt;&gt;"",IF(Y132&gt;5,IF(Y132&gt;Y133+1,"fim1st",IF(Y133&gt;Y132+1,"fim1st",IF(Y132=Y133,"meio1st",IF(Y132=6,IF(Y133=7,"fim1st","meio1st"),IF(Y132=7,IF(Y133=6,"fim1st","meio1st"),"meio1st"))))),IF(Y133&gt;5,IF(Y133&gt;Y132+1,"fim1st","meio1st"),"meio1st")),IF(Y133&lt;&gt;"",IF(Y132&gt;5,IF(Y132&gt;Y133+1,"fim1st",IF(Y133&gt;Y132+1,"fim1st",IF(Y132=Y133,"meio1st",IF(Y132=6,IF(Y133=7,"fim1st","meio1st"),IF(Y132=7,IF(Y133=6,"fim1st","meio1st"),"meio1st"))))),IF(Y133&gt;5,IF(Y133&gt;Y132+1,"fim1st","meio1st"),"meio1st")),"NJG"))))))</f>
        <v>NJG</v>
      </c>
      <c r="AE132" s="103">
        <f>IF(X132="W",6,IF(X132="O",0,  IF(X133="R",IF(AC132="meio1st",IF(Y133&gt;4,IF(Y133=6,7,Y133+2),6),Y132),Y132)))</f>
        <v>0</v>
      </c>
      <c r="AF132" s="104">
        <f>IF(X132="W",6,IF(X132="O",0,IF(X132="R",IF(AC132="meio1st",0,IF(AC132="fim1st",0,Z132) ),IF(X133="R",IF(AC132="meio1st",6,IF(AC132="fim1st",6,IF(AC132="meio2st",IF(Z133&gt;4,IF(Z133=6,7,Z133+2),6),Z132))),Z132))))</f>
        <v>0</v>
      </c>
      <c r="AG132" s="105">
        <f>IF(X132="W",0,IF(X132="O",0,IF(X132="R",IF(AC132="STB",AA132,0),IF(X133="R",IF(AC130="meio1st",0,IF(AE132&gt;AE133,IF(AF132&gt;AF133,0,10),IF(AF132&gt;AF133,10,AA132))),AA132))))</f>
        <v>0</v>
      </c>
      <c r="AH132" s="106"/>
      <c r="AI132" s="98" t="s">
        <v>140</v>
      </c>
      <c r="AJ132" s="41">
        <f>D131</f>
        <v>0</v>
      </c>
      <c r="AK132" s="99">
        <f>IF(AL132="W",1,IF(AL132="O",0,IF(AL132="R",0,IF(AL133="R",1,IF(AU132+AU133&gt;0,IF(AU132&gt;AU133,1,0),IF(AT132&gt;AT133,1,0))))))</f>
        <v>0</v>
      </c>
      <c r="AL132" s="132"/>
      <c r="AM132" s="101"/>
      <c r="AN132" s="101"/>
      <c r="AO132" s="102"/>
      <c r="AQ132" s="65" t="str">
        <f>IF(AO132&lt;&gt;"","STB",IF(AO133&lt;&gt;"","STB",IF(AN132&lt;&gt;"",IF(AN132&gt;5,IF(AN132&gt;AN133+1,"fim2st",IF(AN133&gt;AN132+1,"fim2st",IF(AN132=AN133,"meio2st",IF(AN132=6,IF(AN133=7,"fim2st","meio2st"),IF(AN132=7,IF(AN133=6,"fim2st","meio2st"),"meio2st"))))),IF(AN133&gt;5,IF(AN133&gt;AN132+1,"fim2st","meio2st"),"meio2st")),IF(AN133&lt;&gt;"",IF(AN132&gt;5,IF(AN132&gt;AN133+1,"fim2st",IF(AN133&gt;AN132+1,"fim2st",IF(AN132=AN133,"meio2st",IF(AN132=6,IF(AN133=7,"fim2st","meio2st"),IF(AN132=7,IF(AN133=6,"fim2st","meio2st"),"meio2st"))))),IF(AN133&gt;5,IF(AN133&gt;AN132+1,"fim2st","meio2st"),"meio2st")),IF(AM132&lt;&gt;"",IF(AM132&gt;5,IF(AM132&gt;AM133+1,"fim1st",IF(AM133&gt;AM132+1,"fim1st",IF(AM132=AM133,"meio1st",IF(AM132=6,IF(AM133=7,"fim1st","meio1st"),IF(AM132=7,IF(AM133=6,"fim1st","meio1st"),"meio1st"))))),IF(AM133&gt;5,IF(AM133&gt;AM132+1,"fim1st","meio1st"),"meio1st")),IF(AM133&lt;&gt;"",IF(AM132&gt;5,IF(AM132&gt;AM133+1,"fim1st",IF(AM133&gt;AM132+1,"fim1st",IF(AM132=AM133,"meio1st",IF(AM132=6,IF(AM133=7,"fim1st","meio1st"),IF(AM132=7,IF(AM133=6,"fim1st","meio1st"),"meio1st"))))),IF(AM133&gt;5,IF(AM133&gt;AM132+1,"fim1st","meio1st"),"meio1st")),"NJG"))))))</f>
        <v>NJG</v>
      </c>
      <c r="AS132" s="103">
        <f>IF(AL132="W",6,IF(AL132="O",0,  IF(AL133="R",IF(AQ132="meio1st",IF(AM133&gt;4,IF(AM133=6,7,AM133+2),6),AM132),AM132)))</f>
        <v>0</v>
      </c>
      <c r="AT132" s="104">
        <f>IF(AL132="W",6,IF(AL132="O",0,IF(AL132="R",IF(AQ132="meio1st",0,IF(AQ132="fim1st",0,AN132) ),IF(AL133="R",IF(AQ132="meio1st",6,IF(AQ132="fim1st",6,IF(AQ132="meio2st",IF(AN133&gt;4,IF(AN133=6,7,AN133+2),6),AN132))),AN132))))</f>
        <v>0</v>
      </c>
      <c r="AU132" s="105">
        <f>IF(AL132="W",0,IF(AL132="O",0,IF(AL132="R",IF(AQ132="STB",AO132,0),IF(AL133="R",IF(AQ130="meio1st",0,IF(AS132&gt;AS133,IF(AT132&gt;AT133,0,10),IF(AT132&gt;AT133,10,AO132))),AO132))))</f>
        <v>0</v>
      </c>
      <c r="AW132" s="98"/>
      <c r="AX132" s="41">
        <f>D131</f>
        <v>0</v>
      </c>
      <c r="AY132" s="99">
        <f>IF(AZ132="W",1,IF(AZ132="O",0,IF(AZ132="R",0,IF(AZ133="R",1,IF(BI132+BI133&gt;0,IF(BI132&gt;BI133,1,0),IF(BH132&gt;BH133,1,0))))))</f>
        <v>0</v>
      </c>
      <c r="AZ132" s="132"/>
      <c r="BA132" s="101"/>
      <c r="BB132" s="101"/>
      <c r="BC132" s="102"/>
      <c r="BE132" s="65" t="str">
        <f>IF(BC132&lt;&gt;"","STB",IF(BC133&lt;&gt;"","STB",IF(BB132&lt;&gt;"",IF(BB132&gt;5,IF(BB132&gt;BB133+1,"fim2st",IF(BB133&gt;BB132+1,"fim2st",IF(BB132=BB133,"meio2st",IF(BB132=6,IF(BB133=7,"fim2st","meio2st"),IF(BB132=7,IF(BB133=6,"fim2st","meio2st"),"meio2st"))))),IF(BB133&gt;5,IF(BB133&gt;BB132+1,"fim2st","meio2st"),"meio2st")),IF(BB133&lt;&gt;"",IF(BB132&gt;5,IF(BB132&gt;BB133+1,"fim2st",IF(BB133&gt;BB132+1,"fim2st",IF(BB132=BB133,"meio2st",IF(BB132=6,IF(BB133=7,"fim2st","meio2st"),IF(BB132=7,IF(BB133=6,"fim2st","meio2st"),"meio2st"))))),IF(BB133&gt;5,IF(BB133&gt;BB132+1,"fim2st","meio2st"),"meio2st")),IF(BA132&lt;&gt;"",IF(BA132&gt;5,IF(BA132&gt;BA133+1,"fim1st",IF(BA133&gt;BA132+1,"fim1st",IF(BA132=BA133,"meio1st",IF(BA132=6,IF(BA133=7,"fim1st","meio1st"),IF(BA132=7,IF(BA133=6,"fim1st","meio1st"),"meio1st"))))),IF(BA133&gt;5,IF(BA133&gt;BA132+1,"fim1st","meio1st"),"meio1st")),IF(BA133&lt;&gt;"",IF(BA132&gt;5,IF(BA132&gt;BA133+1,"fim1st",IF(BA133&gt;BA132+1,"fim1st",IF(BA132=BA133,"meio1st",IF(BA132=6,IF(BA133=7,"fim1st","meio1st"),IF(BA132=7,IF(BA133=6,"fim1st","meio1st"),"meio1st"))))),IF(BA133&gt;5,IF(BA133&gt;BA132+1,"fim1st","meio1st"),"meio1st")),"NJG"))))))</f>
        <v>NJG</v>
      </c>
      <c r="BG132" s="103">
        <f>IF(AZ132="W",6,IF(AZ132="O",0,  IF(AZ133="R",IF(BE132="meio1st",IF(BA133&gt;4,IF(BA133=6,7,BA133+2),6),BA132),BA132)))</f>
        <v>0</v>
      </c>
      <c r="BH132" s="104">
        <f>IF(AZ132="W",6,IF(AZ132="O",0,IF(AZ132="R",IF(BE132="meio1st",0,IF(BE132="fim1st",0,BB132) ),IF(AZ133="R",IF(BE132="meio1st",6,IF(BE132="fim1st",6,IF(BE132="meio2st",IF(BB133&gt;4,IF(BB133=6,7,BB133+2),6),BB132))),BB132))))</f>
        <v>0</v>
      </c>
      <c r="BI132" s="105">
        <f>IF(AZ132="W",0,IF(AZ132="O",0,IF(AZ132="R",IF(BE132="STB",BC132,0),IF(AZ133="R",IF(BE130="meio1st",0,IF(BG132&gt;BG133,IF(BH132&gt;BH133,0,10),IF(BH132&gt;BH133,10,BC132))),BC132))))</f>
        <v>0</v>
      </c>
      <c r="BK132" s="98"/>
      <c r="BL132" s="41">
        <f>D131</f>
        <v>0</v>
      </c>
      <c r="BM132" s="99">
        <f>IF(BN132="W",1,IF(BN132="O",0,IF(BN132="R",0,IF(BN133="R",1,IF(BW132+BW133&gt;0,IF(BW132&gt;BW133,1,0),IF(BV132&gt;BV133,1,0))))))</f>
        <v>0</v>
      </c>
      <c r="BN132" s="132"/>
      <c r="BO132" s="101"/>
      <c r="BP132" s="101"/>
      <c r="BQ132" s="102"/>
      <c r="BS132" s="65" t="str">
        <f>IF(BQ132&lt;&gt;"","STB",IF(BQ133&lt;&gt;"","STB",IF(BP132&lt;&gt;"",IF(BP132&gt;5,IF(BP132&gt;BP133+1,"fim2st",IF(BP133&gt;BP132+1,"fim2st",IF(BP132=BP133,"meio2st",IF(BP132=6,IF(BP133=7,"fim2st","meio2st"),IF(BP132=7,IF(BP133=6,"fim2st","meio2st"),"meio2st"))))),IF(BP133&gt;5,IF(BP133&gt;BP132+1,"fim2st","meio2st"),"meio2st")),IF(BP133&lt;&gt;"",IF(BP132&gt;5,IF(BP132&gt;BP133+1,"fim2st",IF(BP133&gt;BP132+1,"fim2st",IF(BP132=BP133,"meio2st",IF(BP132=6,IF(BP133=7,"fim2st","meio2st"),IF(BP132=7,IF(BP133=6,"fim2st","meio2st"),"meio2st"))))),IF(BP133&gt;5,IF(BP133&gt;BP132+1,"fim2st","meio2st"),"meio2st")),IF(BO132&lt;&gt;"",IF(BO132&gt;5,IF(BO132&gt;BO133+1,"fim1st",IF(BO133&gt;BO132+1,"fim1st",IF(BO132=BO133,"meio1st",IF(BO132=6,IF(BO133=7,"fim1st","meio1st"),IF(BO132=7,IF(BO133=6,"fim1st","meio1st"),"meio1st"))))),IF(BO133&gt;5,IF(BO133&gt;BO132+1,"fim1st","meio1st"),"meio1st")),IF(BO133&lt;&gt;"",IF(BO132&gt;5,IF(BO132&gt;BO133+1,"fim1st",IF(BO133&gt;BO132+1,"fim1st",IF(BO132=BO133,"meio1st",IF(BO132=6,IF(BO133=7,"fim1st","meio1st"),IF(BO132=7,IF(BO133=6,"fim1st","meio1st"),"meio1st"))))),IF(BO133&gt;5,IF(BO133&gt;BO132+1,"fim1st","meio1st"),"meio1st")),"NJG"))))))</f>
        <v>NJG</v>
      </c>
      <c r="BU132" s="103">
        <f>IF(BN132="W",6,IF(BN132="O",0,  IF(BN133="R",IF(BS132="meio1st",IF(BO133&gt;4,IF(BO133=6,7,BO133+2),6),BO132),BO132)))</f>
        <v>0</v>
      </c>
      <c r="BV132" s="104">
        <f>IF(BN132="W",6,IF(BN132="O",0,IF(BN132="R",IF(BS132="meio1st",0,IF(BS132="fim1st",0,BP132) ),IF(BN133="R",IF(BS132="meio1st",6,IF(BS132="fim1st",6,IF(BS132="meio2st",IF(BP133&gt;4,IF(BP133=6,7,BP133+2),6),BP132))),BP132))))</f>
        <v>0</v>
      </c>
      <c r="BW132" s="105">
        <f>IF(BN132="W",0,IF(BN132="O",0,IF(BN132="R",IF(BS132="STB",BQ132,0),IF(BN133="R",IF(BS130="meio1st",0,IF(BU132&gt;BU133,IF(BV132&gt;BV133,0,10),IF(BV132&gt;BV133,10,BQ132))),BQ132))))</f>
        <v>0</v>
      </c>
      <c r="BY132" s="98" t="s">
        <v>140</v>
      </c>
      <c r="BZ132" s="41">
        <f>D132</f>
        <v>0</v>
      </c>
      <c r="CA132" s="99">
        <f>IF(CB132="W",1,IF(CB132="O",0,IF(CB132="R",0,IF(CB133="R",1,IF(CK132+CK133&gt;0,IF(CK132&gt;CK133,1,0),IF(CJ132&gt;CJ133,1,0))))))</f>
        <v>0</v>
      </c>
      <c r="CB132" s="133"/>
      <c r="CC132" s="109"/>
      <c r="CD132" s="109"/>
      <c r="CE132" s="110"/>
      <c r="CG132" s="65" t="str">
        <f>IF(CE132&lt;&gt;"","STB",IF(CE133&lt;&gt;"","STB",IF(CD132&lt;&gt;"",IF(CD132&gt;5,IF(CD132&gt;CD133+1,"fim2st",IF(CD133&gt;CD132+1,"fim2st",IF(CD132=CD133,"meio2st",IF(CD132=6,IF(CD133=7,"fim2st","meio2st"),IF(CD132=7,IF(CD133=6,"fim2st","meio2st"),"meio2st"))))),IF(CD133&gt;5,IF(CD133&gt;CD132+1,"fim2st","meio2st"),"meio2st")),IF(CD133&lt;&gt;"",IF(CD132&gt;5,IF(CD132&gt;CD133+1,"fim2st",IF(CD133&gt;CD132+1,"fim2st",IF(CD132=CD133,"meio2st",IF(CD132=6,IF(CD133=7,"fim2st","meio2st"),IF(CD132=7,IF(CD133=6,"fim2st","meio2st"),"meio2st"))))),IF(CD133&gt;5,IF(CD133&gt;CD132+1,"fim2st","meio2st"),"meio2st")),IF(CC132&lt;&gt;"",IF(CC132&gt;5,IF(CC132&gt;CC133+1,"fim1st",IF(CC133&gt;CC132+1,"fim1st",IF(CC132=CC133,"meio1st",IF(CC132=6,IF(CC133=7,"fim1st","meio1st"),IF(CC132=7,IF(CC133=6,"fim1st","meio1st"),"meio1st"))))),IF(CC133&gt;5,IF(CC133&gt;CC132+1,"fim1st","meio1st"),"meio1st")),IF(CC133&lt;&gt;"",IF(CC132&gt;5,IF(CC132&gt;CC133+1,"fim1st",IF(CC133&gt;CC132+1,"fim1st",IF(CC132=CC133,"meio1st",IF(CC132=6,IF(CC133=7,"fim1st","meio1st"),IF(CC132=7,IF(CC133=6,"fim1st","meio1st"),"meio1st"))))),IF(CC133&gt;5,IF(CC133&gt;CC132+1,"fim1st","meio1st"),"meio1st")),"NJG"))))))</f>
        <v>NJG</v>
      </c>
      <c r="CI132" s="103">
        <f>IF(CB132="W",6,IF(CB132="O",0,  IF(CB133="R",IF(CG132="meio1st",IF(CC133&gt;4,IF(CC133=6,7,CC133+2),6),CC132),CC132)))</f>
        <v>0</v>
      </c>
      <c r="CJ132" s="104">
        <f>IF(CB132="W",6,IF(CB132="O",0,IF(CB132="R",IF(CG132="meio1st",0,IF(CG132="fim1st",0,CD132) ),IF(CB133="R",IF(CG132="meio1st",6,IF(CG132="fim1st",6,IF(CG132="meio2st",IF(CD133&gt;4,IF(CD133=6,7,CD133+2),6),CD132))),CD132))))</f>
        <v>0</v>
      </c>
      <c r="CK132" s="105">
        <f>IF(CB132="W",0,IF(CB132="O",0,IF(CB132="R",IF(CG132="STB",CE132,0),IF(CB133="R",IF(CG130="meio1st",0,IF(CI132&gt;CI133,IF(CJ132&gt;CJ133,0,10),IF(CJ132&gt;CJ133,10,CE132))),CE132))))</f>
        <v>0</v>
      </c>
      <c r="CM132" s="31">
        <f t="shared" si="437"/>
        <v>0</v>
      </c>
      <c r="CN132" s="65">
        <f>IF(AE134&gt;AE135,1,0)</f>
        <v>0</v>
      </c>
      <c r="CO132" s="65">
        <f>IF(AF134&gt;AF135,1,0)</f>
        <v>0</v>
      </c>
      <c r="CP132" s="65">
        <f>IF(AG134&gt;AG135,1,0)</f>
        <v>0</v>
      </c>
      <c r="CQ132" s="65">
        <f>IF(AS134&gt;AS135,1,0)</f>
        <v>0</v>
      </c>
      <c r="CR132" s="65">
        <f>IF(AT134&gt;AT135,1,0)</f>
        <v>0</v>
      </c>
      <c r="CS132" s="65">
        <f>IF(AU134&gt;AU135,1,0)</f>
        <v>0</v>
      </c>
      <c r="CT132" s="65">
        <f>IF(BG133&gt;BG132,1,0)</f>
        <v>0</v>
      </c>
      <c r="CU132" s="65">
        <f>IF(BH133&gt;BH132,1,0)</f>
        <v>0</v>
      </c>
      <c r="CV132" s="65">
        <f>IF(BI133&gt;BI132,1,0)</f>
        <v>0</v>
      </c>
      <c r="CW132" s="65">
        <f>IF(BU131&gt;BU130,1,0)</f>
        <v>0</v>
      </c>
      <c r="CX132" s="65">
        <f>IF(BV131&gt;BV130,1,0)</f>
        <v>0</v>
      </c>
      <c r="CY132" s="65">
        <f>IF(BW131&gt;BW130,1,0)</f>
        <v>0</v>
      </c>
      <c r="CZ132" s="65">
        <f>IF(CI132&gt;CI133,1,0)</f>
        <v>0</v>
      </c>
      <c r="DA132" s="65">
        <f>IF(CJ132&gt;CJ133,1,0)</f>
        <v>0</v>
      </c>
      <c r="DB132" s="65">
        <f>IF(CK132&gt;CK133,1,0)</f>
        <v>0</v>
      </c>
      <c r="DC132" s="111"/>
      <c r="DD132" s="65">
        <f>IF(AE135&gt;AE134,1,0)</f>
        <v>0</v>
      </c>
      <c r="DE132" s="65">
        <f>IF(AF135&gt;AF134,1,0)</f>
        <v>0</v>
      </c>
      <c r="DF132" s="65">
        <f>IF(AG135&gt;AG134,1,0)</f>
        <v>0</v>
      </c>
      <c r="DG132" s="65">
        <f>IF(AS135&gt;AS134,1,0)</f>
        <v>0</v>
      </c>
      <c r="DH132" s="65">
        <f>IF(AT135&gt;AT134,1,0)</f>
        <v>0</v>
      </c>
      <c r="DI132" s="65">
        <f>IF(AU135&gt;AU134,1,0)</f>
        <v>0</v>
      </c>
      <c r="DJ132" s="65">
        <f>IF(BG132&gt;BG133,1,0)</f>
        <v>0</v>
      </c>
      <c r="DK132" s="65">
        <f>IF(BH132&gt;BH133,1,0)</f>
        <v>0</v>
      </c>
      <c r="DL132" s="65">
        <f>IF(BI132&gt;BI133,1,0)</f>
        <v>0</v>
      </c>
      <c r="DM132" s="65">
        <f>IF(BU130&gt;BU131,1,0)</f>
        <v>0</v>
      </c>
      <c r="DN132" s="65">
        <f>IF(BV130&gt;BV131,1,0)</f>
        <v>0</v>
      </c>
      <c r="DO132" s="65">
        <f>IF(BW130&gt;BW131,1,0)</f>
        <v>0</v>
      </c>
      <c r="DP132" s="65">
        <f>IF(CI133&gt;CI132,1,0)</f>
        <v>0</v>
      </c>
      <c r="DQ132" s="65">
        <f>IF(CJ133&gt;CJ132,1,0)</f>
        <v>0</v>
      </c>
      <c r="DR132" s="65">
        <f>IF(CK133&gt;CK132,1,0)</f>
        <v>0</v>
      </c>
      <c r="DS132" s="111"/>
      <c r="DT132" s="65">
        <f>AE134+AF134+AG134+AS134+AT134+AU134+BG133+BH133+BI133+BU131+BV131+BW131+CI132+CJ132+CK132</f>
        <v>0</v>
      </c>
      <c r="DU132" s="65">
        <f>AE135+AF135+AG135+AS135+AT135+AU135+BG132+BH132+BI132+BU130+BV130+BW130+CI133+CJ133+CK133</f>
        <v>0</v>
      </c>
      <c r="DV132" s="111"/>
      <c r="DW132" s="31">
        <f>IF(X134="O",1,0)</f>
        <v>0</v>
      </c>
      <c r="DX132" s="31">
        <f>IF(AL134="O",1,0)</f>
        <v>0</v>
      </c>
      <c r="DY132" s="31">
        <f>IF(AZ133="O",1,0)</f>
        <v>0</v>
      </c>
      <c r="DZ132" s="31">
        <f>IF(BN131="O",1,0)</f>
        <v>0</v>
      </c>
      <c r="EA132" s="31">
        <f>IF(CB132="O",1,0)</f>
        <v>0</v>
      </c>
      <c r="ED132" s="65">
        <f t="shared" si="438"/>
        <v>0</v>
      </c>
      <c r="EE132" s="65">
        <f t="shared" si="439"/>
        <v>0</v>
      </c>
      <c r="EF132" s="65">
        <f t="shared" si="440"/>
        <v>0</v>
      </c>
      <c r="EG132" s="65">
        <f t="shared" si="441"/>
        <v>0</v>
      </c>
      <c r="EH132" s="65">
        <f t="shared" si="442"/>
        <v>0</v>
      </c>
      <c r="EI132" s="65">
        <v>3</v>
      </c>
      <c r="EJ132" s="43">
        <f t="shared" si="443"/>
        <v>0</v>
      </c>
      <c r="EK132" s="43">
        <f>AY133+BM131+CA132+W134+AK134</f>
        <v>0</v>
      </c>
      <c r="EL132" s="43">
        <f t="shared" si="444"/>
        <v>0</v>
      </c>
      <c r="EM132" s="43">
        <f t="shared" si="445"/>
        <v>0</v>
      </c>
      <c r="EN132" s="43">
        <f t="shared" si="446"/>
        <v>0</v>
      </c>
      <c r="EO132" s="43">
        <f t="shared" si="447"/>
        <v>0</v>
      </c>
      <c r="EP132" s="43">
        <f t="shared" si="447"/>
        <v>0</v>
      </c>
      <c r="EQ132" s="43">
        <f t="shared" si="448"/>
        <v>0</v>
      </c>
      <c r="ER132" s="43">
        <f t="shared" si="449"/>
        <v>0</v>
      </c>
      <c r="ES132" s="111"/>
      <c r="ET132" s="71">
        <f>IF(EK132+100&gt;99,EK132+100,concatdxnar("0",EK132+100))</f>
        <v>100</v>
      </c>
      <c r="EU132" s="71">
        <f t="shared" si="450"/>
        <v>100</v>
      </c>
      <c r="EV132" s="71">
        <f t="shared" si="451"/>
        <v>100</v>
      </c>
      <c r="EW132" s="71">
        <f t="shared" si="452"/>
        <v>9</v>
      </c>
      <c r="EX132" s="65" t="str">
        <f t="shared" si="453"/>
        <v>10010010093</v>
      </c>
      <c r="EY132" s="65">
        <f t="shared" si="454"/>
        <v>10010010093</v>
      </c>
      <c r="EZ132" s="65">
        <f>LARGE(EY130:EY135,EI132)</f>
        <v>10010010094</v>
      </c>
      <c r="FA132" s="65" t="str">
        <f t="shared" si="455"/>
        <v>100100100</v>
      </c>
      <c r="FB132" s="65" t="str">
        <f>IF(FA132=FA131,"empate-c",IF(FA132=FA133,"empate-b","ok"))</f>
        <v>empate-c</v>
      </c>
      <c r="FC132" s="65">
        <f t="shared" si="456"/>
        <v>4</v>
      </c>
      <c r="FD132" s="65" t="str">
        <f>IF(FB132="ok",9,IF(FB132="empate-c",CONCATENATE(FC132,FC131),IF(FB132="empate-b",CONCATENATE(FC132,FC133),1)))</f>
        <v>45</v>
      </c>
      <c r="FE132" s="65" t="str">
        <f>RIGHT(C128,1)</f>
        <v>O</v>
      </c>
      <c r="FF132" s="65">
        <f>IF(FD132=9,9,VLOOKUP(CONCATENATE(FE132,FD132),'Conf-Direto'!$A$12:$B$587,2,0))</f>
        <v>0</v>
      </c>
      <c r="FG132" s="65">
        <f t="shared" si="457"/>
        <v>7</v>
      </c>
      <c r="FH132" s="31" t="str">
        <f t="shared" si="458"/>
        <v>10010010074</v>
      </c>
      <c r="FI132" s="65">
        <v>3</v>
      </c>
      <c r="FJ132" s="70">
        <f>IF(BM130=1,1,IF(BM131=1,3,0))</f>
        <v>0</v>
      </c>
      <c r="FK132" s="70">
        <f>IF(AY132=1,2,IF(AY133=1,3,0))</f>
        <v>0</v>
      </c>
      <c r="FL132" s="70"/>
      <c r="FM132" s="70">
        <f>FL133</f>
        <v>0</v>
      </c>
      <c r="FN132" s="70">
        <f>FL134</f>
        <v>0</v>
      </c>
      <c r="FO132" s="70">
        <f>FL135</f>
        <v>0</v>
      </c>
      <c r="FP132" s="31">
        <f t="shared" si="459"/>
        <v>10010010074</v>
      </c>
      <c r="FQ132" s="31">
        <f>LARGE(FP130:FP135,3)</f>
        <v>10010010074</v>
      </c>
      <c r="FR132" s="65">
        <f>IF(SUM(EJ130:EJ135)=0,B132,VALUE(RIGHT(FQ132,1)))</f>
        <v>3</v>
      </c>
      <c r="FS132" s="31">
        <f t="shared" si="460"/>
        <v>87</v>
      </c>
      <c r="FT132" s="31">
        <f>VLOOKUP(FR132,B130:D135,3,0)</f>
        <v>0</v>
      </c>
      <c r="FU132" s="31">
        <f t="shared" si="461"/>
        <v>87</v>
      </c>
      <c r="FV132" s="67" t="str">
        <f t="shared" si="462"/>
        <v>8787</v>
      </c>
      <c r="FW132" s="31">
        <f t="shared" si="463"/>
        <v>8787</v>
      </c>
      <c r="FX132" s="31">
        <f>SMALL(FW130:FW135,FI132)</f>
        <v>8787</v>
      </c>
      <c r="FY132" s="31">
        <f t="shared" si="464"/>
        <v>87</v>
      </c>
      <c r="FZ132" s="31" t="str">
        <f t="shared" si="465"/>
        <v>87</v>
      </c>
    </row>
    <row r="133" spans="1:185" hidden="1" x14ac:dyDescent="0.45">
      <c r="B133" s="43">
        <v>4</v>
      </c>
      <c r="C133" s="38">
        <v>88</v>
      </c>
      <c r="D133" s="39">
        <f>Classificação!D92</f>
        <v>0</v>
      </c>
      <c r="F133" s="38">
        <f>F132+1</f>
        <v>88</v>
      </c>
      <c r="G133" s="89">
        <f t="shared" si="436"/>
        <v>0</v>
      </c>
      <c r="H133" s="131">
        <f>VLOOKUP(FR133,EI130:EJ135,2,0)</f>
        <v>0</v>
      </c>
      <c r="I133" s="112">
        <f>VLOOKUP(FR133,EI130:EK135,3,0)</f>
        <v>0</v>
      </c>
      <c r="J133" s="116">
        <f>VLOOKUP(FR133,EI130:EQ135,4,0)</f>
        <v>0</v>
      </c>
      <c r="K133" s="114">
        <f>VLOOKUP(FR133,EI130:EQ135,5,0)</f>
        <v>0</v>
      </c>
      <c r="L133" s="115">
        <f>VLOOKUP(FR133,EI130:EQ135,6,0)</f>
        <v>0</v>
      </c>
      <c r="M133" s="116">
        <f>VLOOKUP(FR133,EI130:EQ135,7,0)</f>
        <v>0</v>
      </c>
      <c r="N133" s="114">
        <f>VLOOKUP(FR133,EI130:EQ135,8,0)</f>
        <v>0</v>
      </c>
      <c r="O133" s="147">
        <f>VLOOKUP(FR133,EI130:EQ135,9,0)</f>
        <v>0</v>
      </c>
      <c r="P133" s="117">
        <f>VLOOKUP(FR133,EI130:ER135,10,0)</f>
        <v>0</v>
      </c>
      <c r="Q133" s="117" t="e">
        <f>VLOOKUP(FS133,EJ130:ES135,10,0)</f>
        <v>#N/A</v>
      </c>
      <c r="R133" s="97"/>
      <c r="S133" s="97"/>
      <c r="U133" s="118" t="s">
        <v>140</v>
      </c>
      <c r="V133" s="50">
        <f>D134</f>
        <v>0</v>
      </c>
      <c r="W133" s="119">
        <f>IF(X133="W",1,IF(X133="O",0,IF(X133="R",0,IF(X132="R",1,IF(AG133+AG132&gt;0,IF(AG133&gt;AG132,1,0),IF(AF133&gt;AF132,1,0))))))</f>
        <v>0</v>
      </c>
      <c r="X133" s="120"/>
      <c r="Y133" s="121"/>
      <c r="Z133" s="121"/>
      <c r="AA133" s="122"/>
      <c r="AC133" s="65" t="str">
        <f>IF(AA133&lt;&gt;"","STB",IF(AA132&lt;&gt;"","STB",IF(Z133&lt;&gt;"",IF(Z133&gt;5,IF(Z133&gt;Z132+1,"fim2st",IF(Z132&gt;Z133+1,"fim2st",IF(Z133=Z132,"meio2st",IF(Z133=6,IF(Z132=7,"fim2st","meio2st"),IF(Z133=7,IF(Z132=6,"fim2st","meio2st"),"meio2st"))))),IF(Z132&gt;5,IF(Z132&gt;Z133+1,"fim2st","meio2st"),"meio2st")),IF(Z132&lt;&gt;"",IF(Z133&gt;5,IF(Z133&gt;Z132+1,"fim2st",IF(Z132&gt;Z133+1,"fim2st",IF(Z133=Z132,"meio2st",IF(Z133=6,IF(Z132=7,"fim2st","meio2st"),IF(Z133=7,IF(Z132=6,"fim2st","meio2st"),"meio2st"))))),IF(Z132&gt;5,IF(Z132&gt;Z133+1,"fim2st","meio2st"),"meio2st")),IF(Y133&lt;&gt;"",IF(Y133&gt;5,IF(Y133&gt;Y132+1,"fim1st",IF(Y132&gt;Y133+1,"fim1st",IF(Y133=Y132,"meio1st",IF(Y133=6,IF(Y132=7,"fim1st","meio1st"),IF(Y133=7,IF(Y132=6,"fim1st","meio1st"),"meio1st"))))),IF(Y132&gt;5,IF(Y132&gt;Y133+1,"fim1st","meio1st"),"meio1st")),IF(Y132&lt;&gt;"",IF(Y133&gt;5,IF(Y133&gt;Y132+1,"fim1st",IF(Y132&gt;Y133+1,"fim1st",IF(Y133=Y132,"meio1st",IF(Y133=6,IF(Y132=7,"fim1st","meio1st"),IF(Y133=7,IF(Y132=6,"fim1st","meio1st"),"meio1st"))))),IF(Y132&gt;5,IF(Y132&gt;Y133+1,"fim1st","meio1st"),"meio1st")),"NJG"))))))</f>
        <v>NJG</v>
      </c>
      <c r="AE133" s="123">
        <f>IF(X133="W",6,IF(X133="O",0,  IF(X132="R",IF(AC133="meio1st",IF(Y132&gt;4,IF(Y132=6,7,Y132+2),6),Y133),Y133)))</f>
        <v>0</v>
      </c>
      <c r="AF133" s="124">
        <f>IF(X133="W",6,IF(X133="O",0,IF(X133="R",IF(AC133="meio1st",0,IF(AC133="fim1st",0,Z133) ),IF(X132="R",IF(AC133="meio1st",6,IF(AC133="fim1st",6,IF(AC133="meio2st",IF(Z132&gt;4,IF(Z132=6,7,Z132+2),6),Z133))),Z133))))</f>
        <v>0</v>
      </c>
      <c r="AG133" s="125">
        <f>IF(X133="W",0,IF(X133="O",0,IF(X133="R",IF(AC133="STB",AA133,0),IF(X132="R",IF(AC130="meio1st",0,IF(AE133&gt;AE132,IF(AF133&gt;AF132,0,10),IF(AF133&gt;AF132,10,AA133))),AA133))))</f>
        <v>0</v>
      </c>
      <c r="AH133" s="106"/>
      <c r="AI133" s="118"/>
      <c r="AJ133" s="50">
        <f>D133</f>
        <v>0</v>
      </c>
      <c r="AK133" s="119">
        <f>IF(AL133="W",1,IF(AL133="O",0,IF(AL133="R",0,IF(AL132="R",1,IF(AU133+AU132&gt;0,IF(AU133&gt;AU132,1,0),IF(AT133&gt;AT132,1,0))))))</f>
        <v>0</v>
      </c>
      <c r="AL133" s="120"/>
      <c r="AM133" s="121"/>
      <c r="AN133" s="121"/>
      <c r="AO133" s="122"/>
      <c r="AQ133" s="65" t="str">
        <f>IF(AO133&lt;&gt;"","STB",IF(AO132&lt;&gt;"","STB",IF(AN133&lt;&gt;"",IF(AN133&gt;5,IF(AN133&gt;AN132+1,"fim2st",IF(AN132&gt;AN133+1,"fim2st",IF(AN133=AN132,"meio2st",IF(AN133=6,IF(AN132=7,"fim2st","meio2st"),IF(AN133=7,IF(AN132=6,"fim2st","meio2st"),"meio2st"))))),IF(AN132&gt;5,IF(AN132&gt;AN133+1,"fim2st","meio2st"),"meio2st")),IF(AN132&lt;&gt;"",IF(AN133&gt;5,IF(AN133&gt;AN132+1,"fim2st",IF(AN132&gt;AN133+1,"fim2st",IF(AN133=AN132,"meio2st",IF(AN133=6,IF(AN132=7,"fim2st","meio2st"),IF(AN133=7,IF(AN132=6,"fim2st","meio2st"),"meio2st"))))),IF(AN132&gt;5,IF(AN132&gt;AN133+1,"fim2st","meio2st"),"meio2st")),IF(AM133&lt;&gt;"",IF(AM133&gt;5,IF(AM133&gt;AM132+1,"fim1st",IF(AM132&gt;AM133+1,"fim1st",IF(AM133=AM132,"meio1st",IF(AM133=6,IF(AM132=7,"fim1st","meio1st"),IF(AM133=7,IF(AM132=6,"fim1st","meio1st"),"meio1st"))))),IF(AM132&gt;5,IF(AM132&gt;AM133+1,"fim1st","meio1st"),"meio1st")),IF(AM132&lt;&gt;"",IF(AM133&gt;5,IF(AM133&gt;AM132+1,"fim1st",IF(AM132&gt;AM133+1,"fim1st",IF(AM133=AM132,"meio1st",IF(AM133=6,IF(AM132=7,"fim1st","meio1st"),IF(AM133=7,IF(AM132=6,"fim1st","meio1st"),"meio1st"))))),IF(AM132&gt;5,IF(AM132&gt;AM133+1,"fim1st","meio1st"),"meio1st")),"NJG"))))))</f>
        <v>NJG</v>
      </c>
      <c r="AS133" s="123">
        <f>IF(AL133="W",6,IF(AL133="O",0,  IF(AL132="R",IF(AQ133="meio1st",IF(AM132&gt;4,IF(AM132=6,7,AM132+2),6),AM133),AM133)))</f>
        <v>0</v>
      </c>
      <c r="AT133" s="124">
        <f>IF(AL133="W",6,IF(AL133="O",0,IF(AL133="R",IF(AQ133="meio1st",0,IF(AQ133="fim1st",0,AN133) ),IF(AL132="R",IF(AQ133="meio1st",6,IF(AQ133="fim1st",6,IF(AQ133="meio2st",IF(AN132&gt;4,IF(AN132=6,7,AN132+2),6),AN133))),AN133))))</f>
        <v>0</v>
      </c>
      <c r="AU133" s="125">
        <f>IF(AL133="W",0,IF(AL133="O",0,IF(AL133="R",IF(AQ133="STB",AO133,0),IF(AL132="R",IF(AQ130="meio1st",0,IF(AS133&gt;AS132,IF(AT133&gt;AT132,0,10),IF(AT133&gt;AT132,10,AO133))),AO133))))</f>
        <v>0</v>
      </c>
      <c r="AW133" s="118" t="s">
        <v>140</v>
      </c>
      <c r="AX133" s="50">
        <f>D132</f>
        <v>0</v>
      </c>
      <c r="AY133" s="119">
        <f>IF(AZ133="W",1,IF(AZ133="O",0,IF(AZ133="R",0,IF(AZ132="R",1,IF(BI133+BI132&gt;0,IF(BI133&gt;BI132,1,0),IF(BH133&gt;BH132,1,0))))))</f>
        <v>0</v>
      </c>
      <c r="AZ133" s="120"/>
      <c r="BA133" s="121"/>
      <c r="BB133" s="121"/>
      <c r="BC133" s="122"/>
      <c r="BE133" s="65" t="str">
        <f>IF(BC133&lt;&gt;"","STB",IF(BC132&lt;&gt;"","STB",IF(BB133&lt;&gt;"",IF(BB133&gt;5,IF(BB133&gt;BB132+1,"fim2st",IF(BB132&gt;BB133+1,"fim2st",IF(BB133=BB132,"meio2st",IF(BB133=6,IF(BB132=7,"fim2st","meio2st"),IF(BB133=7,IF(BB132=6,"fim2st","meio2st"),"meio2st"))))),IF(BB132&gt;5,IF(BB132&gt;BB133+1,"fim2st","meio2st"),"meio2st")),IF(BB132&lt;&gt;"",IF(BB133&gt;5,IF(BB133&gt;BB132+1,"fim2st",IF(BB132&gt;BB133+1,"fim2st",IF(BB133=BB132,"meio2st",IF(BB133=6,IF(BB132=7,"fim2st","meio2st"),IF(BB133=7,IF(BB132=6,"fim2st","meio2st"),"meio2st"))))),IF(BB132&gt;5,IF(BB132&gt;BB133+1,"fim2st","meio2st"),"meio2st")),IF(BA133&lt;&gt;"",IF(BA133&gt;5,IF(BA133&gt;BA132+1,"fim1st",IF(BA132&gt;BA133+1,"fim1st",IF(BA133=BA132,"meio1st",IF(BA133=6,IF(BA132=7,"fim1st","meio1st"),IF(BA133=7,IF(BA132=6,"fim1st","meio1st"),"meio1st"))))),IF(BA132&gt;5,IF(BA132&gt;BA133+1,"fim1st","meio1st"),"meio1st")),IF(BA132&lt;&gt;"",IF(BA133&gt;5,IF(BA133&gt;BA132+1,"fim1st",IF(BA132&gt;BA133+1,"fim1st",IF(BA133=BA132,"meio1st",IF(BA133=6,IF(BA132=7,"fim1st","meio1st"),IF(BA133=7,IF(BA132=6,"fim1st","meio1st"),"meio1st"))))),IF(BA132&gt;5,IF(BA132&gt;BA133+1,"fim1st","meio1st"),"meio1st")),"NJG"))))))</f>
        <v>NJG</v>
      </c>
      <c r="BG133" s="123">
        <f>IF(AZ133="W",6,IF(AZ133="O",0,  IF(AZ132="R",IF(BE133="meio1st",IF(BA132&gt;4,IF(BA132=6,7,BA132+2),6),BA133),BA133)))</f>
        <v>0</v>
      </c>
      <c r="BH133" s="124">
        <f>IF(AZ133="W",6,IF(AZ133="O",0,IF(AZ133="R",IF(BE133="meio1st",0,IF(BE133="fim1st",0,BB133) ),IF(AZ132="R",IF(BE133="meio1st",6,IF(BE133="fim1st",6,IF(BE133="meio2st",IF(BB132&gt;4,IF(BB132=6,7,BB132+2),6),BB133))),BB133))))</f>
        <v>0</v>
      </c>
      <c r="BI133" s="125">
        <f>IF(AZ133="W",0,IF(AZ133="O",0,IF(AZ133="R",IF(BE133="STB",BC133,0),IF(AZ132="R",IF(BE130="meio1st",0,IF(BG133&gt;BG132,IF(BH133&gt;BH132,0,10),IF(BH133&gt;BH132,10,BC133))),BC133))))</f>
        <v>0</v>
      </c>
      <c r="BK133" s="118" t="s">
        <v>140</v>
      </c>
      <c r="BL133" s="50">
        <f>D135</f>
        <v>0</v>
      </c>
      <c r="BM133" s="119">
        <f>IF(BN133="W",1,IF(BN133="O",0,IF(BN133="R",0,IF(BN132="R",1,IF(BW133+BW132&gt;0,IF(BW133&gt;BW132,1,0),IF(BV133&gt;BV132,1,0))))))</f>
        <v>0</v>
      </c>
      <c r="BN133" s="120"/>
      <c r="BO133" s="121"/>
      <c r="BP133" s="121"/>
      <c r="BQ133" s="122"/>
      <c r="BS133" s="65" t="str">
        <f>IF(BQ133&lt;&gt;"","STB",IF(BQ132&lt;&gt;"","STB",IF(BP133&lt;&gt;"",IF(BP133&gt;5,IF(BP133&gt;BP132+1,"fim2st",IF(BP132&gt;BP133+1,"fim2st",IF(BP133=BP132,"meio2st",IF(BP133=6,IF(BP132=7,"fim2st","meio2st"),IF(BP133=7,IF(BP132=6,"fim2st","meio2st"),"meio2st"))))),IF(BP132&gt;5,IF(BP132&gt;BP133+1,"fim2st","meio2st"),"meio2st")),IF(BP132&lt;&gt;"",IF(BP133&gt;5,IF(BP133&gt;BP132+1,"fim2st",IF(BP132&gt;BP133+1,"fim2st",IF(BP133=BP132,"meio2st",IF(BP133=6,IF(BP132=7,"fim2st","meio2st"),IF(BP133=7,IF(BP132=6,"fim2st","meio2st"),"meio2st"))))),IF(BP132&gt;5,IF(BP132&gt;BP133+1,"fim2st","meio2st"),"meio2st")),IF(BO133&lt;&gt;"",IF(BO133&gt;5,IF(BO133&gt;BO132+1,"fim1st",IF(BO132&gt;BO133+1,"fim1st",IF(BO133=BO132,"meio1st",IF(BO133=6,IF(BO132=7,"fim1st","meio1st"),IF(BO133=7,IF(BO132=6,"fim1st","meio1st"),"meio1st"))))),IF(BO132&gt;5,IF(BO132&gt;BO133+1,"fim1st","meio1st"),"meio1st")),IF(BO132&lt;&gt;"",IF(BO133&gt;5,IF(BO133&gt;BO132+1,"fim1st",IF(BO132&gt;BO133+1,"fim1st",IF(BO133=BO132,"meio1st",IF(BO133=6,IF(BO132=7,"fim1st","meio1st"),IF(BO133=7,IF(BO132=6,"fim1st","meio1st"),"meio1st"))))),IF(BO132&gt;5,IF(BO132&gt;BO133+1,"fim1st","meio1st"),"meio1st")),"NJG"))))))</f>
        <v>NJG</v>
      </c>
      <c r="BU133" s="123">
        <f>IF(BN133="W",6,IF(BN133="O",0,  IF(BN132="R",IF(BS133="meio1st",IF(BO132&gt;4,IF(BO132=6,7,BO132+2),6),BO133),BO133)))</f>
        <v>0</v>
      </c>
      <c r="BV133" s="124">
        <f>IF(BN133="W",6,IF(BN133="O",0,IF(BN133="R",IF(BS133="meio1st",0,IF(BS133="fim1st",0,BP133) ),IF(BN132="R",IF(BS133="meio1st",6,IF(BS133="fim1st",6,IF(BS133="meio2st",IF(BP132&gt;4,IF(BP132=6,7,BP132+2),6),BP133))),BP133))))</f>
        <v>0</v>
      </c>
      <c r="BW133" s="125">
        <f>IF(BN133="W",0,IF(BN133="O",0,IF(BN133="R",IF(BS133="STB",BQ133,0),IF(BN132="R",IF(BS130="meio1st",0,IF(BU133&gt;BU132,IF(BV133&gt;BV132,0,10),IF(BV133&gt;BV132,10,BQ133))),BQ133))))</f>
        <v>0</v>
      </c>
      <c r="BY133" s="118"/>
      <c r="BZ133" s="50">
        <f>D134</f>
        <v>0</v>
      </c>
      <c r="CA133" s="119">
        <f>IF(CB133="W",1,IF(CB133="O",0,IF(CB133="R",0,IF(CB132="R",1,IF(CK133+CK132&gt;0,IF(CK133&gt;CK132,1,0),IF(CJ133&gt;CJ132,1,0))))))</f>
        <v>0</v>
      </c>
      <c r="CB133" s="151"/>
      <c r="CC133" s="129"/>
      <c r="CD133" s="129"/>
      <c r="CE133" s="130"/>
      <c r="CG133" s="65" t="str">
        <f>IF(CE133&lt;&gt;"","STB",IF(CE132&lt;&gt;"","STB",IF(CD133&lt;&gt;"",IF(CD133&gt;5,IF(CD133&gt;CD132+1,"fim2st",IF(CD132&gt;CD133+1,"fim2st",IF(CD133=CD132,"meio2st",IF(CD133=6,IF(CD132=7,"fim2st","meio2st"),IF(CD133=7,IF(CD132=6,"fim2st","meio2st"),"meio2st"))))),IF(CD132&gt;5,IF(CD132&gt;CD133+1,"fim2st","meio2st"),"meio2st")),IF(CD132&lt;&gt;"",IF(CD133&gt;5,IF(CD133&gt;CD132+1,"fim2st",IF(CD132&gt;CD133+1,"fim2st",IF(CD133=CD132,"meio2st",IF(CD133=6,IF(CD132=7,"fim2st","meio2st"),IF(CD133=7,IF(CD132=6,"fim2st","meio2st"),"meio2st"))))),IF(CD132&gt;5,IF(CD132&gt;CD133+1,"fim2st","meio2st"),"meio2st")),IF(CC133&lt;&gt;"",IF(CC133&gt;5,IF(CC133&gt;CC132+1,"fim1st",IF(CC132&gt;CC133+1,"fim1st",IF(CC133=CC132,"meio1st",IF(CC133=6,IF(CC132=7,"fim1st","meio1st"),IF(CC133=7,IF(CC132=6,"fim1st","meio1st"),"meio1st"))))),IF(CC132&gt;5,IF(CC132&gt;CC133+1,"fim1st","meio1st"),"meio1st")),IF(CC132&lt;&gt;"",IF(CC133&gt;5,IF(CC133&gt;CC132+1,"fim1st",IF(CC132&gt;CC133+1,"fim1st",IF(CC133=CC132,"meio1st",IF(CC133=6,IF(CC132=7,"fim1st","meio1st"),IF(CC133=7,IF(CC132=6,"fim1st","meio1st"),"meio1st"))))),IF(CC132&gt;5,IF(CC132&gt;CC133+1,"fim1st","meio1st"),"meio1st")),"NJG"))))))</f>
        <v>NJG</v>
      </c>
      <c r="CI133" s="123">
        <f>IF(CB133="W",6,IF(CB133="O",0,  IF(CB132="R",IF(CG133="meio1st",IF(CC132&gt;4,IF(CC132=6,7,CC132+2),6),CC133),CC133)))</f>
        <v>0</v>
      </c>
      <c r="CJ133" s="124">
        <f>IF(CB133="W",6,IF(CB133="O",0,IF(CB133="R",IF(CG133="meio1st",0,IF(CG133="fim1st",0,CD133) ),IF(CB132="R",IF(CG133="meio1st",6,IF(CG133="fim1st",6,IF(CG133="meio2st",IF(CD132&gt;4,IF(CD132=6,7,CD132+2),6),CD133))),CD133))))</f>
        <v>0</v>
      </c>
      <c r="CK133" s="125">
        <f>IF(CB133="W",0,IF(CB133="O",0,IF(CB133="R",IF(CG133="STB",CE133,0),IF(CB132="R",IF(CG130="meio1st",0,IF(CI133&gt;CI132,IF(CJ133&gt;CJ132,0,10),IF(CJ133&gt;CJ132,10,CE133))),CE133))))</f>
        <v>0</v>
      </c>
      <c r="CM133" s="31">
        <f t="shared" si="437"/>
        <v>0</v>
      </c>
      <c r="CN133" s="65">
        <f>IF(AE135&gt;AE134,1,0)</f>
        <v>0</v>
      </c>
      <c r="CO133" s="65">
        <f>IF(AF135&gt;AF134,1,0)</f>
        <v>0</v>
      </c>
      <c r="CP133" s="65">
        <f>IF(AG135&gt;AG134,1,0)</f>
        <v>0</v>
      </c>
      <c r="CQ133" s="65">
        <f>IF(AS133&gt;AS132,1,0)</f>
        <v>0</v>
      </c>
      <c r="CR133" s="65">
        <f>IF(AT133&gt;AT132,1,0)</f>
        <v>0</v>
      </c>
      <c r="CS133" s="65">
        <f>IF(AU133&gt;AU132,1,0)</f>
        <v>0</v>
      </c>
      <c r="CT133" s="65">
        <f>IF(BG131&gt;BG130,1,0)</f>
        <v>0</v>
      </c>
      <c r="CU133" s="65">
        <f>IF(BH131&gt;BH130,1,0)</f>
        <v>0</v>
      </c>
      <c r="CV133" s="65">
        <f>IF(BI131&gt;BI130,1,0)</f>
        <v>0</v>
      </c>
      <c r="CW133" s="65">
        <f>IF(BU135&gt;BU134,1,0)</f>
        <v>0</v>
      </c>
      <c r="CX133" s="65">
        <f>IF(BV135&gt;BV134,1,0)</f>
        <v>0</v>
      </c>
      <c r="CY133" s="65">
        <f>IF(BW135&gt;BW134,1,0)</f>
        <v>0</v>
      </c>
      <c r="CZ133" s="65">
        <f>IF(CI134&gt;CI135,1,0)</f>
        <v>0</v>
      </c>
      <c r="DA133" s="65">
        <f>IF(CJ134&gt;CJ135,1,0)</f>
        <v>0</v>
      </c>
      <c r="DB133" s="65">
        <f>IF(CK134&gt;CK135,1,0)</f>
        <v>0</v>
      </c>
      <c r="DC133" s="111"/>
      <c r="DD133" s="65">
        <f>IF(AE134&gt;AE135,1,0)</f>
        <v>0</v>
      </c>
      <c r="DE133" s="65">
        <f>IF(AF134&gt;AF135,1,0)</f>
        <v>0</v>
      </c>
      <c r="DF133" s="65">
        <f>IF(AG134&gt;AG135,1,0)</f>
        <v>0</v>
      </c>
      <c r="DG133" s="65">
        <f>IF(AS132&gt;AS133,1,0)</f>
        <v>0</v>
      </c>
      <c r="DH133" s="65">
        <f>IF(AT132&gt;AT133,1,0)</f>
        <v>0</v>
      </c>
      <c r="DI133" s="65">
        <f>IF(AU132&gt;AU133,1,0)</f>
        <v>0</v>
      </c>
      <c r="DJ133" s="65">
        <f>IF(BG130&gt;BG131,1,0)</f>
        <v>0</v>
      </c>
      <c r="DK133" s="65">
        <f>IF(BH130&gt;BH131,1,0)</f>
        <v>0</v>
      </c>
      <c r="DL133" s="65">
        <f>IF(BI130&gt;BI131,1,0)</f>
        <v>0</v>
      </c>
      <c r="DM133" s="65">
        <f>IF(BU134&gt;BU135,1,0)</f>
        <v>0</v>
      </c>
      <c r="DN133" s="65">
        <f>IF(BV134&gt;BV135,1,0)</f>
        <v>0</v>
      </c>
      <c r="DO133" s="65">
        <f>IF(BW134&gt;BW135,1,0)</f>
        <v>0</v>
      </c>
      <c r="DP133" s="65">
        <f>IF(CI135&gt;CI134,1,0)</f>
        <v>0</v>
      </c>
      <c r="DQ133" s="65">
        <f>IF(CJ135&gt;CJ134,1,0)</f>
        <v>0</v>
      </c>
      <c r="DR133" s="65">
        <f>IF(CK135&gt;CK134,1,0)</f>
        <v>0</v>
      </c>
      <c r="DS133" s="111"/>
      <c r="DT133" s="65">
        <f>AE135+AF135+AG135+AS133+AT133+AU133+BG131+BH131+BI131+BU135+BV135+BW135+CI134+CJ134+CK134</f>
        <v>0</v>
      </c>
      <c r="DU133" s="65">
        <f>AE134+AF134+AG134+AS132+AT132+AU132+BG130+BH130+BI130+BU134+BV134+BW134+CI135+CJ135+CK135</f>
        <v>0</v>
      </c>
      <c r="DV133" s="111"/>
      <c r="DW133" s="31">
        <f>IF(X135="O",1,0)</f>
        <v>0</v>
      </c>
      <c r="DX133" s="31">
        <f>IF(AL133="O",1,0)</f>
        <v>0</v>
      </c>
      <c r="DY133" s="31">
        <f>IF(AZ131="O",1,0)</f>
        <v>0</v>
      </c>
      <c r="DZ133" s="31">
        <f>IF(BN135="O",1,0)</f>
        <v>0</v>
      </c>
      <c r="EA133" s="31">
        <f>IF(CB134="O",1,0)</f>
        <v>0</v>
      </c>
      <c r="ED133" s="65">
        <f t="shared" si="438"/>
        <v>0</v>
      </c>
      <c r="EE133" s="65">
        <f t="shared" si="439"/>
        <v>0</v>
      </c>
      <c r="EF133" s="65">
        <f t="shared" si="440"/>
        <v>0</v>
      </c>
      <c r="EG133" s="65">
        <f t="shared" si="441"/>
        <v>0</v>
      </c>
      <c r="EH133" s="65">
        <f t="shared" si="442"/>
        <v>0</v>
      </c>
      <c r="EI133" s="65">
        <v>4</v>
      </c>
      <c r="EJ133" s="43">
        <f t="shared" si="443"/>
        <v>0</v>
      </c>
      <c r="EK133" s="43">
        <f>AY131+BM135+CA134+W135+AK133</f>
        <v>0</v>
      </c>
      <c r="EL133" s="43">
        <f t="shared" si="444"/>
        <v>0</v>
      </c>
      <c r="EM133" s="43">
        <f t="shared" si="445"/>
        <v>0</v>
      </c>
      <c r="EN133" s="43">
        <f t="shared" si="446"/>
        <v>0</v>
      </c>
      <c r="EO133" s="43">
        <f t="shared" si="447"/>
        <v>0</v>
      </c>
      <c r="EP133" s="43">
        <f t="shared" si="447"/>
        <v>0</v>
      </c>
      <c r="EQ133" s="43">
        <f t="shared" si="448"/>
        <v>0</v>
      </c>
      <c r="ER133" s="43">
        <f t="shared" si="449"/>
        <v>0</v>
      </c>
      <c r="ES133" s="111"/>
      <c r="ET133" s="71">
        <f>IF(EK133+100&gt;99,EK133+100,concatdxnar("0",EK133+100))</f>
        <v>100</v>
      </c>
      <c r="EU133" s="71">
        <f t="shared" si="450"/>
        <v>100</v>
      </c>
      <c r="EV133" s="71">
        <f t="shared" si="451"/>
        <v>100</v>
      </c>
      <c r="EW133" s="71">
        <f t="shared" si="452"/>
        <v>9</v>
      </c>
      <c r="EX133" s="65" t="str">
        <f t="shared" si="453"/>
        <v>10010010094</v>
      </c>
      <c r="EY133" s="65">
        <f t="shared" si="454"/>
        <v>10010010094</v>
      </c>
      <c r="EZ133" s="65">
        <f>LARGE(EY130:EY135,EI133)</f>
        <v>10010010093</v>
      </c>
      <c r="FA133" s="65" t="str">
        <f t="shared" si="455"/>
        <v>100100100</v>
      </c>
      <c r="FB133" s="65" t="str">
        <f>IF(FA133=FA132,"empate-c",IF(FA133=FA134,"empate-b","ok"))</f>
        <v>empate-c</v>
      </c>
      <c r="FC133" s="65">
        <f t="shared" si="456"/>
        <v>3</v>
      </c>
      <c r="FD133" s="65" t="str">
        <f>IF(FB133="ok",9,IF(FB133="empate-c",CONCATENATE(FC133,FC132),IF(FB133="empate-b",CONCATENATE(FC133,FC134),1)))</f>
        <v>34</v>
      </c>
      <c r="FE133" s="65" t="str">
        <f>RIGHT(C128,1)</f>
        <v>O</v>
      </c>
      <c r="FF133" s="65">
        <f>IF(FD133=9,9,VLOOKUP(CONCATENATE(FE133,FD133),'Conf-Direto'!$A$12:$B$587,2,0))</f>
        <v>0</v>
      </c>
      <c r="FG133" s="65">
        <f t="shared" si="457"/>
        <v>7</v>
      </c>
      <c r="FH133" s="31" t="str">
        <f t="shared" si="458"/>
        <v>10010010073</v>
      </c>
      <c r="FI133" s="65">
        <v>4</v>
      </c>
      <c r="FJ133" s="70">
        <f>IF(AY130=1,1,IF(AY131=1,4,0))</f>
        <v>0</v>
      </c>
      <c r="FK133" s="70">
        <f>IF(AK132=1,2,IF(AK133=1,4,0))</f>
        <v>0</v>
      </c>
      <c r="FL133" s="70">
        <f>IF(W134=1,3,IF(W135=1,4,0))</f>
        <v>0</v>
      </c>
      <c r="FM133" s="70"/>
      <c r="FN133" s="70">
        <f>FM134</f>
        <v>0</v>
      </c>
      <c r="FO133" s="70">
        <f>FM135</f>
        <v>0</v>
      </c>
      <c r="FP133" s="31">
        <f t="shared" si="459"/>
        <v>10010010073</v>
      </c>
      <c r="FQ133" s="31">
        <f>LARGE(FP130:FP135,4)</f>
        <v>10010010073</v>
      </c>
      <c r="FR133" s="65">
        <f>IF(SUM(EJ130:EJ135)=0,B133,VALUE(RIGHT(FQ133,1)))</f>
        <v>4</v>
      </c>
      <c r="FS133" s="31">
        <f t="shared" si="460"/>
        <v>88</v>
      </c>
      <c r="FT133" s="31">
        <f>VLOOKUP(FR133,B130:D135,3,0)</f>
        <v>0</v>
      </c>
      <c r="FU133" s="31">
        <f t="shared" si="461"/>
        <v>88</v>
      </c>
      <c r="FV133" s="67" t="str">
        <f t="shared" si="462"/>
        <v>8888</v>
      </c>
      <c r="FW133" s="31">
        <f t="shared" si="463"/>
        <v>8888</v>
      </c>
      <c r="FX133" s="31">
        <f>SMALL(FW130:FW135,FI133)</f>
        <v>8888</v>
      </c>
      <c r="FY133" s="31">
        <f t="shared" si="464"/>
        <v>88</v>
      </c>
      <c r="FZ133" s="31" t="str">
        <f t="shared" si="465"/>
        <v>88</v>
      </c>
    </row>
    <row r="134" spans="1:185" hidden="1" x14ac:dyDescent="0.45">
      <c r="B134" s="43">
        <v>5</v>
      </c>
      <c r="C134" s="38">
        <v>89</v>
      </c>
      <c r="D134" s="39">
        <f>Classificação!D93</f>
        <v>0</v>
      </c>
      <c r="F134" s="38">
        <f>F133+1</f>
        <v>89</v>
      </c>
      <c r="G134" s="89">
        <f t="shared" si="436"/>
        <v>0</v>
      </c>
      <c r="H134" s="131">
        <f>VLOOKUP(FR134,EI130:EJ135,2,0)</f>
        <v>0</v>
      </c>
      <c r="I134" s="112">
        <f>VLOOKUP(FR134,EI130:EK135,3,0)</f>
        <v>0</v>
      </c>
      <c r="J134" s="131">
        <f>VLOOKUP(FR134,EI130:EQ135,4,0)</f>
        <v>0</v>
      </c>
      <c r="K134" s="114">
        <f>VLOOKUP(FR134,EI130:EQ135,5,0)</f>
        <v>0</v>
      </c>
      <c r="L134" s="115">
        <f>VLOOKUP(FR134,EI130:EQ135,6,0)</f>
        <v>0</v>
      </c>
      <c r="M134" s="131">
        <f>VLOOKUP(FR134,EI130:EQ135,7,0)</f>
        <v>0</v>
      </c>
      <c r="N134" s="114">
        <f>VLOOKUP(FR134,EI130:EQ135,8,0)</f>
        <v>0</v>
      </c>
      <c r="O134" s="147">
        <f>VLOOKUP(FR134,EI130:EQ135,9,0)</f>
        <v>0</v>
      </c>
      <c r="P134" s="117">
        <f>VLOOKUP(FR134,EI130:ER135,10,0)</f>
        <v>0</v>
      </c>
      <c r="Q134" s="117" t="e">
        <f>VLOOKUP(FS134,EJ130:ES135,10,0)</f>
        <v>#N/A</v>
      </c>
      <c r="R134" s="97"/>
      <c r="S134" s="97"/>
      <c r="U134" s="98"/>
      <c r="V134" s="45">
        <f>D132</f>
        <v>0</v>
      </c>
      <c r="W134" s="134">
        <f>IF(X134="W",1,IF(X134="O",0,IF(X134="R",0,IF(X135="R",1,IF(AG134+AG135&gt;0,IF(AG134&gt;AG135,1,0),IF(AF134&gt;AF135,1,0))))))</f>
        <v>0</v>
      </c>
      <c r="X134" s="132"/>
      <c r="Y134" s="101"/>
      <c r="Z134" s="101"/>
      <c r="AA134" s="102"/>
      <c r="AC134" s="65" t="str">
        <f>IF(AA134&lt;&gt;"","STB",IF(AA135&lt;&gt;"","STB",IF(Z134&lt;&gt;"",IF(Z134&gt;5,IF(Z134&gt;Z135+1,"fim2st",IF(Z135&gt;Z134+1,"fim2st",IF(Z134=Z135,"meio2st",IF(Z134=6,IF(Z135=7,"fim2st","meio2st"),IF(Z134=7,IF(Z135=6,"fim2st","meio2st"),"meio2st"))))),IF(Z135&gt;5,IF(Z135&gt;Z134+1,"fim2st","meio2st"),"meio2st")),IF(Z135&lt;&gt;"",IF(Z134&gt;5,IF(Z134&gt;Z135+1,"fim2st",IF(Z135&gt;Z134+1,"fim2st",IF(Z134=Z135,"meio2st",IF(Z134=6,IF(Z135=7,"fim2st","meio2st"),IF(Z134=7,IF(Z135=6,"fim2st","meio2st"),"meio2st"))))),IF(Z135&gt;5,IF(Z135&gt;Z134+1,"fim2st","meio2st"),"meio2st")),IF(Y134&lt;&gt;"",IF(Y134&gt;5,IF(Y134&gt;Y135+1,"fim1st",IF(Y135&gt;Y134+1,"fim1st",IF(Y134=Y135,"meio1st",IF(Y134=6,IF(Y135=7,"fim1st","meio1st"),IF(Y134=7,IF(Y135=6,"fim1st","meio1st"),"meio1st"))))),IF(Y135&gt;5,IF(Y135&gt;Y134+1,"fim1st","meio1st"),"meio1st")),IF(Y135&lt;&gt;"",IF(Y134&gt;5,IF(Y134&gt;Y135+1,"fim1st",IF(Y135&gt;Y134+1,"fim1st",IF(Y134=Y135,"meio1st",IF(Y134=6,IF(Y135=7,"fim1st","meio1st"),IF(Y134=7,IF(Y135=6,"fim1st","meio1st"),"meio1st"))))),IF(Y135&gt;5,IF(Y135&gt;Y134+1,"fim1st","meio1st"),"meio1st")),"NJG"))))))</f>
        <v>NJG</v>
      </c>
      <c r="AE134" s="103">
        <f>IF(X134="W",6,IF(X134="O",0,  IF(X135="R",IF(AC134="meio1st",IF(Y135&gt;4,IF(Y135=6,7,Y135+2),6),Y134),Y134)))</f>
        <v>0</v>
      </c>
      <c r="AF134" s="104">
        <f>IF(X134="W",6,IF(X134="O",0,IF(X134="R",IF(AC134="meio1st",0,IF(AC134="fim1st",0,Z134) ),IF(X135="R",IF(AC134="meio1st",6,IF(AC134="fim1st",6,IF(AC134="meio2st",IF(Z135&gt;4,IF(Z135=6,7,Z135+2),6),Z134))),Z134))))</f>
        <v>0</v>
      </c>
      <c r="AG134" s="105">
        <f>IF(X134="W",0,IF(X134="O",0,IF(X134="R",IF(AC134="STB",AA134,0),IF(X135="R",IF(AC130="meio1st",0,IF(AE134&gt;AE135,IF(AF134&gt;AF135,0,10),IF(AF134&gt;AF135,10,AA134))),AA134))))</f>
        <v>0</v>
      </c>
      <c r="AH134" s="106"/>
      <c r="AI134" s="98" t="s">
        <v>140</v>
      </c>
      <c r="AJ134" s="45">
        <f>D132</f>
        <v>0</v>
      </c>
      <c r="AK134" s="134">
        <f>IF(AL134="W",1,IF(AL134="O",0,IF(AL134="R",0,IF(AL135="R",1,IF(AU134+AU135&gt;0,IF(AU134&gt;AU135,1,0),IF(AT134&gt;AT135,1,0))))))</f>
        <v>0</v>
      </c>
      <c r="AL134" s="132"/>
      <c r="AM134" s="101"/>
      <c r="AN134" s="101"/>
      <c r="AO134" s="102"/>
      <c r="AQ134" s="65" t="str">
        <f>IF(AO134&lt;&gt;"","STB",IF(AO135&lt;&gt;"","STB",IF(AN134&lt;&gt;"",IF(AN134&gt;5,IF(AN134&gt;AN135+1,"fim2st",IF(AN135&gt;AN134+1,"fim2st",IF(AN134=AN135,"meio2st",IF(AN134=6,IF(AN135=7,"fim2st","meio2st"),IF(AN134=7,IF(AN135=6,"fim2st","meio2st"),"meio2st"))))),IF(AN135&gt;5,IF(AN135&gt;AN134+1,"fim2st","meio2st"),"meio2st")),IF(AN135&lt;&gt;"",IF(AN134&gt;5,IF(AN134&gt;AN135+1,"fim2st",IF(AN135&gt;AN134+1,"fim2st",IF(AN134=AN135,"meio2st",IF(AN134=6,IF(AN135=7,"fim2st","meio2st"),IF(AN134=7,IF(AN135=6,"fim2st","meio2st"),"meio2st"))))),IF(AN135&gt;5,IF(AN135&gt;AN134+1,"fim2st","meio2st"),"meio2st")),IF(AM134&lt;&gt;"",IF(AM134&gt;5,IF(AM134&gt;AM135+1,"fim1st",IF(AM135&gt;AM134+1,"fim1st",IF(AM134=AM135,"meio1st",IF(AM134=6,IF(AM135=7,"fim1st","meio1st"),IF(AM134=7,IF(AM135=6,"fim1st","meio1st"),"meio1st"))))),IF(AM135&gt;5,IF(AM135&gt;AM134+1,"fim1st","meio1st"),"meio1st")),IF(AM135&lt;&gt;"",IF(AM134&gt;5,IF(AM134&gt;AM135+1,"fim1st",IF(AM135&gt;AM134+1,"fim1st",IF(AM134=AM135,"meio1st",IF(AM134=6,IF(AM135=7,"fim1st","meio1st"),IF(AM134=7,IF(AM135=6,"fim1st","meio1st"),"meio1st"))))),IF(AM135&gt;5,IF(AM135&gt;AM134+1,"fim1st","meio1st"),"meio1st")),"NJG"))))))</f>
        <v>NJG</v>
      </c>
      <c r="AS134" s="103">
        <f>IF(AL134="W",6,IF(AL134="O",0,  IF(AL135="R",IF(AQ134="meio1st",IF(AM135&gt;4,IF(AM135=6,7,AM135+2),6),AM134),AM134)))</f>
        <v>0</v>
      </c>
      <c r="AT134" s="104">
        <f>IF(AL134="W",6,IF(AL134="O",0,IF(AL134="R",IF(AQ134="meio1st",0,IF(AQ134="fim1st",0,AN134) ),IF(AL135="R",IF(AQ134="meio1st",6,IF(AQ134="fim1st",6,IF(AQ134="meio2st",IF(AN135&gt;4,IF(AN135=6,7,AN135+2),6),AN134))),AN134))))</f>
        <v>0</v>
      </c>
      <c r="AU134" s="105">
        <f>IF(AL134="W",0,IF(AL134="O",0,IF(AL134="R",IF(AQ134="STB",AO134,0),IF(AL135="R",IF(AQ130="meio1st",0,IF(AS134&gt;AS135,IF(AT134&gt;AT135,0,10),IF(AT134&gt;AT135,10,AO134))),AO134))))</f>
        <v>0</v>
      </c>
      <c r="AW134" s="98"/>
      <c r="AX134" s="45">
        <f>D134</f>
        <v>0</v>
      </c>
      <c r="AY134" s="134">
        <f>IF(AZ134="W",1,IF(AZ134="O",0,IF(AZ134="R",0,IF(AZ135="R",1,IF(BI134+BI135&gt;0,IF(BI134&gt;BI135,1,0),IF(BH134&gt;BH135,1,0))))))</f>
        <v>0</v>
      </c>
      <c r="AZ134" s="132"/>
      <c r="BA134" s="101"/>
      <c r="BB134" s="101"/>
      <c r="BC134" s="102"/>
      <c r="BE134" s="65" t="str">
        <f>IF(BC134&lt;&gt;"","STB",IF(BC135&lt;&gt;"","STB",IF(BB134&lt;&gt;"",IF(BB134&gt;5,IF(BB134&gt;BB135+1,"fim2st",IF(BB135&gt;BB134+1,"fim2st",IF(BB134=BB135,"meio2st",IF(BB134=6,IF(BB135=7,"fim2st","meio2st"),IF(BB134=7,IF(BB135=6,"fim2st","meio2st"),"meio2st"))))),IF(BB135&gt;5,IF(BB135&gt;BB134+1,"fim2st","meio2st"),"meio2st")),IF(BB135&lt;&gt;"",IF(BB134&gt;5,IF(BB134&gt;BB135+1,"fim2st",IF(BB135&gt;BB134+1,"fim2st",IF(BB134=BB135,"meio2st",IF(BB134=6,IF(BB135=7,"fim2st","meio2st"),IF(BB134=7,IF(BB135=6,"fim2st","meio2st"),"meio2st"))))),IF(BB135&gt;5,IF(BB135&gt;BB134+1,"fim2st","meio2st"),"meio2st")),IF(BA134&lt;&gt;"",IF(BA134&gt;5,IF(BA134&gt;BA135+1,"fim1st",IF(BA135&gt;BA134+1,"fim1st",IF(BA134=BA135,"meio1st",IF(BA134=6,IF(BA135=7,"fim1st","meio1st"),IF(BA134=7,IF(BA135=6,"fim1st","meio1st"),"meio1st"))))),IF(BA135&gt;5,IF(BA135&gt;BA134+1,"fim1st","meio1st"),"meio1st")),IF(BA135&lt;&gt;"",IF(BA134&gt;5,IF(BA134&gt;BA135+1,"fim1st",IF(BA135&gt;BA134+1,"fim1st",IF(BA134=BA135,"meio1st",IF(BA134=6,IF(BA135=7,"fim1st","meio1st"),IF(BA134=7,IF(BA135=6,"fim1st","meio1st"),"meio1st"))))),IF(BA135&gt;5,IF(BA135&gt;BA134+1,"fim1st","meio1st"),"meio1st")),"NJG"))))))</f>
        <v>NJG</v>
      </c>
      <c r="BG134" s="103">
        <f>IF(AZ134="W",6,IF(AZ134="O",0,  IF(AZ135="R",IF(BE134="meio1st",IF(BA135&gt;4,IF(BA135=6,7,BA135+2),6),BA134),BA134)))</f>
        <v>0</v>
      </c>
      <c r="BH134" s="104">
        <f>IF(AZ134="W",6,IF(AZ134="O",0,IF(AZ134="R",IF(BE134="meio1st",0,IF(BE134="fim1st",0,BB134) ),IF(AZ135="R",IF(BE134="meio1st",6,IF(BE134="fim1st",6,IF(BE134="meio2st",IF(BB135&gt;4,IF(BB135=6,7,BB135+2),6),BB134))),BB134))))</f>
        <v>0</v>
      </c>
      <c r="BI134" s="105">
        <f>IF(AZ134="W",0,IF(AZ134="O",0,IF(AZ134="R",IF(BE134="STB",BC134,0),IF(AZ135="R",IF(BE130="meio1st",0,IF(BG134&gt;BG135,IF(BH134&gt;BH135,0,10),IF(BH134&gt;BH135,10,BC134))),BC134))))</f>
        <v>0</v>
      </c>
      <c r="BK134" s="98" t="s">
        <v>140</v>
      </c>
      <c r="BL134" s="45">
        <f>D134</f>
        <v>0</v>
      </c>
      <c r="BM134" s="134">
        <f>IF(BN134="W",1,IF(BN134="O",0,IF(BN134="R",0,IF(BN135="R",1,IF(BW134+BW135&gt;0,IF(BW134&gt;BW135,1,0),IF(BV134&gt;BV135,1,0))))))</f>
        <v>0</v>
      </c>
      <c r="BN134" s="132"/>
      <c r="BO134" s="101"/>
      <c r="BP134" s="101"/>
      <c r="BQ134" s="102"/>
      <c r="BS134" s="65" t="str">
        <f>IF(BQ134&lt;&gt;"","STB",IF(BQ135&lt;&gt;"","STB",IF(BP134&lt;&gt;"",IF(BP134&gt;5,IF(BP134&gt;BP135+1,"fim2st",IF(BP135&gt;BP134+1,"fim2st",IF(BP134=BP135,"meio2st",IF(BP134=6,IF(BP135=7,"fim2st","meio2st"),IF(BP134=7,IF(BP135=6,"fim2st","meio2st"),"meio2st"))))),IF(BP135&gt;5,IF(BP135&gt;BP134+1,"fim2st","meio2st"),"meio2st")),IF(BP135&lt;&gt;"",IF(BP134&gt;5,IF(BP134&gt;BP135+1,"fim2st",IF(BP135&gt;BP134+1,"fim2st",IF(BP134=BP135,"meio2st",IF(BP134=6,IF(BP135=7,"fim2st","meio2st"),IF(BP134=7,IF(BP135=6,"fim2st","meio2st"),"meio2st"))))),IF(BP135&gt;5,IF(BP135&gt;BP134+1,"fim2st","meio2st"),"meio2st")),IF(BO134&lt;&gt;"",IF(BO134&gt;5,IF(BO134&gt;BO135+1,"fim1st",IF(BO135&gt;BO134+1,"fim1st",IF(BO134=BO135,"meio1st",IF(BO134=6,IF(BO135=7,"fim1st","meio1st"),IF(BO134=7,IF(BO135=6,"fim1st","meio1st"),"meio1st"))))),IF(BO135&gt;5,IF(BO135&gt;BO134+1,"fim1st","meio1st"),"meio1st")),IF(BO135&lt;&gt;"",IF(BO134&gt;5,IF(BO134&gt;BO135+1,"fim1st",IF(BO135&gt;BO134+1,"fim1st",IF(BO134=BO135,"meio1st",IF(BO134=6,IF(BO135=7,"fim1st","meio1st"),IF(BO134=7,IF(BO135=6,"fim1st","meio1st"),"meio1st"))))),IF(BO135&gt;5,IF(BO135&gt;BO134+1,"fim1st","meio1st"),"meio1st")),"NJG"))))))</f>
        <v>NJG</v>
      </c>
      <c r="BU134" s="103">
        <f>IF(BN134="W",6,IF(BN134="O",0,  IF(BN135="R",IF(BS134="meio1st",IF(BO135&gt;4,IF(BO135=6,7,BO135+2),6),BO134),BO134)))</f>
        <v>0</v>
      </c>
      <c r="BV134" s="104">
        <f>IF(BN134="W",6,IF(BN134="O",0,IF(BN134="R",IF(BS134="meio1st",0,IF(BS134="fim1st",0,BP134) ),IF(BN135="R",IF(BS134="meio1st",6,IF(BS134="fim1st",6,IF(BS134="meio2st",IF(BP135&gt;4,IF(BP135=6,7,BP135+2),6),BP134))),BP134))))</f>
        <v>0</v>
      </c>
      <c r="BW134" s="105">
        <f>IF(BN134="W",0,IF(BN134="O",0,IF(BN134="R",IF(BS134="STB",BQ134,0),IF(BN135="R",IF(BS130="meio1st",0,IF(BU134&gt;BU135,IF(BV134&gt;BV135,0,10),IF(BV134&gt;BV135,10,BQ134))),BQ134))))</f>
        <v>0</v>
      </c>
      <c r="BY134" s="98" t="s">
        <v>140</v>
      </c>
      <c r="BZ134" s="45">
        <f>D133</f>
        <v>0</v>
      </c>
      <c r="CA134" s="134">
        <f>IF(CB134="W",1,IF(CB134="O",0,IF(CB134="R",0,IF(CB135="R",1,IF(CK134+CK135&gt;0,IF(CK134&gt;CK135,1,0),IF(CJ134&gt;CJ135,1,0))))))</f>
        <v>0</v>
      </c>
      <c r="CB134" s="133"/>
      <c r="CC134" s="109"/>
      <c r="CD134" s="109"/>
      <c r="CE134" s="110"/>
      <c r="CG134" s="65" t="str">
        <f>IF(CE134&lt;&gt;"","STB",IF(CE135&lt;&gt;"","STB",IF(CD134&lt;&gt;"",IF(CD134&gt;5,IF(CD134&gt;CD135+1,"fim2st",IF(CD135&gt;CD134+1,"fim2st",IF(CD134=CD135,"meio2st",IF(CD134=6,IF(CD135=7,"fim2st","meio2st"),IF(CD134=7,IF(CD135=6,"fim2st","meio2st"),"meio2st"))))),IF(CD135&gt;5,IF(CD135&gt;CD134+1,"fim2st","meio2st"),"meio2st")),IF(CD135&lt;&gt;"",IF(CD134&gt;5,IF(CD134&gt;CD135+1,"fim2st",IF(CD135&gt;CD134+1,"fim2st",IF(CD134=CD135,"meio2st",IF(CD134=6,IF(CD135=7,"fim2st","meio2st"),IF(CD134=7,IF(CD135=6,"fim2st","meio2st"),"meio2st"))))),IF(CD135&gt;5,IF(CD135&gt;CD134+1,"fim2st","meio2st"),"meio2st")),IF(CC134&lt;&gt;"",IF(CC134&gt;5,IF(CC134&gt;CC135+1,"fim1st",IF(CC135&gt;CC134+1,"fim1st",IF(CC134=CC135,"meio1st",IF(CC134=6,IF(CC135=7,"fim1st","meio1st"),IF(CC134=7,IF(CC135=6,"fim1st","meio1st"),"meio1st"))))),IF(CC135&gt;5,IF(CC135&gt;CC134+1,"fim1st","meio1st"),"meio1st")),IF(CC135&lt;&gt;"",IF(CC134&gt;5,IF(CC134&gt;CC135+1,"fim1st",IF(CC135&gt;CC134+1,"fim1st",IF(CC134=CC135,"meio1st",IF(CC134=6,IF(CC135=7,"fim1st","meio1st"),IF(CC134=7,IF(CC135=6,"fim1st","meio1st"),"meio1st"))))),IF(CC135&gt;5,IF(CC135&gt;CC134+1,"fim1st","meio1st"),"meio1st")),"NJG"))))))</f>
        <v>NJG</v>
      </c>
      <c r="CI134" s="103">
        <f>IF(CB134="W",6,IF(CB134="O",0,  IF(CB135="R",IF(CG134="meio1st",IF(CC135&gt;4,IF(CC135=6,7,CC135+2),6),CC134),CC134)))</f>
        <v>0</v>
      </c>
      <c r="CJ134" s="104">
        <f>IF(CB134="W",6,IF(CB134="O",0,IF(CB134="R",IF(CG134="meio1st",0,IF(CG134="fim1st",0,CD134) ),IF(CB135="R",IF(CG134="meio1st",6,IF(CG134="fim1st",6,IF(CG134="meio2st",IF(CD135&gt;4,IF(CD135=6,7,CD135+2),6),CD134))),CD134))))</f>
        <v>0</v>
      </c>
      <c r="CK134" s="105">
        <f>IF(CB134="W",0,IF(CB134="O",0,IF(CB134="R",IF(CG134="STB",CE134,0),IF(CB135="R",IF(CG130="meio1st",0,IF(CI134&gt;CI135,IF(CJ134&gt;CJ135,0,10),IF(CJ134&gt;CJ135,10,CE134))),CE134))))</f>
        <v>0</v>
      </c>
      <c r="CM134" s="31">
        <f t="shared" si="437"/>
        <v>0</v>
      </c>
      <c r="CN134" s="65">
        <f>IF(AE133&gt;AE132,1,0)</f>
        <v>0</v>
      </c>
      <c r="CO134" s="65">
        <f>IF(AF133&gt;AF132,1,0)</f>
        <v>0</v>
      </c>
      <c r="CP134" s="65">
        <f>IF(AG133&gt;AG132,1,0)</f>
        <v>0</v>
      </c>
      <c r="CQ134" s="65">
        <f>IF(AS131&gt;AS130,1,0)</f>
        <v>0</v>
      </c>
      <c r="CR134" s="65">
        <f>IF(AT131&gt;AT130,1,0)</f>
        <v>0</v>
      </c>
      <c r="CS134" s="65">
        <f>IF(AU131&gt;AU130,1,0)</f>
        <v>0</v>
      </c>
      <c r="CT134" s="65">
        <f>IF(BG134&gt;BG135,1,0)</f>
        <v>0</v>
      </c>
      <c r="CU134" s="65">
        <f>IF(BH134&gt;BH135,1,0)</f>
        <v>0</v>
      </c>
      <c r="CV134" s="65">
        <f>IF(BI134&gt;BI135,1,0)</f>
        <v>0</v>
      </c>
      <c r="CW134" s="65">
        <f>IF(BU134&gt;BU135,1,0)</f>
        <v>0</v>
      </c>
      <c r="CX134" s="65">
        <f>IF(BV134&gt;BV135,1,0)</f>
        <v>0</v>
      </c>
      <c r="CY134" s="65">
        <f>IF(BW134&gt;BW135,1,0)</f>
        <v>0</v>
      </c>
      <c r="CZ134" s="65">
        <f>IF(CI133&gt;CI132,1,0)</f>
        <v>0</v>
      </c>
      <c r="DA134" s="65">
        <f>IF(CJ133&gt;CJ132,1,0)</f>
        <v>0</v>
      </c>
      <c r="DB134" s="65">
        <f>IF(CK133&gt;CK132,1,0)</f>
        <v>0</v>
      </c>
      <c r="DC134" s="111"/>
      <c r="DD134" s="65">
        <f>IF(AE132&gt;AE133,1,0)</f>
        <v>0</v>
      </c>
      <c r="DE134" s="65">
        <f>IF(AF132&gt;AF133,1,0)</f>
        <v>0</v>
      </c>
      <c r="DF134" s="65">
        <f>IF(AG132&gt;AG133,1,0)</f>
        <v>0</v>
      </c>
      <c r="DG134" s="65">
        <f>IF(AS130&gt;AS131,1,0)</f>
        <v>0</v>
      </c>
      <c r="DH134" s="65">
        <f>IF(AT130&gt;AT131,1,0)</f>
        <v>0</v>
      </c>
      <c r="DI134" s="65">
        <f>IF(AU130&gt;AU131,1,0)</f>
        <v>0</v>
      </c>
      <c r="DJ134" s="65">
        <f>IF(BG135&gt;BG134,1,0)</f>
        <v>0</v>
      </c>
      <c r="DK134" s="65">
        <f>IF(BH135&gt;BH134,1,0)</f>
        <v>0</v>
      </c>
      <c r="DL134" s="65">
        <f>IF(BI135&gt;BI134,1,0)</f>
        <v>0</v>
      </c>
      <c r="DM134" s="65">
        <f>IF(BU135&gt;BU134,1,0)</f>
        <v>0</v>
      </c>
      <c r="DN134" s="65">
        <f>IF(BV135&gt;BV134,1,0)</f>
        <v>0</v>
      </c>
      <c r="DO134" s="65">
        <f>IF(BW135&gt;BW134,1,0)</f>
        <v>0</v>
      </c>
      <c r="DP134" s="65">
        <f>IF(CI132&gt;CI133,1,0)</f>
        <v>0</v>
      </c>
      <c r="DQ134" s="65">
        <f>IF(CJ132&gt;CJ133,1,0)</f>
        <v>0</v>
      </c>
      <c r="DR134" s="65">
        <f>IF(CK132&gt;CK133,1,0)</f>
        <v>0</v>
      </c>
      <c r="DS134" s="111"/>
      <c r="DT134" s="65">
        <f>AE133+AF133+AG133+AS131+AT131+AU131+BG134+BH134+BI134+BU134+BV134+BW134+CI133+CJ133+CK133</f>
        <v>0</v>
      </c>
      <c r="DU134" s="65">
        <f>AE132+AF132+AG132+AS130+AT130+AU130+BG135+BH135+BI135+BU135+BV135+BW135+CI132+CJ132+CK132</f>
        <v>0</v>
      </c>
      <c r="DV134" s="111"/>
      <c r="DW134" s="31">
        <f>IF(X133="O",1,0)</f>
        <v>0</v>
      </c>
      <c r="DX134" s="31">
        <f>IF(AL131="O",1,0)</f>
        <v>0</v>
      </c>
      <c r="DY134" s="31">
        <f>IF(AZ134="O",1,0)</f>
        <v>0</v>
      </c>
      <c r="DZ134" s="31">
        <f>IF(BN134="O",1,0)</f>
        <v>0</v>
      </c>
      <c r="EA134" s="31">
        <f>IF(CB133="O",1,0)</f>
        <v>0</v>
      </c>
      <c r="ED134" s="65">
        <f t="shared" si="438"/>
        <v>0</v>
      </c>
      <c r="EE134" s="65">
        <f t="shared" si="439"/>
        <v>0</v>
      </c>
      <c r="EF134" s="65">
        <f t="shared" si="440"/>
        <v>0</v>
      </c>
      <c r="EG134" s="65">
        <f t="shared" si="441"/>
        <v>0</v>
      </c>
      <c r="EH134" s="65">
        <f t="shared" si="442"/>
        <v>0</v>
      </c>
      <c r="EI134" s="65">
        <v>5</v>
      </c>
      <c r="EJ134" s="43">
        <f t="shared" si="443"/>
        <v>0</v>
      </c>
      <c r="EK134" s="43">
        <f>AY134+BM134+CA133+W133+AK131</f>
        <v>0</v>
      </c>
      <c r="EL134" s="43">
        <f t="shared" si="444"/>
        <v>0</v>
      </c>
      <c r="EM134" s="43">
        <f t="shared" si="445"/>
        <v>0</v>
      </c>
      <c r="EN134" s="43">
        <f t="shared" si="446"/>
        <v>0</v>
      </c>
      <c r="EO134" s="43">
        <f t="shared" si="447"/>
        <v>0</v>
      </c>
      <c r="EP134" s="43">
        <f t="shared" si="447"/>
        <v>0</v>
      </c>
      <c r="EQ134" s="43">
        <f t="shared" si="448"/>
        <v>0</v>
      </c>
      <c r="ER134" s="43">
        <f t="shared" si="449"/>
        <v>0</v>
      </c>
      <c r="ES134" s="111"/>
      <c r="ET134" s="71">
        <f>IF(EK134+100&gt;99,EK134+100,concatdxnar("0",EK134+100))</f>
        <v>100</v>
      </c>
      <c r="EU134" s="71">
        <f t="shared" si="450"/>
        <v>100</v>
      </c>
      <c r="EV134" s="71">
        <f t="shared" si="451"/>
        <v>100</v>
      </c>
      <c r="EW134" s="71">
        <f t="shared" si="452"/>
        <v>9</v>
      </c>
      <c r="EX134" s="65" t="str">
        <f t="shared" si="453"/>
        <v>10010010095</v>
      </c>
      <c r="EY134" s="65">
        <f t="shared" si="454"/>
        <v>10010010095</v>
      </c>
      <c r="EZ134" s="65">
        <f>LARGE(EY130:EY135,EI134)</f>
        <v>10010010092</v>
      </c>
      <c r="FA134" s="65" t="str">
        <f t="shared" si="455"/>
        <v>100100100</v>
      </c>
      <c r="FB134" s="65" t="str">
        <f>IF(FA134=FA133,"empate-c",IF(FA134=FA135,"empate-b","ok"))</f>
        <v>empate-c</v>
      </c>
      <c r="FC134" s="65">
        <f t="shared" si="456"/>
        <v>2</v>
      </c>
      <c r="FD134" s="65" t="str">
        <f>IF(FB134="ok",9,IF(FB134="empate-c",CONCATENATE(FC134,FC133),IF(FB134="empate-b",CONCATENATE(FC134,FC135),1)))</f>
        <v>23</v>
      </c>
      <c r="FE134" s="65" t="str">
        <f>RIGHT(C128,1)</f>
        <v>O</v>
      </c>
      <c r="FF134" s="65">
        <f>IF(FD134=9,9,VLOOKUP(CONCATENATE(FE134,FD134),'Conf-Direto'!$A$12:$B$587,2,0))</f>
        <v>0</v>
      </c>
      <c r="FG134" s="65">
        <f t="shared" si="457"/>
        <v>7</v>
      </c>
      <c r="FH134" s="31" t="str">
        <f t="shared" si="458"/>
        <v>10010010072</v>
      </c>
      <c r="FI134" s="65">
        <v>5</v>
      </c>
      <c r="FJ134" s="70">
        <f>IF(AK130=1,1,IF(AK131=1,5,0))</f>
        <v>0</v>
      </c>
      <c r="FK134" s="70">
        <f>IF(W132=1,2,IF(W133=1,5,0))</f>
        <v>0</v>
      </c>
      <c r="FL134" s="70">
        <f>IF(CA132=1,3,IF(CA133=1,5,0))</f>
        <v>0</v>
      </c>
      <c r="FM134" s="70">
        <f>IF(BM135=1,4,IF(BM134=1,5,0))</f>
        <v>0</v>
      </c>
      <c r="FN134" s="70"/>
      <c r="FO134" s="70">
        <f>FN135</f>
        <v>0</v>
      </c>
      <c r="FP134" s="31">
        <f t="shared" si="459"/>
        <v>10010010072</v>
      </c>
      <c r="FQ134" s="31">
        <f>LARGE(FP130:FP135,5)</f>
        <v>10010010072</v>
      </c>
      <c r="FR134" s="65">
        <f>IF(SUM(EJ130:EJ135)=0,B134,VALUE(RIGHT(FQ134,1)))</f>
        <v>5</v>
      </c>
      <c r="FS134" s="31">
        <f t="shared" si="460"/>
        <v>89</v>
      </c>
      <c r="FT134" s="31">
        <f>VLOOKUP(FR134,B130:D135,3,0)</f>
        <v>0</v>
      </c>
      <c r="FU134" s="31">
        <f t="shared" si="461"/>
        <v>89</v>
      </c>
      <c r="FV134" s="67" t="str">
        <f t="shared" si="462"/>
        <v>8989</v>
      </c>
      <c r="FW134" s="31">
        <f t="shared" si="463"/>
        <v>8989</v>
      </c>
      <c r="FX134" s="31">
        <f>SMALL(FW130:FW135,FI134)</f>
        <v>8989</v>
      </c>
      <c r="FY134" s="31">
        <f t="shared" si="464"/>
        <v>89</v>
      </c>
      <c r="FZ134" s="31" t="str">
        <f t="shared" si="465"/>
        <v>89</v>
      </c>
    </row>
    <row r="135" spans="1:185" hidden="1" x14ac:dyDescent="0.45">
      <c r="B135" s="43">
        <v>6</v>
      </c>
      <c r="C135" s="47">
        <v>90</v>
      </c>
      <c r="D135" s="48">
        <f>Classificação!D94</f>
        <v>0</v>
      </c>
      <c r="F135" s="47">
        <f>F134+1</f>
        <v>90</v>
      </c>
      <c r="G135" s="135">
        <f t="shared" si="436"/>
        <v>0</v>
      </c>
      <c r="H135" s="148">
        <f>VLOOKUP(FR135,EI130:EJ135,2,0)</f>
        <v>0</v>
      </c>
      <c r="I135" s="137">
        <f>VLOOKUP(FR135,EI130:EK135,3,0)</f>
        <v>0</v>
      </c>
      <c r="J135" s="141">
        <f>VLOOKUP(FR135,EI130:EQ135,4,0)</f>
        <v>0</v>
      </c>
      <c r="K135" s="139">
        <f>VLOOKUP(FR135,EI130:EQ135,5,0)</f>
        <v>0</v>
      </c>
      <c r="L135" s="140">
        <f>VLOOKUP(FR135,EI130:EQ135,6,0)</f>
        <v>0</v>
      </c>
      <c r="M135" s="141">
        <f>VLOOKUP(FR135,EI130:EQ135,7,0)</f>
        <v>0</v>
      </c>
      <c r="N135" s="139">
        <f>VLOOKUP(FR135,EI130:EQ135,8,0)</f>
        <v>0</v>
      </c>
      <c r="O135" s="149">
        <f>VLOOKUP(FR135,EI130:EQ135,9,0)</f>
        <v>0</v>
      </c>
      <c r="P135" s="142">
        <f>VLOOKUP(FR135,EI130:ER135,10,0)</f>
        <v>0</v>
      </c>
      <c r="Q135" s="142" t="e">
        <f>VLOOKUP(FS135,EJ130:ES135,10,0)</f>
        <v>#N/A</v>
      </c>
      <c r="R135" s="97"/>
      <c r="S135" s="97"/>
      <c r="U135" s="118" t="s">
        <v>140</v>
      </c>
      <c r="V135" s="50">
        <f>D133</f>
        <v>0</v>
      </c>
      <c r="W135" s="119">
        <f>IF(X135="W",1,IF(X135="O",0,IF(X135="R",0,IF(X134="R",1,IF(AG135+AG134&gt;0,IF(AG135&gt;AG134,1,0),IF(AF135&gt;AF134,1,0))))))</f>
        <v>0</v>
      </c>
      <c r="X135" s="143"/>
      <c r="Y135" s="121"/>
      <c r="Z135" s="121"/>
      <c r="AA135" s="122"/>
      <c r="AC135" s="65" t="str">
        <f>IF(AA135&lt;&gt;"","STB",IF(AA134&lt;&gt;"","STB",IF(Z135&lt;&gt;"",IF(Z135&gt;5,IF(Z135&gt;Z134+1,"fim2st",IF(Z134&gt;Z135+1,"fim2st",IF(Z135=Z134,"meio2st",IF(Z135=6,IF(Z134=7,"fim2st","meio2st"),IF(Z135=7,IF(Z134=6,"fim2st","meio2st"),"meio2st"))))),IF(Z134&gt;5,IF(Z134&gt;Z135+1,"fim2st","meio2st"),"meio2st")),IF(Z134&lt;&gt;"",IF(Z135&gt;5,IF(Z135&gt;Z134+1,"fim2st",IF(Z134&gt;Z135+1,"fim2st",IF(Z135=Z134,"meio2st",IF(Z135=6,IF(Z134=7,"fim2st","meio2st"),IF(Z135=7,IF(Z134=6,"fim2st","meio2st"),"meio2st"))))),IF(Z134&gt;5,IF(Z134&gt;Z135+1,"fim2st","meio2st"),"meio2st")),IF(Y135&lt;&gt;"",IF(Y135&gt;5,IF(Y135&gt;Y134+1,"fim1st",IF(Y134&gt;Y135+1,"fim1st",IF(Y135=Y134,"meio1st",IF(Y135=6,IF(Y134=7,"fim1st","meio1st"),IF(Y135=7,IF(Y134=6,"fim1st","meio1st"),"meio1st"))))),IF(Y134&gt;5,IF(Y134&gt;Y135+1,"fim1st","meio1st"),"meio1st")),IF(Y134&lt;&gt;"",IF(Y135&gt;5,IF(Y135&gt;Y134+1,"fim1st",IF(Y134&gt;Y135+1,"fim1st",IF(Y135=Y134,"meio1st",IF(Y135=6,IF(Y134=7,"fim1st","meio1st"),IF(Y135=7,IF(Y134=6,"fim1st","meio1st"),"meio1st"))))),IF(Y134&gt;5,IF(Y134&gt;Y135+1,"fim1st","meio1st"),"meio1st")),"NJG"))))))</f>
        <v>NJG</v>
      </c>
      <c r="AE135" s="123">
        <f>IF(X135="W",6,IF(X135="O",0,  IF(X134="R",IF(AC135="meio1st",IF(Y134&gt;4,IF(Y134=6,7,Y134+2),6),Y135),Y135)))</f>
        <v>0</v>
      </c>
      <c r="AF135" s="124">
        <f>IF(X135="W",6,IF(X135="O",0,IF(X135="R",IF(AC135="meio1st",0,IF(AC135="fim1st",0,Z135) ),IF(X134="R",IF(AC135="meio1st",6,IF(AC135="fim1st",6,IF(AC135="meio2st",IF(Z134&gt;4,IF(Z134=6,7,Z134+2),6),Z135))),Z135))))</f>
        <v>0</v>
      </c>
      <c r="AG135" s="125">
        <f>IF(X135="W",0,IF(X135="O",0,IF(X135="R",IF(AC135="STB",AA135,0),IF(X134="R",IF(AC130="meio1st",0,IF(AE135&gt;AE134,IF(AF135&gt;AF134,0,10),IF(AF135&gt;AF134,10,AA135))),AA135))))</f>
        <v>0</v>
      </c>
      <c r="AH135" s="106"/>
      <c r="AI135" s="118"/>
      <c r="AJ135" s="50">
        <f>D135</f>
        <v>0</v>
      </c>
      <c r="AK135" s="119">
        <f>IF(AL135="W",1,IF(AL135="O",0,IF(AL135="R",0,IF(AL134="R",1,IF(AU135+AU134&gt;0,IF(AU135&gt;AU134,1,0),IF(AT135&gt;AT134,1,0))))))</f>
        <v>0</v>
      </c>
      <c r="AL135" s="143"/>
      <c r="AM135" s="121"/>
      <c r="AN135" s="121"/>
      <c r="AO135" s="122"/>
      <c r="AQ135" s="65" t="str">
        <f>IF(AO135&lt;&gt;"","STB",IF(AO134&lt;&gt;"","STB",IF(AN135&lt;&gt;"",IF(AN135&gt;5,IF(AN135&gt;AN134+1,"fim2st",IF(AN134&gt;AN135+1,"fim2st",IF(AN135=AN134,"meio2st",IF(AN135=6,IF(AN134=7,"fim2st","meio2st"),IF(AN135=7,IF(AN134=6,"fim2st","meio2st"),"meio2st"))))),IF(AN134&gt;5,IF(AN134&gt;AN135+1,"fim2st","meio2st"),"meio2st")),IF(AN134&lt;&gt;"",IF(AN135&gt;5,IF(AN135&gt;AN134+1,"fim2st",IF(AN134&gt;AN135+1,"fim2st",IF(AN135=AN134,"meio2st",IF(AN135=6,IF(AN134=7,"fim2st","meio2st"),IF(AN135=7,IF(AN134=6,"fim2st","meio2st"),"meio2st"))))),IF(AN134&gt;5,IF(AN134&gt;AN135+1,"fim2st","meio2st"),"meio2st")),IF(AM135&lt;&gt;"",IF(AM135&gt;5,IF(AM135&gt;AM134+1,"fim1st",IF(AM134&gt;AM135+1,"fim1st",IF(AM135=AM134,"meio1st",IF(AM135=6,IF(AM134=7,"fim1st","meio1st"),IF(AM135=7,IF(AM134=6,"fim1st","meio1st"),"meio1st"))))),IF(AM134&gt;5,IF(AM134&gt;AM135+1,"fim1st","meio1st"),"meio1st")),IF(AM134&lt;&gt;"",IF(AM135&gt;5,IF(AM135&gt;AM134+1,"fim1st",IF(AM134&gt;AM135+1,"fim1st",IF(AM135=AM134,"meio1st",IF(AM135=6,IF(AM134=7,"fim1st","meio1st"),IF(AM135=7,IF(AM134=6,"fim1st","meio1st"),"meio1st"))))),IF(AM134&gt;5,IF(AM134&gt;AM135+1,"fim1st","meio1st"),"meio1st")),"NJG"))))))</f>
        <v>NJG</v>
      </c>
      <c r="AS135" s="123">
        <f>IF(AL135="W",6,IF(AL135="O",0,  IF(AL134="R",IF(AQ135="meio1st",IF(AM134&gt;4,IF(AM134=6,7,AM134+2),6),AM135),AM135)))</f>
        <v>0</v>
      </c>
      <c r="AT135" s="124">
        <f>IF(AL135="W",6,IF(AL135="O",0,IF(AL135="R",IF(AQ135="meio1st",0,IF(AQ135="fim1st",0,AN135) ),IF(AL134="R",IF(AQ135="meio1st",6,IF(AQ135="fim1st",6,IF(AQ135="meio2st",IF(AN134&gt;4,IF(AN134=6,7,AN134+2),6),AN135))),AN135))))</f>
        <v>0</v>
      </c>
      <c r="AU135" s="125">
        <f>IF(AL135="W",0,IF(AL135="O",0,IF(AL135="R",IF(AQ135="STB",AO135,0),IF(AL134="R",IF(AQ130="meio1st",0,IF(AS135&gt;AS134,IF(AT135&gt;AT134,0,10),IF(AT135&gt;AT134,10,AO135))),AO135))))</f>
        <v>0</v>
      </c>
      <c r="AW135" s="118" t="s">
        <v>140</v>
      </c>
      <c r="AX135" s="50">
        <f>D135</f>
        <v>0</v>
      </c>
      <c r="AY135" s="119">
        <f>IF(AZ135="W",1,IF(AZ135="O",0,IF(AZ135="R",0,IF(AZ134="R",1,IF(BI135+BI134&gt;0,IF(BI135&gt;BI134,1,0),IF(BH135&gt;BH134,1,0))))))</f>
        <v>0</v>
      </c>
      <c r="AZ135" s="143"/>
      <c r="BA135" s="121"/>
      <c r="BB135" s="121"/>
      <c r="BC135" s="122"/>
      <c r="BE135" s="65" t="str">
        <f>IF(BC135&lt;&gt;"","STB",IF(BC134&lt;&gt;"","STB",IF(BB135&lt;&gt;"",IF(BB135&gt;5,IF(BB135&gt;BB134+1,"fim2st",IF(BB134&gt;BB135+1,"fim2st",IF(BB135=BB134,"meio2st",IF(BB135=6,IF(BB134=7,"fim2st","meio2st"),IF(BB135=7,IF(BB134=6,"fim2st","meio2st"),"meio2st"))))),IF(BB134&gt;5,IF(BB134&gt;BB135+1,"fim2st","meio2st"),"meio2st")),IF(BB134&lt;&gt;"",IF(BB135&gt;5,IF(BB135&gt;BB134+1,"fim2st",IF(BB134&gt;BB135+1,"fim2st",IF(BB135=BB134,"meio2st",IF(BB135=6,IF(BB134=7,"fim2st","meio2st"),IF(BB135=7,IF(BB134=6,"fim2st","meio2st"),"meio2st"))))),IF(BB134&gt;5,IF(BB134&gt;BB135+1,"fim2st","meio2st"),"meio2st")),IF(BA135&lt;&gt;"",IF(BA135&gt;5,IF(BA135&gt;BA134+1,"fim1st",IF(BA134&gt;BA135+1,"fim1st",IF(BA135=BA134,"meio1st",IF(BA135=6,IF(BA134=7,"fim1st","meio1st"),IF(BA135=7,IF(BA134=6,"fim1st","meio1st"),"meio1st"))))),IF(BA134&gt;5,IF(BA134&gt;BA135+1,"fim1st","meio1st"),"meio1st")),IF(BA134&lt;&gt;"",IF(BA135&gt;5,IF(BA135&gt;BA134+1,"fim1st",IF(BA134&gt;BA135+1,"fim1st",IF(BA135=BA134,"meio1st",IF(BA135=6,IF(BA134=7,"fim1st","meio1st"),IF(BA135=7,IF(BA134=6,"fim1st","meio1st"),"meio1st"))))),IF(BA134&gt;5,IF(BA134&gt;BA135+1,"fim1st","meio1st"),"meio1st")),"NJG"))))))</f>
        <v>NJG</v>
      </c>
      <c r="BG135" s="123">
        <f>IF(AZ135="W",6,IF(AZ135="O",0,  IF(AZ134="R",IF(BE135="meio1st",IF(BA134&gt;4,IF(BA134=6,7,BA134+2),6),BA135),BA135)))</f>
        <v>0</v>
      </c>
      <c r="BH135" s="124">
        <f>IF(AZ135="W",6,IF(AZ135="O",0,IF(AZ135="R",IF(BE135="meio1st",0,IF(BE135="fim1st",0,BB135) ),IF(AZ134="R",IF(BE135="meio1st",6,IF(BE135="fim1st",6,IF(BE135="meio2st",IF(BB134&gt;4,IF(BB134=6,7,BB134+2),6),BB135))),BB135))))</f>
        <v>0</v>
      </c>
      <c r="BI135" s="125">
        <f>IF(AZ135="W",0,IF(AZ135="O",0,IF(AZ135="R",IF(BE135="STB",BC135,0),IF(AZ134="R",IF(BE130="meio1st",0,IF(BG135&gt;BG134,IF(BH135&gt;BH134,0,10),IF(BH135&gt;BH134,10,BC135))),BC135))))</f>
        <v>0</v>
      </c>
      <c r="BK135" s="118"/>
      <c r="BL135" s="50">
        <f>D133</f>
        <v>0</v>
      </c>
      <c r="BM135" s="119">
        <f>IF(BN135="W",1,IF(BN135="O",0,IF(BN135="R",0,IF(BN134="R",1,IF(BW135+BW134&gt;0,IF(BW135&gt;BW134,1,0),IF(BV135&gt;BV134,1,0))))))</f>
        <v>0</v>
      </c>
      <c r="BN135" s="143"/>
      <c r="BO135" s="121"/>
      <c r="BP135" s="121"/>
      <c r="BQ135" s="122"/>
      <c r="BS135" s="65" t="str">
        <f>IF(BQ135&lt;&gt;"","STB",IF(BQ134&lt;&gt;"","STB",IF(BP135&lt;&gt;"",IF(BP135&gt;5,IF(BP135&gt;BP134+1,"fim2st",IF(BP134&gt;BP135+1,"fim2st",IF(BP135=BP134,"meio2st",IF(BP135=6,IF(BP134=7,"fim2st","meio2st"),IF(BP135=7,IF(BP134=6,"fim2st","meio2st"),"meio2st"))))),IF(BP134&gt;5,IF(BP134&gt;BP135+1,"fim2st","meio2st"),"meio2st")),IF(BP134&lt;&gt;"",IF(BP135&gt;5,IF(BP135&gt;BP134+1,"fim2st",IF(BP134&gt;BP135+1,"fim2st",IF(BP135=BP134,"meio2st",IF(BP135=6,IF(BP134=7,"fim2st","meio2st"),IF(BP135=7,IF(BP134=6,"fim2st","meio2st"),"meio2st"))))),IF(BP134&gt;5,IF(BP134&gt;BP135+1,"fim2st","meio2st"),"meio2st")),IF(BO135&lt;&gt;"",IF(BO135&gt;5,IF(BO135&gt;BO134+1,"fim1st",IF(BO134&gt;BO135+1,"fim1st",IF(BO135=BO134,"meio1st",IF(BO135=6,IF(BO134=7,"fim1st","meio1st"),IF(BO135=7,IF(BO134=6,"fim1st","meio1st"),"meio1st"))))),IF(BO134&gt;5,IF(BO134&gt;BO135+1,"fim1st","meio1st"),"meio1st")),IF(BO134&lt;&gt;"",IF(BO135&gt;5,IF(BO135&gt;BO134+1,"fim1st",IF(BO134&gt;BO135+1,"fim1st",IF(BO135=BO134,"meio1st",IF(BO135=6,IF(BO134=7,"fim1st","meio1st"),IF(BO135=7,IF(BO134=6,"fim1st","meio1st"),"meio1st"))))),IF(BO134&gt;5,IF(BO134&gt;BO135+1,"fim1st","meio1st"),"meio1st")),"NJG"))))))</f>
        <v>NJG</v>
      </c>
      <c r="BU135" s="123">
        <f>IF(BN135="W",6,IF(BN135="O",0,  IF(BN134="R",IF(BS135="meio1st",IF(BO134&gt;4,IF(BO134=6,7,BO134+2),6),BO135),BO135)))</f>
        <v>0</v>
      </c>
      <c r="BV135" s="124">
        <f>IF(BN135="W",6,IF(BN135="O",0,IF(BN135="R",IF(BS135="meio1st",0,IF(BS135="fim1st",0,BP135) ),IF(BN134="R",IF(BS135="meio1st",6,IF(BS135="fim1st",6,IF(BS135="meio2st",IF(BP134&gt;4,IF(BP134=6,7,BP134+2),6),BP135))),BP135))))</f>
        <v>0</v>
      </c>
      <c r="BW135" s="125">
        <f>IF(BN135="W",0,IF(BN135="O",0,IF(BN135="R",IF(BS135="STB",BQ135,0),IF(BN134="R",IF(BS130="meio1st",0,IF(BU135&gt;BU134,IF(BV135&gt;BV134,0,10),IF(BV135&gt;BV134,10,BQ135))),BQ135))))</f>
        <v>0</v>
      </c>
      <c r="BY135" s="118"/>
      <c r="BZ135" s="50">
        <f>D135</f>
        <v>0</v>
      </c>
      <c r="CA135" s="119">
        <f>IF(CB135="W",1,IF(CB135="O",0,IF(CB135="R",0,IF(CB134="R",1,IF(CK135+CK134&gt;0,IF(CK135&gt;CK134,1,0),IF(CJ135&gt;CJ134,1,0))))))</f>
        <v>0</v>
      </c>
      <c r="CB135" s="144"/>
      <c r="CC135" s="129"/>
      <c r="CD135" s="129"/>
      <c r="CE135" s="130"/>
      <c r="CG135" s="65" t="str">
        <f>IF(CE135&lt;&gt;"","STB",IF(CE134&lt;&gt;"","STB",IF(CD135&lt;&gt;"",IF(CD135&gt;5,IF(CD135&gt;CD134+1,"fim2st",IF(CD134&gt;CD135+1,"fim2st",IF(CD135=CD134,"meio2st",IF(CD135=6,IF(CD134=7,"fim2st","meio2st"),IF(CD135=7,IF(CD134=6,"fim2st","meio2st"),"meio2st"))))),IF(CD134&gt;5,IF(CD134&gt;CD135+1,"fim2st","meio2st"),"meio2st")),IF(CD134&lt;&gt;"",IF(CD135&gt;5,IF(CD135&gt;CD134+1,"fim2st",IF(CD134&gt;CD135+1,"fim2st",IF(CD135=CD134,"meio2st",IF(CD135=6,IF(CD134=7,"fim2st","meio2st"),IF(CD135=7,IF(CD134=6,"fim2st","meio2st"),"meio2st"))))),IF(CD134&gt;5,IF(CD134&gt;CD135+1,"fim2st","meio2st"),"meio2st")),IF(CC135&lt;&gt;"",IF(CC135&gt;5,IF(CC135&gt;CC134+1,"fim1st",IF(CC134&gt;CC135+1,"fim1st",IF(CC135=CC134,"meio1st",IF(CC135=6,IF(CC134=7,"fim1st","meio1st"),IF(CC135=7,IF(CC134=6,"fim1st","meio1st"),"meio1st"))))),IF(CC134&gt;5,IF(CC134&gt;CC135+1,"fim1st","meio1st"),"meio1st")),IF(CC134&lt;&gt;"",IF(CC135&gt;5,IF(CC135&gt;CC134+1,"fim1st",IF(CC134&gt;CC135+1,"fim1st",IF(CC135=CC134,"meio1st",IF(CC135=6,IF(CC134=7,"fim1st","meio1st"),IF(CC135=7,IF(CC134=6,"fim1st","meio1st"),"meio1st"))))),IF(CC134&gt;5,IF(CC134&gt;CC135+1,"fim1st","meio1st"),"meio1st")),"NJG"))))))</f>
        <v>NJG</v>
      </c>
      <c r="CI135" s="123">
        <f>IF(CB135="W",6,IF(CB135="O",0,  IF(CB134="R",IF(CG135="meio1st",IF(CC134&gt;4,IF(CC134=6,7,CC134+2),6),CC135),CC135)))</f>
        <v>0</v>
      </c>
      <c r="CJ135" s="124">
        <f>IF(CB135="W",6,IF(CB135="O",0,IF(CB135="R",IF(CG135="meio1st",0,IF(CG135="fim1st",0,CD135) ),IF(CB134="R",IF(CG135="meio1st",6,IF(CG135="fim1st",6,IF(CG135="meio2st",IF(CD134&gt;4,IF(CD134=6,7,CD134+2),6),CD135))),CD135))))</f>
        <v>0</v>
      </c>
      <c r="CK135" s="125">
        <f>IF(CB135="W",0,IF(CB135="O",0,IF(CB135="R",IF(CG135="STB",CE135,0),IF(CB134="R",IF(CG130="meio1st",0,IF(CI135&gt;CI134,IF(CJ135&gt;CJ134,0,10),IF(CJ135&gt;CJ134,10,CE135))),CE135))))</f>
        <v>0</v>
      </c>
      <c r="CM135" s="31">
        <f t="shared" si="437"/>
        <v>0</v>
      </c>
      <c r="CN135" s="65">
        <f>IF(AE131&gt;AE130,1,0)</f>
        <v>0</v>
      </c>
      <c r="CO135" s="65">
        <f>IF(AF131&gt;AF130,1,0)</f>
        <v>0</v>
      </c>
      <c r="CP135" s="65">
        <f>IF(AG131&gt;AG130,1,0)</f>
        <v>0</v>
      </c>
      <c r="CQ135" s="65">
        <f>IF(AS135&gt;AS134,1,0)</f>
        <v>0</v>
      </c>
      <c r="CR135" s="65">
        <f>IF(AT135&gt;AT134,1,0)</f>
        <v>0</v>
      </c>
      <c r="CS135" s="65">
        <f>IF(AU135&gt;AU134,1,0)</f>
        <v>0</v>
      </c>
      <c r="CT135" s="65">
        <f>IF(BG135&gt;BG134,1,0)</f>
        <v>0</v>
      </c>
      <c r="CU135" s="65">
        <f>IF(BH135&gt;BH134,1,0)</f>
        <v>0</v>
      </c>
      <c r="CV135" s="65">
        <f>IF(BI135&gt;BI134,1,0)</f>
        <v>0</v>
      </c>
      <c r="CW135" s="65">
        <f>IF(BU133&gt;BU132,1,0)</f>
        <v>0</v>
      </c>
      <c r="CX135" s="65">
        <f>IF(BV133&gt;BV132,1,0)</f>
        <v>0</v>
      </c>
      <c r="CY135" s="65">
        <f>IF(BW133&gt;BW132,1,0)</f>
        <v>0</v>
      </c>
      <c r="CZ135" s="65">
        <f>IF(CI135&gt;CI134,1,0)</f>
        <v>0</v>
      </c>
      <c r="DA135" s="65">
        <f>IF(CJ135&gt;CJ134,1,0)</f>
        <v>0</v>
      </c>
      <c r="DB135" s="65">
        <f>IF(CK135&gt;CK134,1,0)</f>
        <v>0</v>
      </c>
      <c r="DC135" s="111"/>
      <c r="DD135" s="65">
        <f>IF(AE130&gt;AE131,1,0)</f>
        <v>0</v>
      </c>
      <c r="DE135" s="65">
        <f>IF(AF130&gt;AF131,1,0)</f>
        <v>0</v>
      </c>
      <c r="DF135" s="65">
        <f>IF(AG130&gt;AG131,1,0)</f>
        <v>0</v>
      </c>
      <c r="DG135" s="65">
        <f>IF(AS134&gt;AS135,1,0)</f>
        <v>0</v>
      </c>
      <c r="DH135" s="65">
        <f>IF(AT134&gt;AT135,1,0)</f>
        <v>0</v>
      </c>
      <c r="DI135" s="65">
        <f>IF(AU134&gt;AU135,1,0)</f>
        <v>0</v>
      </c>
      <c r="DJ135" s="65">
        <f>IF(BG134&gt;BG135,1,0)</f>
        <v>0</v>
      </c>
      <c r="DK135" s="65">
        <f>IF(BH134&gt;BH135,1,0)</f>
        <v>0</v>
      </c>
      <c r="DL135" s="65">
        <f>IF(BI134&gt;BI135,1,0)</f>
        <v>0</v>
      </c>
      <c r="DM135" s="65">
        <f>IF(BU132&gt;BU133,1,0)</f>
        <v>0</v>
      </c>
      <c r="DN135" s="65">
        <f>IF(BV132&gt;BV133,1,0)</f>
        <v>0</v>
      </c>
      <c r="DO135" s="65">
        <f>IF(BW132&gt;BW133,1,0)</f>
        <v>0</v>
      </c>
      <c r="DP135" s="65">
        <f>IF(CI134&gt;CI135,1,0)</f>
        <v>0</v>
      </c>
      <c r="DQ135" s="65">
        <f>IF(CJ134&gt;CJ135,1,0)</f>
        <v>0</v>
      </c>
      <c r="DR135" s="65">
        <f>IF(CK134&gt;CK135,1,0)</f>
        <v>0</v>
      </c>
      <c r="DS135" s="111"/>
      <c r="DT135" s="65">
        <f>AE131+AF131+AG131+AS135+AT135+AU135+BG135+BH135+BI135+BU133+BV133+BW133+CI135+CJ135+CK135</f>
        <v>0</v>
      </c>
      <c r="DU135" s="65">
        <f>AE130+AF130+AG130+AS134+AT134+AU134+BG134+BH134+BI134+BU132+BV132+BW132+CI134+CJ134+CK134</f>
        <v>0</v>
      </c>
      <c r="DV135" s="111"/>
      <c r="DW135" s="31">
        <f>IF(X131="O",1,0)</f>
        <v>0</v>
      </c>
      <c r="DX135" s="31">
        <f>IF(AL135="O",1,0)</f>
        <v>0</v>
      </c>
      <c r="DY135" s="31">
        <f>IF(AZ135="O",1,0)</f>
        <v>0</v>
      </c>
      <c r="DZ135" s="31">
        <f>IF(BN133="O",1,0)</f>
        <v>0</v>
      </c>
      <c r="EA135" s="31">
        <f>IF(CB135="O",1,0)</f>
        <v>0</v>
      </c>
      <c r="ED135" s="65">
        <f t="shared" si="438"/>
        <v>0</v>
      </c>
      <c r="EE135" s="65">
        <f t="shared" si="439"/>
        <v>0</v>
      </c>
      <c r="EF135" s="65">
        <f t="shared" si="440"/>
        <v>0</v>
      </c>
      <c r="EG135" s="65">
        <f t="shared" si="441"/>
        <v>0</v>
      </c>
      <c r="EH135" s="65">
        <f t="shared" si="442"/>
        <v>0</v>
      </c>
      <c r="EI135" s="65">
        <v>6</v>
      </c>
      <c r="EJ135" s="43">
        <f t="shared" si="443"/>
        <v>0</v>
      </c>
      <c r="EK135" s="43">
        <f>AY135+BM133+CA135+W131+AK135</f>
        <v>0</v>
      </c>
      <c r="EL135" s="43">
        <f t="shared" si="444"/>
        <v>0</v>
      </c>
      <c r="EM135" s="43">
        <f t="shared" si="445"/>
        <v>0</v>
      </c>
      <c r="EN135" s="43">
        <f t="shared" si="446"/>
        <v>0</v>
      </c>
      <c r="EO135" s="43">
        <f t="shared" si="447"/>
        <v>0</v>
      </c>
      <c r="EP135" s="43">
        <f t="shared" si="447"/>
        <v>0</v>
      </c>
      <c r="EQ135" s="43">
        <f t="shared" si="448"/>
        <v>0</v>
      </c>
      <c r="ER135" s="43">
        <f t="shared" si="449"/>
        <v>0</v>
      </c>
      <c r="ES135" s="111"/>
      <c r="ET135" s="71">
        <f>IF(EK135+100&gt;99,EK135+100,concatdxnar("0",EK135+100))</f>
        <v>100</v>
      </c>
      <c r="EU135" s="71">
        <f t="shared" si="450"/>
        <v>100</v>
      </c>
      <c r="EV135" s="71">
        <f t="shared" si="451"/>
        <v>100</v>
      </c>
      <c r="EW135" s="71">
        <f t="shared" si="452"/>
        <v>9</v>
      </c>
      <c r="EX135" s="65" t="str">
        <f t="shared" si="453"/>
        <v>10010010096</v>
      </c>
      <c r="EY135" s="65">
        <f t="shared" si="454"/>
        <v>10010010096</v>
      </c>
      <c r="EZ135" s="65">
        <f>LARGE(EY130:EY135,EI135)</f>
        <v>10010010091</v>
      </c>
      <c r="FA135" s="65" t="str">
        <f t="shared" si="455"/>
        <v>100100100</v>
      </c>
      <c r="FB135" s="65" t="str">
        <f>IF(FA135=FA134,"empate-c","ok")</f>
        <v>empate-c</v>
      </c>
      <c r="FC135" s="65">
        <f t="shared" si="456"/>
        <v>1</v>
      </c>
      <c r="FD135" s="65" t="str">
        <f>IF(FB135="ok",9,IF(FB135="empate-c",CONCATENATE(FC135,FC134),IF(FB135="empate-b",CONCATENATE(FC135,FC165),1)))</f>
        <v>12</v>
      </c>
      <c r="FE135" s="65" t="str">
        <f>RIGHT(C128,1)</f>
        <v>O</v>
      </c>
      <c r="FF135" s="65">
        <f>IF(FD135=9,9,VLOOKUP(CONCATENATE(FE135,FD135),'Conf-Direto'!$A$12:$B$587,2,0))</f>
        <v>0</v>
      </c>
      <c r="FG135" s="65">
        <f t="shared" si="457"/>
        <v>7</v>
      </c>
      <c r="FH135" s="31" t="str">
        <f t="shared" si="458"/>
        <v>10010010071</v>
      </c>
      <c r="FI135" s="65">
        <v>6</v>
      </c>
      <c r="FJ135" s="70">
        <f>IF(W130=1,1,IF(W131=1,6,0))</f>
        <v>0</v>
      </c>
      <c r="FK135" s="70">
        <f>IF(BM132=1,2,IF(BM133=1,6,0))</f>
        <v>0</v>
      </c>
      <c r="FL135" s="70">
        <f>IF(AK134=1,3,IF(AK135=1,6,0))</f>
        <v>0</v>
      </c>
      <c r="FM135" s="70">
        <f>IF(CA134=1,4,IF(CA135=1,6,0))</f>
        <v>0</v>
      </c>
      <c r="FN135" s="70">
        <f>IF(AY134=1,5,IF(AY135=1,6,0))</f>
        <v>0</v>
      </c>
      <c r="FO135" s="70"/>
      <c r="FP135" s="31">
        <f t="shared" si="459"/>
        <v>10010010071</v>
      </c>
      <c r="FQ135" s="31">
        <f>LARGE(FP130:FP135,6)</f>
        <v>10010010071</v>
      </c>
      <c r="FR135" s="65">
        <f>IF(SUM(EJ130:EJ135)=0,B135,VALUE(RIGHT(FQ135,1)))</f>
        <v>6</v>
      </c>
      <c r="FS135" s="31">
        <f t="shared" si="460"/>
        <v>90</v>
      </c>
      <c r="FT135" s="31">
        <f>VLOOKUP(FR135,B130:D135,3,0)</f>
        <v>0</v>
      </c>
      <c r="FU135" s="31">
        <f t="shared" si="461"/>
        <v>90</v>
      </c>
      <c r="FV135" s="67" t="str">
        <f t="shared" si="462"/>
        <v>9090</v>
      </c>
      <c r="FW135" s="31">
        <f t="shared" si="463"/>
        <v>9090</v>
      </c>
      <c r="FX135" s="31">
        <f>SMALL(FW130:FW135,FI135)</f>
        <v>9090</v>
      </c>
      <c r="FY135" s="31">
        <f t="shared" si="464"/>
        <v>90</v>
      </c>
      <c r="FZ135" s="31" t="str">
        <f t="shared" si="465"/>
        <v>90</v>
      </c>
    </row>
    <row r="136" spans="1:185" hidden="1" x14ac:dyDescent="0.45"/>
    <row r="137" spans="1:185" s="23" customFormat="1" ht="22.5" hidden="1" customHeight="1" x14ac:dyDescent="0.45">
      <c r="A137" s="34"/>
      <c r="B137" s="34" t="s">
        <v>144</v>
      </c>
      <c r="C137" s="10" t="s">
        <v>251</v>
      </c>
      <c r="D137" s="10"/>
      <c r="E137" s="34"/>
      <c r="F137" s="10"/>
      <c r="G137" s="10" t="s">
        <v>245</v>
      </c>
      <c r="H137" s="3" t="s">
        <v>146</v>
      </c>
      <c r="I137" s="2" t="s">
        <v>147</v>
      </c>
      <c r="J137" s="1" t="s">
        <v>148</v>
      </c>
      <c r="K137" s="1"/>
      <c r="L137" s="1"/>
      <c r="M137" s="1" t="s">
        <v>150</v>
      </c>
      <c r="N137" s="1"/>
      <c r="O137" s="1"/>
      <c r="P137" s="10" t="s">
        <v>152</v>
      </c>
      <c r="Q137" s="10" t="s">
        <v>152</v>
      </c>
      <c r="R137" s="79"/>
      <c r="S137" s="79"/>
      <c r="U137" s="152"/>
      <c r="V137" s="153" t="s">
        <v>246</v>
      </c>
      <c r="W137" s="69"/>
      <c r="X137" s="304" t="s">
        <v>154</v>
      </c>
      <c r="Y137" s="304"/>
      <c r="Z137" s="304"/>
      <c r="AA137" s="304"/>
      <c r="AC137" s="65" t="s">
        <v>155</v>
      </c>
      <c r="AD137" s="34"/>
      <c r="AE137" s="303" t="s">
        <v>156</v>
      </c>
      <c r="AF137" s="303"/>
      <c r="AG137" s="303"/>
      <c r="AI137" s="152"/>
      <c r="AJ137" s="153" t="s">
        <v>247</v>
      </c>
      <c r="AK137" s="69"/>
      <c r="AL137" s="304" t="s">
        <v>154</v>
      </c>
      <c r="AM137" s="304"/>
      <c r="AN137" s="304"/>
      <c r="AO137" s="304"/>
      <c r="AP137" s="34"/>
      <c r="AQ137" s="65" t="s">
        <v>155</v>
      </c>
      <c r="AR137" s="34"/>
      <c r="AS137" s="303" t="s">
        <v>156</v>
      </c>
      <c r="AT137" s="303"/>
      <c r="AU137" s="303"/>
      <c r="AW137" s="152"/>
      <c r="AX137" s="153" t="s">
        <v>248</v>
      </c>
      <c r="AY137" s="69"/>
      <c r="AZ137" s="304" t="s">
        <v>154</v>
      </c>
      <c r="BA137" s="304"/>
      <c r="BB137" s="304"/>
      <c r="BC137" s="304"/>
      <c r="BD137" s="34"/>
      <c r="BE137" s="65" t="s">
        <v>155</v>
      </c>
      <c r="BF137" s="34"/>
      <c r="BG137" s="303" t="s">
        <v>156</v>
      </c>
      <c r="BH137" s="303"/>
      <c r="BI137" s="303"/>
      <c r="BK137" s="152"/>
      <c r="BL137" s="153" t="s">
        <v>249</v>
      </c>
      <c r="BM137" s="69"/>
      <c r="BN137" s="304" t="s">
        <v>154</v>
      </c>
      <c r="BO137" s="304"/>
      <c r="BP137" s="304"/>
      <c r="BQ137" s="304"/>
      <c r="BR137" s="34"/>
      <c r="BS137" s="65" t="s">
        <v>155</v>
      </c>
      <c r="BT137" s="34"/>
      <c r="BU137" s="303" t="s">
        <v>156</v>
      </c>
      <c r="BV137" s="303"/>
      <c r="BW137" s="303"/>
      <c r="BY137" s="152"/>
      <c r="BZ137" s="153" t="s">
        <v>250</v>
      </c>
      <c r="CA137" s="69"/>
      <c r="CB137" s="305" t="s">
        <v>154</v>
      </c>
      <c r="CC137" s="305"/>
      <c r="CD137" s="305"/>
      <c r="CE137" s="305"/>
      <c r="CF137" s="34"/>
      <c r="CG137" s="65" t="s">
        <v>155</v>
      </c>
      <c r="CH137" s="34"/>
      <c r="CI137" s="303" t="s">
        <v>156</v>
      </c>
      <c r="CJ137" s="303"/>
      <c r="CK137" s="303"/>
      <c r="CM137" s="306" t="s">
        <v>157</v>
      </c>
      <c r="CN137" s="307" t="s">
        <v>158</v>
      </c>
      <c r="CO137" s="307"/>
      <c r="CP137" s="307"/>
      <c r="CQ137" s="307" t="s">
        <v>159</v>
      </c>
      <c r="CR137" s="307"/>
      <c r="CS137" s="307"/>
      <c r="CT137" s="307" t="s">
        <v>160</v>
      </c>
      <c r="CU137" s="307"/>
      <c r="CV137" s="307"/>
      <c r="CW137" s="307" t="s">
        <v>161</v>
      </c>
      <c r="CX137" s="307"/>
      <c r="CY137" s="307"/>
      <c r="CZ137" s="307" t="s">
        <v>162</v>
      </c>
      <c r="DA137" s="307"/>
      <c r="DB137" s="307"/>
      <c r="DC137" s="34"/>
      <c r="DD137" s="307" t="s">
        <v>163</v>
      </c>
      <c r="DE137" s="307"/>
      <c r="DF137" s="307"/>
      <c r="DG137" s="307" t="s">
        <v>164</v>
      </c>
      <c r="DH137" s="307"/>
      <c r="DI137" s="307"/>
      <c r="DJ137" s="307" t="s">
        <v>165</v>
      </c>
      <c r="DK137" s="307"/>
      <c r="DL137" s="307"/>
      <c r="DM137" s="307" t="s">
        <v>166</v>
      </c>
      <c r="DN137" s="307"/>
      <c r="DO137" s="307"/>
      <c r="DP137" s="307" t="s">
        <v>167</v>
      </c>
      <c r="DQ137" s="307"/>
      <c r="DR137" s="307"/>
      <c r="DS137" s="34"/>
      <c r="DT137" s="307" t="s">
        <v>150</v>
      </c>
      <c r="DU137" s="307"/>
      <c r="DV137" s="34"/>
      <c r="DW137" s="307" t="s">
        <v>168</v>
      </c>
      <c r="DX137" s="307"/>
      <c r="DY137" s="307"/>
      <c r="DZ137" s="307"/>
      <c r="EA137" s="307"/>
      <c r="EB137" s="65" t="s">
        <v>169</v>
      </c>
      <c r="EC137" s="65"/>
      <c r="ED137" s="307" t="s">
        <v>170</v>
      </c>
      <c r="EE137" s="307"/>
      <c r="EF137" s="307"/>
      <c r="EG137" s="307"/>
      <c r="EH137" s="307"/>
      <c r="EI137" s="308" t="s">
        <v>144</v>
      </c>
      <c r="EJ137" s="308" t="s">
        <v>146</v>
      </c>
      <c r="EK137" s="308" t="s">
        <v>147</v>
      </c>
      <c r="EL137" s="307" t="s">
        <v>148</v>
      </c>
      <c r="EM137" s="307"/>
      <c r="EN137" s="307"/>
      <c r="EO137" s="307" t="s">
        <v>150</v>
      </c>
      <c r="EP137" s="307"/>
      <c r="EQ137" s="307"/>
      <c r="ER137" s="307" t="s">
        <v>171</v>
      </c>
      <c r="ES137" s="34"/>
      <c r="ET137" s="309" t="s">
        <v>172</v>
      </c>
      <c r="EU137" s="309"/>
      <c r="EV137" s="309"/>
      <c r="EW137" s="309"/>
      <c r="EX137" s="309"/>
      <c r="EY137" s="309"/>
      <c r="EZ137" s="309"/>
      <c r="FA137" s="309"/>
      <c r="FB137" s="309"/>
      <c r="FC137" s="309"/>
      <c r="FD137" s="307" t="s">
        <v>173</v>
      </c>
      <c r="FE137" s="307"/>
      <c r="FF137" s="307"/>
      <c r="FG137" s="307"/>
      <c r="FH137" s="307"/>
      <c r="FI137" s="307"/>
      <c r="FJ137" s="307"/>
      <c r="FK137" s="307"/>
      <c r="FL137" s="307"/>
      <c r="FM137" s="307"/>
      <c r="FN137" s="307"/>
      <c r="FO137" s="307"/>
      <c r="FP137" s="307"/>
      <c r="FQ137" s="307"/>
      <c r="FR137" s="307"/>
      <c r="FS137" s="34"/>
      <c r="FT137" s="34"/>
      <c r="FU137" s="34"/>
      <c r="FV137" s="72"/>
      <c r="FW137" s="34"/>
      <c r="FX137" s="34"/>
      <c r="FY137" s="34"/>
      <c r="FZ137" s="34"/>
      <c r="GA137" s="34"/>
      <c r="GB137" s="34"/>
      <c r="GC137" s="34"/>
    </row>
    <row r="138" spans="1:185" s="23" customFormat="1" ht="24.75" hidden="1" customHeight="1" x14ac:dyDescent="0.45">
      <c r="A138" s="34"/>
      <c r="B138" s="34"/>
      <c r="C138" s="8" t="str">
        <f>C129</f>
        <v>TENISTAS</v>
      </c>
      <c r="D138" s="8" t="str">
        <f>C12</f>
        <v>TENISTAS</v>
      </c>
      <c r="E138" s="34"/>
      <c r="F138" s="73"/>
      <c r="G138" s="74" t="s">
        <v>174</v>
      </c>
      <c r="H138" s="3"/>
      <c r="I138" s="2"/>
      <c r="J138" s="75" t="s">
        <v>175</v>
      </c>
      <c r="K138" s="75" t="s">
        <v>176</v>
      </c>
      <c r="L138" s="76" t="s">
        <v>177</v>
      </c>
      <c r="M138" s="77" t="s">
        <v>175</v>
      </c>
      <c r="N138" s="77" t="s">
        <v>176</v>
      </c>
      <c r="O138" s="78" t="s">
        <v>177</v>
      </c>
      <c r="P138" s="10"/>
      <c r="Q138" s="10"/>
      <c r="R138" s="79"/>
      <c r="S138" s="79"/>
      <c r="U138" s="83"/>
      <c r="V138" s="84" t="str">
        <f>V129</f>
        <v>19 a 25 Fev</v>
      </c>
      <c r="W138" s="80"/>
      <c r="X138" s="81" t="s">
        <v>178</v>
      </c>
      <c r="Y138" s="82" t="s">
        <v>179</v>
      </c>
      <c r="Z138" s="82" t="s">
        <v>180</v>
      </c>
      <c r="AA138" s="77" t="s">
        <v>181</v>
      </c>
      <c r="AC138" s="65" t="s">
        <v>182</v>
      </c>
      <c r="AD138" s="34"/>
      <c r="AE138" s="82" t="s">
        <v>179</v>
      </c>
      <c r="AF138" s="82" t="s">
        <v>180</v>
      </c>
      <c r="AG138" s="77" t="s">
        <v>181</v>
      </c>
      <c r="AI138" s="83"/>
      <c r="AJ138" s="84" t="str">
        <f>AJ129</f>
        <v>26 Fev a 03 Mar</v>
      </c>
      <c r="AK138" s="80"/>
      <c r="AL138" s="81" t="s">
        <v>178</v>
      </c>
      <c r="AM138" s="82" t="s">
        <v>179</v>
      </c>
      <c r="AN138" s="82" t="s">
        <v>180</v>
      </c>
      <c r="AO138" s="77" t="s">
        <v>181</v>
      </c>
      <c r="AP138" s="34"/>
      <c r="AQ138" s="65" t="s">
        <v>182</v>
      </c>
      <c r="AR138" s="34"/>
      <c r="AS138" s="82" t="s">
        <v>179</v>
      </c>
      <c r="AT138" s="82" t="s">
        <v>180</v>
      </c>
      <c r="AU138" s="77" t="s">
        <v>181</v>
      </c>
      <c r="AW138" s="83"/>
      <c r="AX138" s="84" t="str">
        <f>AX129</f>
        <v>04 a 10 Mar</v>
      </c>
      <c r="AY138" s="80"/>
      <c r="AZ138" s="81" t="s">
        <v>178</v>
      </c>
      <c r="BA138" s="82" t="s">
        <v>179</v>
      </c>
      <c r="BB138" s="82" t="s">
        <v>180</v>
      </c>
      <c r="BC138" s="77" t="s">
        <v>181</v>
      </c>
      <c r="BD138" s="34"/>
      <c r="BE138" s="65" t="s">
        <v>182</v>
      </c>
      <c r="BF138" s="34"/>
      <c r="BG138" s="82" t="s">
        <v>179</v>
      </c>
      <c r="BH138" s="82" t="s">
        <v>180</v>
      </c>
      <c r="BI138" s="77" t="s">
        <v>181</v>
      </c>
      <c r="BK138" s="83"/>
      <c r="BL138" s="84" t="str">
        <f>BL129</f>
        <v>11 a 17 Mar</v>
      </c>
      <c r="BM138" s="80"/>
      <c r="BN138" s="81" t="s">
        <v>178</v>
      </c>
      <c r="BO138" s="82" t="s">
        <v>179</v>
      </c>
      <c r="BP138" s="82" t="s">
        <v>180</v>
      </c>
      <c r="BQ138" s="77" t="s">
        <v>181</v>
      </c>
      <c r="BR138" s="34"/>
      <c r="BS138" s="65" t="s">
        <v>182</v>
      </c>
      <c r="BT138" s="34"/>
      <c r="BU138" s="82" t="s">
        <v>179</v>
      </c>
      <c r="BV138" s="82" t="s">
        <v>180</v>
      </c>
      <c r="BW138" s="77" t="s">
        <v>181</v>
      </c>
      <c r="BY138" s="83"/>
      <c r="BZ138" s="84" t="str">
        <f>BZ129</f>
        <v>18 a 24 Mar</v>
      </c>
      <c r="CA138" s="80"/>
      <c r="CB138" s="150" t="s">
        <v>178</v>
      </c>
      <c r="CC138" s="87" t="s">
        <v>183</v>
      </c>
      <c r="CD138" s="87" t="s">
        <v>184</v>
      </c>
      <c r="CE138" s="88" t="s">
        <v>181</v>
      </c>
      <c r="CF138" s="34"/>
      <c r="CG138" s="65" t="s">
        <v>182</v>
      </c>
      <c r="CH138" s="34"/>
      <c r="CI138" s="82" t="s">
        <v>179</v>
      </c>
      <c r="CJ138" s="82" t="s">
        <v>180</v>
      </c>
      <c r="CK138" s="77" t="s">
        <v>181</v>
      </c>
      <c r="CM138" s="306"/>
      <c r="CN138" s="34" t="s">
        <v>185</v>
      </c>
      <c r="CO138" s="34" t="s">
        <v>186</v>
      </c>
      <c r="CP138" s="34" t="s">
        <v>187</v>
      </c>
      <c r="CQ138" s="34" t="s">
        <v>185</v>
      </c>
      <c r="CR138" s="34" t="s">
        <v>186</v>
      </c>
      <c r="CS138" s="34" t="s">
        <v>187</v>
      </c>
      <c r="CT138" s="34" t="s">
        <v>185</v>
      </c>
      <c r="CU138" s="34" t="s">
        <v>186</v>
      </c>
      <c r="CV138" s="34" t="s">
        <v>187</v>
      </c>
      <c r="CW138" s="34" t="s">
        <v>185</v>
      </c>
      <c r="CX138" s="34" t="s">
        <v>186</v>
      </c>
      <c r="CY138" s="34" t="s">
        <v>187</v>
      </c>
      <c r="CZ138" s="34" t="s">
        <v>185</v>
      </c>
      <c r="DA138" s="34" t="s">
        <v>186</v>
      </c>
      <c r="DB138" s="34" t="s">
        <v>187</v>
      </c>
      <c r="DC138" s="34"/>
      <c r="DD138" s="34" t="s">
        <v>185</v>
      </c>
      <c r="DE138" s="34" t="s">
        <v>186</v>
      </c>
      <c r="DF138" s="34" t="s">
        <v>187</v>
      </c>
      <c r="DG138" s="34" t="s">
        <v>185</v>
      </c>
      <c r="DH138" s="34" t="s">
        <v>186</v>
      </c>
      <c r="DI138" s="34" t="s">
        <v>187</v>
      </c>
      <c r="DJ138" s="34" t="s">
        <v>185</v>
      </c>
      <c r="DK138" s="34" t="s">
        <v>186</v>
      </c>
      <c r="DL138" s="34" t="s">
        <v>187</v>
      </c>
      <c r="DM138" s="34" t="s">
        <v>185</v>
      </c>
      <c r="DN138" s="34" t="s">
        <v>186</v>
      </c>
      <c r="DO138" s="34" t="s">
        <v>187</v>
      </c>
      <c r="DP138" s="34" t="s">
        <v>185</v>
      </c>
      <c r="DQ138" s="34" t="s">
        <v>186</v>
      </c>
      <c r="DR138" s="34" t="s">
        <v>187</v>
      </c>
      <c r="DS138" s="34"/>
      <c r="DT138" s="65" t="s">
        <v>175</v>
      </c>
      <c r="DU138" s="65" t="s">
        <v>176</v>
      </c>
      <c r="DV138" s="34"/>
      <c r="DW138" s="34" t="s">
        <v>188</v>
      </c>
      <c r="DX138" s="34" t="s">
        <v>189</v>
      </c>
      <c r="DY138" s="34" t="s">
        <v>188</v>
      </c>
      <c r="DZ138" s="34" t="s">
        <v>189</v>
      </c>
      <c r="EA138" s="34" t="s">
        <v>188</v>
      </c>
      <c r="EB138" s="65" t="s">
        <v>110</v>
      </c>
      <c r="EC138" s="65"/>
      <c r="ED138" s="65" t="s">
        <v>190</v>
      </c>
      <c r="EE138" s="65" t="s">
        <v>191</v>
      </c>
      <c r="EF138" s="65" t="s">
        <v>192</v>
      </c>
      <c r="EG138" s="65" t="s">
        <v>193</v>
      </c>
      <c r="EH138" s="65" t="s">
        <v>194</v>
      </c>
      <c r="EI138" s="308"/>
      <c r="EJ138" s="308"/>
      <c r="EK138" s="308"/>
      <c r="EL138" s="65" t="s">
        <v>175</v>
      </c>
      <c r="EM138" s="65" t="s">
        <v>176</v>
      </c>
      <c r="EN138" s="65" t="s">
        <v>177</v>
      </c>
      <c r="EO138" s="65" t="s">
        <v>175</v>
      </c>
      <c r="EP138" s="65" t="s">
        <v>176</v>
      </c>
      <c r="EQ138" s="65" t="s">
        <v>177</v>
      </c>
      <c r="ER138" s="307"/>
      <c r="ES138" s="34"/>
      <c r="ET138" s="34" t="str">
        <f>I137</f>
        <v>Vitorias</v>
      </c>
      <c r="EU138" s="34" t="s">
        <v>195</v>
      </c>
      <c r="EV138" s="34" t="s">
        <v>196</v>
      </c>
      <c r="EW138" s="34" t="s">
        <v>168</v>
      </c>
      <c r="EX138" s="34" t="s">
        <v>197</v>
      </c>
      <c r="EY138" s="34" t="s">
        <v>198</v>
      </c>
      <c r="EZ138" s="34" t="s">
        <v>199</v>
      </c>
      <c r="FA138" s="34" t="s">
        <v>200</v>
      </c>
      <c r="FB138" s="34" t="s">
        <v>201</v>
      </c>
      <c r="FC138" s="34" t="s">
        <v>202</v>
      </c>
      <c r="FD138" s="34" t="s">
        <v>203</v>
      </c>
      <c r="FE138" s="34" t="s">
        <v>204</v>
      </c>
      <c r="FF138" s="34" t="s">
        <v>175</v>
      </c>
      <c r="FG138" s="34" t="s">
        <v>205</v>
      </c>
      <c r="FH138" s="34" t="s">
        <v>206</v>
      </c>
      <c r="FI138" s="65" t="s">
        <v>144</v>
      </c>
      <c r="FJ138" s="65">
        <v>1</v>
      </c>
      <c r="FK138" s="65">
        <v>2</v>
      </c>
      <c r="FL138" s="65">
        <v>3</v>
      </c>
      <c r="FM138" s="65">
        <v>4</v>
      </c>
      <c r="FN138" s="65">
        <v>5</v>
      </c>
      <c r="FO138" s="65">
        <v>6</v>
      </c>
      <c r="FP138" s="34" t="s">
        <v>207</v>
      </c>
      <c r="FQ138" s="34" t="s">
        <v>208</v>
      </c>
      <c r="FR138" s="34" t="s">
        <v>209</v>
      </c>
      <c r="FS138" s="72" t="s">
        <v>210</v>
      </c>
      <c r="FT138" s="34" t="s">
        <v>211</v>
      </c>
      <c r="FU138" s="34" t="s">
        <v>212</v>
      </c>
      <c r="FV138" s="72" t="s">
        <v>213</v>
      </c>
      <c r="FW138" s="34"/>
      <c r="FX138" s="34" t="s">
        <v>215</v>
      </c>
      <c r="FY138" s="34"/>
      <c r="FZ138" s="34"/>
      <c r="GA138" s="34"/>
      <c r="GB138" s="34"/>
      <c r="GC138" s="34"/>
    </row>
    <row r="139" spans="1:185" hidden="1" x14ac:dyDescent="0.45">
      <c r="B139" s="43">
        <v>1</v>
      </c>
      <c r="C139" s="38">
        <v>91</v>
      </c>
      <c r="D139" s="39">
        <f>Classificação!D95</f>
        <v>0</v>
      </c>
      <c r="F139" s="38">
        <f>F135+1</f>
        <v>91</v>
      </c>
      <c r="G139" s="89">
        <f t="shared" ref="G139:G144" si="466">VLOOKUP(FR139,$B$139:$D$144,3,0)</f>
        <v>0</v>
      </c>
      <c r="H139" s="145">
        <f>VLOOKUP(FR139,EI139:EJ144,2,0)</f>
        <v>0</v>
      </c>
      <c r="I139" s="91">
        <f>VLOOKUP(FR139,EI139:EK144,3,0)</f>
        <v>0</v>
      </c>
      <c r="J139" s="95">
        <f>VLOOKUP(FR139,EI139:EQ144,4,0)</f>
        <v>0</v>
      </c>
      <c r="K139" s="93">
        <f>VLOOKUP(FR139,EI139:EQ144,5,0)</f>
        <v>0</v>
      </c>
      <c r="L139" s="94">
        <f>VLOOKUP(FR139,EI139:EQ144,6,0)</f>
        <v>0</v>
      </c>
      <c r="M139" s="95">
        <f>VLOOKUP(FR139,EI139:EQ144,7,0)</f>
        <v>0</v>
      </c>
      <c r="N139" s="93">
        <f>VLOOKUP(FR139,EI139:EQ144,8,0)</f>
        <v>0</v>
      </c>
      <c r="O139" s="146">
        <f>VLOOKUP(FR139,EI139:EQ144,9,0)</f>
        <v>0</v>
      </c>
      <c r="P139" s="96">
        <f>VLOOKUP(FR139,EI139:ER144,10,0)</f>
        <v>0</v>
      </c>
      <c r="Q139" s="96" t="e">
        <f>VLOOKUP(FS139,EJ139:ES144,10,0)</f>
        <v>#N/A</v>
      </c>
      <c r="R139" s="97"/>
      <c r="S139" s="97"/>
      <c r="U139" s="98"/>
      <c r="V139" s="41">
        <f>D139</f>
        <v>0</v>
      </c>
      <c r="W139" s="99">
        <f>IF(X139="W",1,IF(X139="O",0,IF(X139="R",0,IF(X140="R",1,IF(AG139+AG140&gt;0,IF(AG139&gt;AG140,1,0),IF(AF139&gt;AF140,1,0))))))</f>
        <v>0</v>
      </c>
      <c r="X139" s="100"/>
      <c r="Y139" s="101"/>
      <c r="Z139" s="101"/>
      <c r="AA139" s="102"/>
      <c r="AC139" s="65" t="str">
        <f>IF(AA139&lt;&gt;"","STB",IF(AA140&lt;&gt;"","STB",IF(Z139&lt;&gt;"",IF(Z139&gt;5,IF(Z139&gt;Z140+1,"fim2st",IF(Z140&gt;Z139+1,"fim2st",IF(Z139=Z140,"meio2st",IF(Z139=6,IF(Z140=7,"fim2st","meio2st"),IF(Z139=7,IF(Z140=6,"fim2st","meio2st"),"meio2st"))))),IF(Z140&gt;5,IF(Z140&gt;Z139+1,"fim2st","meio2st"),"meio2st")),IF(Z140&lt;&gt;"",IF(Z139&gt;5,IF(Z139&gt;Z140+1,"fim2st",IF(Z140&gt;Z139+1,"fim2st",IF(Z139=Z140,"meio2st",IF(Z139=6,IF(Z140=7,"fim2st","meio2st"),IF(Z139=7,IF(Z140=6,"fim2st","meio2st"),"meio2st"))))),IF(Z140&gt;5,IF(Z140&gt;Z139+1,"fim2st","meio2st"),"meio2st")),IF(Y139&lt;&gt;"",IF(Y139&gt;5,IF(Y139&gt;Y140+1,"fim1st",IF(Y140&gt;Y139+1,"fim1st",IF(Y139=Y140,"meio1st",IF(Y139=6,IF(Y140=7,"fim1st","meio1st"),IF(Y139=7,IF(Y140=6,"fim1st","meio1st"),"meio1st"))))),IF(Y140&gt;5,IF(Y140&gt;Y139+1,"fim1st","meio1st"),"meio1st")),IF(Y140&lt;&gt;"",IF(Y139&gt;5,IF(Y139&gt;Y140+1,"fim1st",IF(Y140&gt;Y139+1,"fim1st",IF(Y139=Y140,"meio1st",IF(Y139=6,IF(Y140=7,"fim1st","meio1st"),IF(Y139=7,IF(Y140=6,"fim1st","meio1st"),"meio1st"))))),IF(Y140&gt;5,IF(Y140&gt;Y139+1,"fim1st","meio1st"),"meio1st")),"NJG"))))))</f>
        <v>NJG</v>
      </c>
      <c r="AE139" s="103">
        <f>IF(X139="W",6,IF(X139="O",0,  IF(X140="R",IF(AC139="meio1st",IF(Y140&gt;4,IF(Y140=6,7,Y140+2),6),Y139),Y139)))</f>
        <v>0</v>
      </c>
      <c r="AF139" s="104">
        <f>IF(X139="W",6,IF(X139="O",0,IF(X139="R",IF(AC139="meio1st",0,IF(AC139="fim1st",0,Z139) ),IF(X140="R",IF(AC139="meio1st",6,IF(AC139="fim1st",6,IF(AC139="meio2st",IF(Z140&gt;4,IF(Z140=6,7,Z140+2),6),Z139))),Z139))))</f>
        <v>0</v>
      </c>
      <c r="AG139" s="105">
        <f>IF(X139="W",0,IF(X139="O",0,IF(X139="R",IF(AC139="STB",AA139,0),IF(X140="R",IF(AC139="meio1st",0,IF(AE139&gt;AE140,IF(AF139&gt;AF140,0,10),IF(AF139&gt;AF140,10,AA139))),AA139))))</f>
        <v>0</v>
      </c>
      <c r="AH139" s="106"/>
      <c r="AI139" s="98" t="s">
        <v>140</v>
      </c>
      <c r="AJ139" s="41">
        <f>D139</f>
        <v>0</v>
      </c>
      <c r="AK139" s="99">
        <f>IF(AL139="W",1,IF(AL139="O",0,IF(AL139="R",0,IF(AL140="R",1,IF(AU139+AU140&gt;0,IF(AU139&gt;AU140,1,0),IF(AT139&gt;AT140,1,0))))))</f>
        <v>0</v>
      </c>
      <c r="AL139" s="100"/>
      <c r="AM139" s="101"/>
      <c r="AN139" s="101"/>
      <c r="AO139" s="102"/>
      <c r="AQ139" s="65" t="str">
        <f>IF(AO139&lt;&gt;"","STB",IF(AO140&lt;&gt;"","STB",IF(AN139&lt;&gt;"",IF(AN139&gt;5,IF(AN139&gt;AN140+1,"fim2st",IF(AN140&gt;AN139+1,"fim2st",IF(AN139=AN140,"meio2st",IF(AN139=6,IF(AN140=7,"fim2st","meio2st"),IF(AN139=7,IF(AN140=6,"fim2st","meio2st"),"meio2st"))))),IF(AN140&gt;5,IF(AN140&gt;AN139+1,"fim2st","meio2st"),"meio2st")),IF(AN140&lt;&gt;"",IF(AN139&gt;5,IF(AN139&gt;AN140+1,"fim2st",IF(AN140&gt;AN139+1,"fim2st",IF(AN139=AN140,"meio2st",IF(AN139=6,IF(AN140=7,"fim2st","meio2st"),IF(AN139=7,IF(AN140=6,"fim2st","meio2st"),"meio2st"))))),IF(AN140&gt;5,IF(AN140&gt;AN139+1,"fim2st","meio2st"),"meio2st")),IF(AM139&lt;&gt;"",IF(AM139&gt;5,IF(AM139&gt;AM140+1,"fim1st",IF(AM140&gt;AM139+1,"fim1st",IF(AM139=AM140,"meio1st",IF(AM139=6,IF(AM140=7,"fim1st","meio1st"),IF(AM139=7,IF(AM140=6,"fim1st","meio1st"),"meio1st"))))),IF(AM140&gt;5,IF(AM140&gt;AM139+1,"fim1st","meio1st"),"meio1st")),IF(AM140&lt;&gt;"",IF(AM139&gt;5,IF(AM139&gt;AM140+1,"fim1st",IF(AM140&gt;AM139+1,"fim1st",IF(AM139=AM140,"meio1st",IF(AM139=6,IF(AM140=7,"fim1st","meio1st"),IF(AM139=7,IF(AM140=6,"fim1st","meio1st"),"meio1st"))))),IF(AM140&gt;5,IF(AM140&gt;AM139+1,"fim1st","meio1st"),"meio1st")),"NJG"))))))</f>
        <v>NJG</v>
      </c>
      <c r="AS139" s="103">
        <f>IF(AL139="W",6,IF(AL139="O",0,  IF(AL140="R",IF(AQ139="meio1st",IF(AM140&gt;4,IF(AM140=6,7,AM140+2),6),AM139),AM139)))</f>
        <v>0</v>
      </c>
      <c r="AT139" s="104">
        <f>IF(AL139="W",6,IF(AL139="O",0,IF(AL139="R",IF(AQ139="meio1st",0,IF(AQ139="fim1st",0,AN139) ),IF(AL140="R",IF(AQ139="meio1st",6,IF(AQ139="fim1st",6,IF(AQ139="meio2st",IF(AN140&gt;4,IF(AN140=6,7,AN140+2),6),AN139))),AN139))))</f>
        <v>0</v>
      </c>
      <c r="AU139" s="105">
        <f>IF(AL139="W",0,IF(AL139="O",0,IF(AL139="R",IF(AQ139="STB",AO139,0),IF(AL140="R",IF(AQ139="meio1st",0,IF(AS139&gt;AS140,IF(AT139&gt;AT140,0,10),IF(AT139&gt;AT140,10,AO139))),AO139))))</f>
        <v>0</v>
      </c>
      <c r="AW139" s="98"/>
      <c r="AX139" s="41">
        <f>D139</f>
        <v>0</v>
      </c>
      <c r="AY139" s="99">
        <f>IF(AZ139="W",1,IF(AZ139="O",0,IF(AZ139="R",0,IF(AZ140="R",1,IF(BI139+BI140&gt;0,IF(BI139&gt;BI140,1,0),IF(BH139&gt;BH140,1,0))))))</f>
        <v>0</v>
      </c>
      <c r="AZ139" s="100"/>
      <c r="BA139" s="101"/>
      <c r="BB139" s="101"/>
      <c r="BC139" s="102"/>
      <c r="BE139" s="65" t="str">
        <f>IF(BC139&lt;&gt;"","STB",IF(BC140&lt;&gt;"","STB",IF(BB139&lt;&gt;"",IF(BB139&gt;5,IF(BB139&gt;BB140+1,"fim2st",IF(BB140&gt;BB139+1,"fim2st",IF(BB139=BB140,"meio2st",IF(BB139=6,IF(BB140=7,"fim2st","meio2st"),IF(BB139=7,IF(BB140=6,"fim2st","meio2st"),"meio2st"))))),IF(BB140&gt;5,IF(BB140&gt;BB139+1,"fim2st","meio2st"),"meio2st")),IF(BB140&lt;&gt;"",IF(BB139&gt;5,IF(BB139&gt;BB140+1,"fim2st",IF(BB140&gt;BB139+1,"fim2st",IF(BB139=BB140,"meio2st",IF(BB139=6,IF(BB140=7,"fim2st","meio2st"),IF(BB139=7,IF(BB140=6,"fim2st","meio2st"),"meio2st"))))),IF(BB140&gt;5,IF(BB140&gt;BB139+1,"fim2st","meio2st"),"meio2st")),IF(BA139&lt;&gt;"",IF(BA139&gt;5,IF(BA139&gt;BA140+1,"fim1st",IF(BA140&gt;BA139+1,"fim1st",IF(BA139=BA140,"meio1st",IF(BA139=6,IF(BA140=7,"fim1st","meio1st"),IF(BA139=7,IF(BA140=6,"fim1st","meio1st"),"meio1st"))))),IF(BA140&gt;5,IF(BA140&gt;BA139+1,"fim1st","meio1st"),"meio1st")),IF(BA140&lt;&gt;"",IF(BA139&gt;5,IF(BA139&gt;BA140+1,"fim1st",IF(BA140&gt;BA139+1,"fim1st",IF(BA139=BA140,"meio1st",IF(BA139=6,IF(BA140=7,"fim1st","meio1st"),IF(BA139=7,IF(BA140=6,"fim1st","meio1st"),"meio1st"))))),IF(BA140&gt;5,IF(BA140&gt;BA139+1,"fim1st","meio1st"),"meio1st")),"NJG"))))))</f>
        <v>NJG</v>
      </c>
      <c r="BG139" s="103">
        <f>IF(AZ139="W",6,IF(AZ139="O",0,  IF(AZ140="R",IF(BE139="meio1st",IF(BA140&gt;4,IF(BA140=6,7,BA140+2),6),BA139),BA139)))</f>
        <v>0</v>
      </c>
      <c r="BH139" s="104">
        <f>IF(AZ139="W",6,IF(AZ139="O",0,IF(AZ139="R",IF(BE139="meio1st",0,IF(BE139="fim1st",0,BB139) ),IF(AZ140="R",IF(BE139="meio1st",6,IF(BE139="fim1st",6,IF(BE139="meio2st",IF(BB140&gt;4,IF(BB140=6,7,BB140+2),6),BB139))),BB139))))</f>
        <v>0</v>
      </c>
      <c r="BI139" s="105">
        <f>IF(AZ139="W",0,IF(AZ139="O",0,IF(AZ139="R",IF(BE139="STB",BC139,0),IF(AZ140="R",IF(BE139="meio1st",0,IF(BG139&gt;BG140,IF(BH139&gt;BH140,0,10),IF(BH139&gt;BH140,10,BC139))),BC139))))</f>
        <v>0</v>
      </c>
      <c r="BK139" s="98" t="s">
        <v>140</v>
      </c>
      <c r="BL139" s="41">
        <f>D139</f>
        <v>0</v>
      </c>
      <c r="BM139" s="99">
        <f>IF(BN139="W",1,IF(BN139="O",0,IF(BN139="R",0,IF(BN140="R",1,IF(BW139+BW140&gt;0,IF(BW139&gt;BW140,1,0),IF(BV139&gt;BV140,1,0))))))</f>
        <v>0</v>
      </c>
      <c r="BN139" s="100"/>
      <c r="BO139" s="101"/>
      <c r="BP139" s="101"/>
      <c r="BQ139" s="102"/>
      <c r="BS139" s="65" t="str">
        <f>IF(BQ139&lt;&gt;"","STB",IF(BQ140&lt;&gt;"","STB",IF(BP139&lt;&gt;"",IF(BP139&gt;5,IF(BP139&gt;BP140+1,"fim2st",IF(BP140&gt;BP139+1,"fim2st",IF(BP139=BP140,"meio2st",IF(BP139=6,IF(BP140=7,"fim2st","meio2st"),IF(BP139=7,IF(BP140=6,"fim2st","meio2st"),"meio2st"))))),IF(BP140&gt;5,IF(BP140&gt;BP139+1,"fim2st","meio2st"),"meio2st")),IF(BP140&lt;&gt;"",IF(BP139&gt;5,IF(BP139&gt;BP140+1,"fim2st",IF(BP140&gt;BP139+1,"fim2st",IF(BP139=BP140,"meio2st",IF(BP139=6,IF(BP140=7,"fim2st","meio2st"),IF(BP139=7,IF(BP140=6,"fim2st","meio2st"),"meio2st"))))),IF(BP140&gt;5,IF(BP140&gt;BP139+1,"fim2st","meio2st"),"meio2st")),IF(BO139&lt;&gt;"",IF(BO139&gt;5,IF(BO139&gt;BO140+1,"fim1st",IF(BO140&gt;BO139+1,"fim1st",IF(BO139=BO140,"meio1st",IF(BO139=6,IF(BO140=7,"fim1st","meio1st"),IF(BO139=7,IF(BO140=6,"fim1st","meio1st"),"meio1st"))))),IF(BO140&gt;5,IF(BO140&gt;BO139+1,"fim1st","meio1st"),"meio1st")),IF(BO140&lt;&gt;"",IF(BO139&gt;5,IF(BO139&gt;BO140+1,"fim1st",IF(BO140&gt;BO139+1,"fim1st",IF(BO139=BO140,"meio1st",IF(BO139=6,IF(BO140=7,"fim1st","meio1st"),IF(BO139=7,IF(BO140=6,"fim1st","meio1st"),"meio1st"))))),IF(BO140&gt;5,IF(BO140&gt;BO139+1,"fim1st","meio1st"),"meio1st")),"NJG"))))))</f>
        <v>NJG</v>
      </c>
      <c r="BU139" s="103">
        <f>IF(BN139="W",6,IF(BN139="O",0,  IF(BN140="R",IF(BS139="meio1st",IF(BO140&gt;4,IF(BO140=6,7,BO140+2),6),BO139),BO139)))</f>
        <v>0</v>
      </c>
      <c r="BV139" s="104">
        <f>IF(BN139="W",6,IF(BN139="O",0,IF(BN139="R",IF(BS139="meio1st",0,IF(BS139="fim1st",0,BP139) ),IF(BN140="R",IF(BS139="meio1st",6,IF(BS139="fim1st",6,IF(BS139="meio2st",IF(BP140&gt;4,IF(BP140=6,7,BP140+2),6),BP139))),BP139))))</f>
        <v>0</v>
      </c>
      <c r="BW139" s="105">
        <f>IF(BN139="W",0,IF(BN139="O",0,IF(BN139="R",IF(BS139="STB",BQ139,0),IF(BN140="R",IF(BS139="meio1st",0,IF(BU139&gt;BU140,IF(BV139&gt;BV140,0,10),IF(BV139&gt;BV140,10,BQ139))),BQ139))))</f>
        <v>0</v>
      </c>
      <c r="BY139" s="98"/>
      <c r="BZ139" s="41">
        <f>D139</f>
        <v>0</v>
      </c>
      <c r="CA139" s="99">
        <f>IF(CB139="W",1,IF(CB139="O",0,IF(CB139="R",0,IF(CB140="R",1,IF(CK139+CK140&gt;0,IF(CK139&gt;CK140,1,0),IF(CJ139&gt;CJ140,1,0))))))</f>
        <v>0</v>
      </c>
      <c r="CB139" s="108"/>
      <c r="CC139" s="109"/>
      <c r="CD139" s="109"/>
      <c r="CE139" s="110"/>
      <c r="CG139" s="65" t="str">
        <f>IF(CE139&lt;&gt;"","STB",IF(CE140&lt;&gt;"","STB",IF(CD139&lt;&gt;"",IF(CD139&gt;5,IF(CD139&gt;CD140+1,"fim2st",IF(CD140&gt;CD139+1,"fim2st",IF(CD139=CD140,"meio2st",IF(CD139=6,IF(CD140=7,"fim2st","meio2st"),IF(CD139=7,IF(CD140=6,"fim2st","meio2st"),"meio2st"))))),IF(CD140&gt;5,IF(CD140&gt;CD139+1,"fim2st","meio2st"),"meio2st")),IF(CD140&lt;&gt;"",IF(CD139&gt;5,IF(CD139&gt;CD140+1,"fim2st",IF(CD140&gt;CD139+1,"fim2st",IF(CD139=CD140,"meio2st",IF(CD139=6,IF(CD140=7,"fim2st","meio2st"),IF(CD139=7,IF(CD140=6,"fim2st","meio2st"),"meio2st"))))),IF(CD140&gt;5,IF(CD140&gt;CD139+1,"fim2st","meio2st"),"meio2st")),IF(CC139&lt;&gt;"",IF(CC139&gt;5,IF(CC139&gt;CC140+1,"fim1st",IF(CC140&gt;CC139+1,"fim1st",IF(CC139=CC140,"meio1st",IF(CC139=6,IF(CC140=7,"fim1st","meio1st"),IF(CC139=7,IF(CC140=6,"fim1st","meio1st"),"meio1st"))))),IF(CC140&gt;5,IF(CC140&gt;CC139+1,"fim1st","meio1st"),"meio1st")),IF(CC140&lt;&gt;"",IF(CC139&gt;5,IF(CC139&gt;CC140+1,"fim1st",IF(CC140&gt;CC139+1,"fim1st",IF(CC139=CC140,"meio1st",IF(CC139=6,IF(CC140=7,"fim1st","meio1st"),IF(CC139=7,IF(CC140=6,"fim1st","meio1st"),"meio1st"))))),IF(CC140&gt;5,IF(CC140&gt;CC139+1,"fim1st","meio1st"),"meio1st")),"NJG"))))))</f>
        <v>NJG</v>
      </c>
      <c r="CI139" s="103">
        <f>IF(CB139="W",6,IF(CB139="O",0,  IF(CB140="R",IF(CG139="meio1st",IF(CC140&gt;4,IF(CC140=6,7,CC140+2),6),CC139),CC139)))</f>
        <v>0</v>
      </c>
      <c r="CJ139" s="104">
        <f>IF(CB139="W",6,IF(CB139="O",0,IF(CB139="R",IF(CG139="meio1st",0,IF(CG139="fim1st",0,CD139) ),IF(CB140="R",IF(CG139="meio1st",6,IF(CG139="fim1st",6,IF(CG139="meio2st",IF(CD140&gt;4,IF(CD140=6,7,CD140+2),6),CD139))),CD139))))</f>
        <v>0</v>
      </c>
      <c r="CK139" s="105">
        <f>IF(CB139="W",0,IF(CB139="O",0,IF(CB139="R",IF(CG139="STB",CE139,0),IF(CB140="R",IF(CG139="meio1st",0,IF(CI139&gt;CI140,IF(CJ139&gt;CJ140,0,10),IF(CJ139&gt;CJ140,10,CE139))),CE139))))</f>
        <v>0</v>
      </c>
      <c r="CM139" s="31">
        <f t="shared" ref="CM139:CM144" si="467">D139</f>
        <v>0</v>
      </c>
      <c r="CN139" s="65">
        <f>IF(AE139&gt;AE140,1,0)</f>
        <v>0</v>
      </c>
      <c r="CO139" s="65">
        <f>IF(AF139&gt;AF140,1,0)</f>
        <v>0</v>
      </c>
      <c r="CP139" s="65">
        <f>IF(AG139&gt;AG140,1,0)</f>
        <v>0</v>
      </c>
      <c r="CQ139" s="65">
        <f>IF(AS139&gt;AS140,1,0)</f>
        <v>0</v>
      </c>
      <c r="CR139" s="65">
        <f>IF(AT139&gt;AT140,1,0)</f>
        <v>0</v>
      </c>
      <c r="CS139" s="65">
        <f>IF(AU139&gt;AU140,1,0)</f>
        <v>0</v>
      </c>
      <c r="CT139" s="65">
        <f>IF(BG139&gt;BG140,1,0)</f>
        <v>0</v>
      </c>
      <c r="CU139" s="65">
        <f>IF(BH139&gt;BH140,1,0)</f>
        <v>0</v>
      </c>
      <c r="CV139" s="65">
        <f>IF(BI139&gt;BI140,1,0)</f>
        <v>0</v>
      </c>
      <c r="CW139" s="65">
        <f>IF(BU139&gt;BU140,1,0)</f>
        <v>0</v>
      </c>
      <c r="CX139" s="65">
        <f>IF(BV139&gt;BV140,1,0)</f>
        <v>0</v>
      </c>
      <c r="CY139" s="65">
        <f>IF(BW139&gt;BW140,1,0)</f>
        <v>0</v>
      </c>
      <c r="CZ139" s="65">
        <f>IF(CI139&gt;CI140,1,0)</f>
        <v>0</v>
      </c>
      <c r="DA139" s="65">
        <f>IF(CJ139&gt;CJ140,1,0)</f>
        <v>0</v>
      </c>
      <c r="DB139" s="65">
        <f>IF(CK139&gt;CK140,1,0)</f>
        <v>0</v>
      </c>
      <c r="DC139" s="111"/>
      <c r="DD139" s="65">
        <f>IF(AE140&gt;AE139,1,0)</f>
        <v>0</v>
      </c>
      <c r="DE139" s="65">
        <f>IF(AF140&gt;AF139,1,0)</f>
        <v>0</v>
      </c>
      <c r="DF139" s="65">
        <f>IF(AG140&gt;AG139,1,0)</f>
        <v>0</v>
      </c>
      <c r="DG139" s="65">
        <f>IF(AS140&gt;AS139,1,0)</f>
        <v>0</v>
      </c>
      <c r="DH139" s="65">
        <f>IF(AT140&gt;AT139,1,0)</f>
        <v>0</v>
      </c>
      <c r="DI139" s="65">
        <f>IF(AU140&gt;AU139,1,0)</f>
        <v>0</v>
      </c>
      <c r="DJ139" s="65">
        <f>IF(BG140&gt;BG139,1,0)</f>
        <v>0</v>
      </c>
      <c r="DK139" s="65">
        <f>IF(BH140&gt;BH139,1,0)</f>
        <v>0</v>
      </c>
      <c r="DL139" s="65">
        <f>IF(BI140&gt;BI139,1,0)</f>
        <v>0</v>
      </c>
      <c r="DM139" s="65">
        <f>IF(BU140&gt;BU139,1,0)</f>
        <v>0</v>
      </c>
      <c r="DN139" s="65">
        <f>IF(BV140&gt;BV139,1,0)</f>
        <v>0</v>
      </c>
      <c r="DO139" s="65">
        <f>IF(BW140&gt;BW139,1,0)</f>
        <v>0</v>
      </c>
      <c r="DP139" s="65">
        <f>IF(CI140&gt;CI139,1,0)</f>
        <v>0</v>
      </c>
      <c r="DQ139" s="65">
        <f>IF(CJ140&gt;CJ139,1,0)</f>
        <v>0</v>
      </c>
      <c r="DR139" s="65">
        <f>IF(CK140&gt;CK139,1,0)</f>
        <v>0</v>
      </c>
      <c r="DS139" s="111"/>
      <c r="DT139" s="65">
        <f>AE139+AF139+AG139+AS139+AT139+AU139+BG139+BH139+BI139+BU139+BV139+BW139+CI139+CJ139+CK139</f>
        <v>0</v>
      </c>
      <c r="DU139" s="65">
        <f>AE140+AF140+AG140+AS140+AT140+AU140+BG140+BH140+BI140+BU140+BV140+BW140+CI140+CJ140+CK140</f>
        <v>0</v>
      </c>
      <c r="DV139" s="111"/>
      <c r="DW139" s="31">
        <f>IF(X139="O",1,0)</f>
        <v>0</v>
      </c>
      <c r="DX139" s="31">
        <f>IF(AL139="O",1,0)</f>
        <v>0</v>
      </c>
      <c r="DY139" s="31">
        <f>IF(AZ139="O",1,0)</f>
        <v>0</v>
      </c>
      <c r="DZ139" s="31">
        <f>IF(BN139="O",1,0)</f>
        <v>0</v>
      </c>
      <c r="EA139" s="31">
        <f>IF(CB139="O",1,0)</f>
        <v>0</v>
      </c>
      <c r="EB139" s="65" t="s">
        <v>113</v>
      </c>
      <c r="ED139" s="65">
        <f t="shared" ref="ED139:ED144" si="468">IF(CN139+CO139+CP139+DD139+DE139+DF139&gt;0,1,0)</f>
        <v>0</v>
      </c>
      <c r="EE139" s="65">
        <f t="shared" ref="EE139:EE144" si="469">IF(CQ139+CR139+CS139+DG139+DH139+DI139&gt;0,1,0)</f>
        <v>0</v>
      </c>
      <c r="EF139" s="65">
        <f t="shared" ref="EF139:EF144" si="470">IF(CT139+CU139+CV139+DJ139+DK139+DL139&gt;0,1,0)</f>
        <v>0</v>
      </c>
      <c r="EG139" s="65">
        <f t="shared" ref="EG139:EG144" si="471">IF(CW139+CX139+CY139+DM139+DN139+DO139&gt;0,1,0)</f>
        <v>0</v>
      </c>
      <c r="EH139" s="65">
        <f t="shared" ref="EH139:EH144" si="472">IF(CZ139+DA139+DB139+DP139+DQ139+DR139&gt;0,1,0)</f>
        <v>0</v>
      </c>
      <c r="EI139" s="65">
        <v>1</v>
      </c>
      <c r="EJ139" s="43">
        <f t="shared" ref="EJ139:EJ144" si="473">SUM(ED139:EH139)</f>
        <v>0</v>
      </c>
      <c r="EK139" s="43">
        <f>AY139+BM139+CA139+W139+AK139</f>
        <v>0</v>
      </c>
      <c r="EL139" s="43">
        <f t="shared" ref="EL139:EL144" si="474">SUM(CN139:DB139)</f>
        <v>0</v>
      </c>
      <c r="EM139" s="43">
        <f t="shared" ref="EM139:EM144" si="475">SUM(DD139:DR139)</f>
        <v>0</v>
      </c>
      <c r="EN139" s="43">
        <f t="shared" ref="EN139:EN144" si="476">EL139-EM139</f>
        <v>0</v>
      </c>
      <c r="EO139" s="43">
        <f t="shared" ref="EO139:EP144" si="477">DT139</f>
        <v>0</v>
      </c>
      <c r="EP139" s="43">
        <f t="shared" si="477"/>
        <v>0</v>
      </c>
      <c r="EQ139" s="43">
        <f t="shared" ref="EQ139:EQ144" si="478">EO139-EP139</f>
        <v>0</v>
      </c>
      <c r="ER139" s="43">
        <f t="shared" ref="ER139:ER144" si="479">SUM(DW139:EA139)</f>
        <v>0</v>
      </c>
      <c r="ES139" s="111"/>
      <c r="ET139" s="71">
        <f>IF(EK139+100&gt;99,EK139+100,concatdxnar("0",EK139+100))</f>
        <v>100</v>
      </c>
      <c r="EU139" s="71">
        <f t="shared" ref="EU139:EU144" si="480">IF(EN139+100&gt;99,EN139+100,CONCATENATE("0",EN139+100))</f>
        <v>100</v>
      </c>
      <c r="EV139" s="71">
        <f t="shared" ref="EV139:EV144" si="481">IF(EQ139+100&gt;99,EQ139+100,CONCATENATE("0",EQ139+100))</f>
        <v>100</v>
      </c>
      <c r="EW139" s="71">
        <f t="shared" ref="EW139:EW144" si="482">9-ER139</f>
        <v>9</v>
      </c>
      <c r="EX139" s="65" t="str">
        <f t="shared" ref="EX139:EX144" si="483">CONCATENATE(ET139,EU139,EV139,EW139,EI139)</f>
        <v>10010010091</v>
      </c>
      <c r="EY139" s="65">
        <f t="shared" ref="EY139:EY144" si="484">VALUE(EX139)</f>
        <v>10010010091</v>
      </c>
      <c r="EZ139" s="65">
        <f>LARGE(EY139:EY144,EI139)</f>
        <v>10010010096</v>
      </c>
      <c r="FA139" s="65" t="str">
        <f t="shared" ref="FA139:FA144" si="485">LEFT(EZ139,9)</f>
        <v>100100100</v>
      </c>
      <c r="FB139" s="65" t="str">
        <f>IF(FA139=FA140,"empate-b","ok")</f>
        <v>empate-b</v>
      </c>
      <c r="FC139" s="65">
        <f t="shared" ref="FC139:FC144" si="486">VALUE(RIGHT(EZ139,1))</f>
        <v>6</v>
      </c>
      <c r="FD139" s="65" t="str">
        <f>IF(FB139="ok",9,IF(FB139="empate-c",CONCATENATE(FC139,FC138),IF(FB139="empate-b",CONCATENATE(FC139,FC140),1)))</f>
        <v>65</v>
      </c>
      <c r="FE139" s="65" t="str">
        <f>RIGHT(C137,1)</f>
        <v>P</v>
      </c>
      <c r="FF139" s="65">
        <f>IF(FD139=9,9,VLOOKUP(CONCATENATE(FE139,FD139),'Conf-Direto'!$A$12:$B$587,2,0))</f>
        <v>0</v>
      </c>
      <c r="FG139" s="65">
        <f t="shared" ref="FG139:FG144" si="487">IF(FF139=9,9,IF(FF139=FC139,8,7))</f>
        <v>7</v>
      </c>
      <c r="FH139" s="31" t="str">
        <f t="shared" ref="FH139:FH144" si="488">CONCATENATE(FA139,FG139,FC139)</f>
        <v>10010010076</v>
      </c>
      <c r="FI139" s="65">
        <v>1</v>
      </c>
      <c r="FJ139" s="70"/>
      <c r="FK139" s="70">
        <f>FJ140</f>
        <v>0</v>
      </c>
      <c r="FL139" s="70">
        <f>FJ141</f>
        <v>0</v>
      </c>
      <c r="FM139" s="70">
        <f>FJ142</f>
        <v>0</v>
      </c>
      <c r="FN139" s="70">
        <f>FJ143</f>
        <v>0</v>
      </c>
      <c r="FO139" s="70">
        <f>FJ144</f>
        <v>0</v>
      </c>
      <c r="FP139" s="31">
        <f t="shared" ref="FP139:FP144" si="489">VALUE(FH139)</f>
        <v>10010010076</v>
      </c>
      <c r="FQ139" s="31">
        <f>LARGE(FP139:FP144,1)</f>
        <v>10010010076</v>
      </c>
      <c r="FR139" s="65">
        <f>IF(SUM(EJ139:EJ144)=0,B139,VALUE(RIGHT(FQ139,1)))</f>
        <v>1</v>
      </c>
      <c r="FS139" s="31">
        <f t="shared" ref="FS139:FS144" si="490">FR139+90</f>
        <v>91</v>
      </c>
      <c r="FT139" s="31">
        <f>VLOOKUP(FR139,B139:D144,3,0)</f>
        <v>0</v>
      </c>
      <c r="FU139" s="31">
        <f t="shared" ref="FU139:FU144" si="491">F139</f>
        <v>91</v>
      </c>
      <c r="FV139" s="67" t="str">
        <f t="shared" ref="FV139:FV144" si="492">IF(FS139&lt;10,CONCATENATE("0",FS139,IF(FU139&lt;10,CONCATENATE("0",FU139),FU139)),CONCATENATE(FS139,IF(FU139&lt;10,CONCATENATE("0",FU139),FU139)))</f>
        <v>9191</v>
      </c>
      <c r="FW139" s="31">
        <f t="shared" ref="FW139:FW144" si="493">VALUE(FV139)</f>
        <v>9191</v>
      </c>
      <c r="FX139" s="31">
        <f>SMALL(FW139:FW144,FI139)</f>
        <v>9191</v>
      </c>
      <c r="FY139" s="31">
        <f t="shared" ref="FY139:FY144" si="494">IF(LEN(FX139)=3,VALUE(LEFT(FX139,1)),VALUE(LEFT(FX139,2)))</f>
        <v>91</v>
      </c>
      <c r="FZ139" s="31" t="str">
        <f t="shared" ref="FZ139:FZ144" si="495">RIGHT(FX139,2)</f>
        <v>91</v>
      </c>
    </row>
    <row r="140" spans="1:185" hidden="1" x14ac:dyDescent="0.45">
      <c r="B140" s="43">
        <v>2</v>
      </c>
      <c r="C140" s="38">
        <v>92</v>
      </c>
      <c r="D140" s="39">
        <f>Classificação!D96</f>
        <v>0</v>
      </c>
      <c r="F140" s="38">
        <f>F139+1</f>
        <v>92</v>
      </c>
      <c r="G140" s="89">
        <f t="shared" si="466"/>
        <v>0</v>
      </c>
      <c r="H140" s="131">
        <f>VLOOKUP(FR140,EI139:EJ144,2,0)</f>
        <v>0</v>
      </c>
      <c r="I140" s="112">
        <f>VLOOKUP(FR140,EI139:EK144,3,0)</f>
        <v>0</v>
      </c>
      <c r="J140" s="116">
        <f>VLOOKUP(FR140,EI139:EQ144,4,0)</f>
        <v>0</v>
      </c>
      <c r="K140" s="114">
        <f>VLOOKUP(FR140,EI139:EQ144,5,0)</f>
        <v>0</v>
      </c>
      <c r="L140" s="115">
        <f>VLOOKUP(FR140,EI139:EQ144,6,0)</f>
        <v>0</v>
      </c>
      <c r="M140" s="116">
        <f>VLOOKUP(FR140,EI139:EQ144,7,0)</f>
        <v>0</v>
      </c>
      <c r="N140" s="114">
        <f>VLOOKUP(FR140,EI139:EQ144,8,0)</f>
        <v>0</v>
      </c>
      <c r="O140" s="147">
        <f>VLOOKUP(FR140,EI139:EQ144,9,0)</f>
        <v>0</v>
      </c>
      <c r="P140" s="117">
        <f>VLOOKUP(FR140,EI139:ER144,10,0)</f>
        <v>0</v>
      </c>
      <c r="Q140" s="117" t="e">
        <f>VLOOKUP(FS140,EJ139:ES144,10,0)</f>
        <v>#N/A</v>
      </c>
      <c r="R140" s="97"/>
      <c r="S140" s="97"/>
      <c r="U140" s="118" t="s">
        <v>140</v>
      </c>
      <c r="V140" s="50">
        <f>D144</f>
        <v>0</v>
      </c>
      <c r="W140" s="119">
        <f>IF(X140="W",1,IF(X140="O",0,IF(X140="R",0,IF(X139="R",1,IF(AG140+AG139&gt;0,IF(AG140&gt;AG139,1,0),IF(AF140&gt;AF139,1,0))))))</f>
        <v>0</v>
      </c>
      <c r="X140" s="120"/>
      <c r="Y140" s="121"/>
      <c r="Z140" s="121"/>
      <c r="AA140" s="122"/>
      <c r="AC140" s="65" t="str">
        <f>IF(AA140&lt;&gt;"","STB",IF(AA139&lt;&gt;"","STB",IF(Z140&lt;&gt;"",IF(Z140&gt;5,IF(Z140&gt;Z139+1,"fim2st",IF(Z139&gt;Z140+1,"fim2st",IF(Z140=Z139,"meio2st",IF(Z140=6,IF(Z139=7,"fim2st","meio2st"),IF(Z140=7,IF(Z139=6,"fim2st","meio2st"),"meio2st"))))),IF(Z139&gt;5,IF(Z139&gt;Z140+1,"fim2st","meio2st"),"meio2st")),IF(Z139&lt;&gt;"",IF(Z140&gt;5,IF(Z140&gt;Z139+1,"fim2st",IF(Z139&gt;Z140+1,"fim2st",IF(Z140=Z139,"meio2st",IF(Z140=6,IF(Z139=7,"fim2st","meio2st"),IF(Z140=7,IF(Z139=6,"fim2st","meio2st"),"meio2st"))))),IF(Z139&gt;5,IF(Z139&gt;Z140+1,"fim2st","meio2st"),"meio2st")),IF(Y140&lt;&gt;"",IF(Y140&gt;5,IF(Y140&gt;Y139+1,"fim1st",IF(Y139&gt;Y140+1,"fim1st",IF(Y140=Y139,"meio1st",IF(Y140=6,IF(Y139=7,"fim1st","meio1st"),IF(Y140=7,IF(Y139=6,"fim1st","meio1st"),"meio1st"))))),IF(Y139&gt;5,IF(Y139&gt;Y140+1,"fim1st","meio1st"),"meio1st")),IF(Y139&lt;&gt;"",IF(Y140&gt;5,IF(Y140&gt;Y139+1,"fim1st",IF(Y139&gt;Y140+1,"fim1st",IF(Y140=Y139,"meio1st",IF(Y140=6,IF(Y139=7,"fim1st","meio1st"),IF(Y140=7,IF(Y139=6,"fim1st","meio1st"),"meio1st"))))),IF(Y139&gt;5,IF(Y139&gt;Y140+1,"fim1st","meio1st"),"meio1st")),"NJG"))))))</f>
        <v>NJG</v>
      </c>
      <c r="AE140" s="123">
        <f>IF(X140="W",6,IF(X140="O",0,  IF(X139="R",IF(AC140="meio1st",IF(Y139&gt;4,IF(Y139=6,7,Y139+2),6),Y140),Y140)))</f>
        <v>0</v>
      </c>
      <c r="AF140" s="124">
        <f>IF(X140="W",6,IF(X140="O",0,IF(X140="R",IF(AC140="meio1st",0,IF(AC140="fim1st",0,Z140) ),IF(X139="R",IF(AC140="meio1st",6,IF(AC140="fim1st",6,IF(AC140="meio2st",IF(Z139&gt;4,IF(Z139=6,7,Z139+2),6),Z140))),Z140))))</f>
        <v>0</v>
      </c>
      <c r="AG140" s="125">
        <f>IF(X140="W",0,IF(X140="O",0,IF(X140="R",IF(AC140="STB",AA140,0),IF(X139="R",IF(AC139="meio1st",0,IF(AE140&gt;AE139,IF(AF140&gt;AF139,0,10),IF(AF140&gt;AF139,10,AA140))),AA140))))</f>
        <v>0</v>
      </c>
      <c r="AH140" s="106"/>
      <c r="AI140" s="118"/>
      <c r="AJ140" s="50">
        <f>D143</f>
        <v>0</v>
      </c>
      <c r="AK140" s="119">
        <f>IF(AL140="W",1,IF(AL140="O",0,IF(AL140="R",0,IF(AL139="R",1,IF(AU140+AU139&gt;0,IF(AU140&gt;AU139,1,0),IF(AT140&gt;AT139,1,0))))))</f>
        <v>0</v>
      </c>
      <c r="AL140" s="120"/>
      <c r="AM140" s="121"/>
      <c r="AN140" s="121"/>
      <c r="AO140" s="122"/>
      <c r="AQ140" s="65" t="str">
        <f>IF(AO140&lt;&gt;"","STB",IF(AO139&lt;&gt;"","STB",IF(AN140&lt;&gt;"",IF(AN140&gt;5,IF(AN140&gt;AN139+1,"fim2st",IF(AN139&gt;AN140+1,"fim2st",IF(AN140=AN139,"meio2st",IF(AN140=6,IF(AN139=7,"fim2st","meio2st"),IF(AN140=7,IF(AN139=6,"fim2st","meio2st"),"meio2st"))))),IF(AN139&gt;5,IF(AN139&gt;AN140+1,"fim2st","meio2st"),"meio2st")),IF(AN139&lt;&gt;"",IF(AN140&gt;5,IF(AN140&gt;AN139+1,"fim2st",IF(AN139&gt;AN140+1,"fim2st",IF(AN140=AN139,"meio2st",IF(AN140=6,IF(AN139=7,"fim2st","meio2st"),IF(AN140=7,IF(AN139=6,"fim2st","meio2st"),"meio2st"))))),IF(AN139&gt;5,IF(AN139&gt;AN140+1,"fim2st","meio2st"),"meio2st")),IF(AM140&lt;&gt;"",IF(AM140&gt;5,IF(AM140&gt;AM139+1,"fim1st",IF(AM139&gt;AM140+1,"fim1st",IF(AM140=AM139,"meio1st",IF(AM140=6,IF(AM139=7,"fim1st","meio1st"),IF(AM140=7,IF(AM139=6,"fim1st","meio1st"),"meio1st"))))),IF(AM139&gt;5,IF(AM139&gt;AM140+1,"fim1st","meio1st"),"meio1st")),IF(AM139&lt;&gt;"",IF(AM140&gt;5,IF(AM140&gt;AM139+1,"fim1st",IF(AM139&gt;AM140+1,"fim1st",IF(AM140=AM139,"meio1st",IF(AM140=6,IF(AM139=7,"fim1st","meio1st"),IF(AM140=7,IF(AM139=6,"fim1st","meio1st"),"meio1st"))))),IF(AM139&gt;5,IF(AM139&gt;AM140+1,"fim1st","meio1st"),"meio1st")),"NJG"))))))</f>
        <v>NJG</v>
      </c>
      <c r="AS140" s="123">
        <f>IF(AL140="W",6,IF(AL140="O",0,  IF(AL139="R",IF(AQ140="meio1st",IF(AM139&gt;4,IF(AM139=6,7,AM139+2),6),AM140),AM140)))</f>
        <v>0</v>
      </c>
      <c r="AT140" s="124">
        <f>IF(AL140="W",6,IF(AL140="O",0,IF(AL140="R",IF(AQ140="meio1st",0,IF(AQ140="fim1st",0,AN140) ),IF(AL139="R",IF(AQ140="meio1st",6,IF(AQ140="fim1st",6,IF(AQ140="meio2st",IF(AN139&gt;4,IF(AN139=6,7,AN139+2),6),AN140))),AN140))))</f>
        <v>0</v>
      </c>
      <c r="AU140" s="125">
        <f>IF(AL140="W",0,IF(AL140="O",0,IF(AL140="R",IF(AQ140="STB",AO140,0),IF(AL139="R",IF(AQ139="meio1st",0,IF(AS140&gt;AS139,IF(AT140&gt;AT139,0,10),IF(AT140&gt;AT139,10,AO140))),AO140))))</f>
        <v>0</v>
      </c>
      <c r="AW140" s="118" t="s">
        <v>140</v>
      </c>
      <c r="AX140" s="50">
        <f>D142</f>
        <v>0</v>
      </c>
      <c r="AY140" s="119">
        <f>IF(AZ140="W",1,IF(AZ140="O",0,IF(AZ140="R",0,IF(AZ139="R",1,IF(BI140+BI139&gt;0,IF(BI140&gt;BI139,1,0),IF(BH140&gt;BH139,1,0))))))</f>
        <v>0</v>
      </c>
      <c r="AZ140" s="120"/>
      <c r="BA140" s="121"/>
      <c r="BB140" s="121"/>
      <c r="BC140" s="122"/>
      <c r="BE140" s="65" t="str">
        <f>IF(BC140&lt;&gt;"","STB",IF(BC139&lt;&gt;"","STB",IF(BB140&lt;&gt;"",IF(BB140&gt;5,IF(BB140&gt;BB139+1,"fim2st",IF(BB139&gt;BB140+1,"fim2st",IF(BB140=BB139,"meio2st",IF(BB140=6,IF(BB139=7,"fim2st","meio2st"),IF(BB140=7,IF(BB139=6,"fim2st","meio2st"),"meio2st"))))),IF(BB139&gt;5,IF(BB139&gt;BB140+1,"fim2st","meio2st"),"meio2st")),IF(BB139&lt;&gt;"",IF(BB140&gt;5,IF(BB140&gt;BB139+1,"fim2st",IF(BB139&gt;BB140+1,"fim2st",IF(BB140=BB139,"meio2st",IF(BB140=6,IF(BB139=7,"fim2st","meio2st"),IF(BB140=7,IF(BB139=6,"fim2st","meio2st"),"meio2st"))))),IF(BB139&gt;5,IF(BB139&gt;BB140+1,"fim2st","meio2st"),"meio2st")),IF(BA140&lt;&gt;"",IF(BA140&gt;5,IF(BA140&gt;BA139+1,"fim1st",IF(BA139&gt;BA140+1,"fim1st",IF(BA140=BA139,"meio1st",IF(BA140=6,IF(BA139=7,"fim1st","meio1st"),IF(BA140=7,IF(BA139=6,"fim1st","meio1st"),"meio1st"))))),IF(BA139&gt;5,IF(BA139&gt;BA140+1,"fim1st","meio1st"),"meio1st")),IF(BA139&lt;&gt;"",IF(BA140&gt;5,IF(BA140&gt;BA139+1,"fim1st",IF(BA139&gt;BA140+1,"fim1st",IF(BA140=BA139,"meio1st",IF(BA140=6,IF(BA139=7,"fim1st","meio1st"),IF(BA140=7,IF(BA139=6,"fim1st","meio1st"),"meio1st"))))),IF(BA139&gt;5,IF(BA139&gt;BA140+1,"fim1st","meio1st"),"meio1st")),"NJG"))))))</f>
        <v>NJG</v>
      </c>
      <c r="BG140" s="123">
        <f>IF(AZ140="W",6,IF(AZ140="O",0,  IF(AZ139="R",IF(BE140="meio1st",IF(BA139&gt;4,IF(BA139=6,7,BA139+2),6),BA140),BA140)))</f>
        <v>0</v>
      </c>
      <c r="BH140" s="124">
        <f>IF(AZ140="W",6,IF(AZ140="O",0,IF(AZ140="R",IF(BE140="meio1st",0,IF(BE140="fim1st",0,BB140) ),IF(AZ139="R",IF(BE140="meio1st",6,IF(BE140="fim1st",6,IF(BE140="meio2st",IF(BB139&gt;4,IF(BB139=6,7,BB139+2),6),BB140))),BB140))))</f>
        <v>0</v>
      </c>
      <c r="BI140" s="125">
        <f>IF(AZ140="W",0,IF(AZ140="O",0,IF(AZ140="R",IF(BE140="STB",BC140,0),IF(AZ139="R",IF(BE139="meio1st",0,IF(BG140&gt;BG139,IF(BH140&gt;BH139,0,10),IF(BH140&gt;BH139,10,BC140))),BC140))))</f>
        <v>0</v>
      </c>
      <c r="BK140" s="118"/>
      <c r="BL140" s="50">
        <f>D141</f>
        <v>0</v>
      </c>
      <c r="BM140" s="119">
        <f>IF(BN140="W",1,IF(BN140="O",0,IF(BN140="R",0,IF(BN139="R",1,IF(BW140+BW139&gt;0,IF(BW140&gt;BW139,1,0),IF(BV140&gt;BV139,1,0))))))</f>
        <v>0</v>
      </c>
      <c r="BN140" s="120"/>
      <c r="BO140" s="121"/>
      <c r="BP140" s="121"/>
      <c r="BQ140" s="122"/>
      <c r="BS140" s="65" t="str">
        <f>IF(BQ140&lt;&gt;"","STB",IF(BQ139&lt;&gt;"","STB",IF(BP140&lt;&gt;"",IF(BP140&gt;5,IF(BP140&gt;BP139+1,"fim2st",IF(BP139&gt;BP140+1,"fim2st",IF(BP140=BP139,"meio2st",IF(BP140=6,IF(BP139=7,"fim2st","meio2st"),IF(BP140=7,IF(BP139=6,"fim2st","meio2st"),"meio2st"))))),IF(BP139&gt;5,IF(BP139&gt;BP140+1,"fim2st","meio2st"),"meio2st")),IF(BP139&lt;&gt;"",IF(BP140&gt;5,IF(BP140&gt;BP139+1,"fim2st",IF(BP139&gt;BP140+1,"fim2st",IF(BP140=BP139,"meio2st",IF(BP140=6,IF(BP139=7,"fim2st","meio2st"),IF(BP140=7,IF(BP139=6,"fim2st","meio2st"),"meio2st"))))),IF(BP139&gt;5,IF(BP139&gt;BP140+1,"fim2st","meio2st"),"meio2st")),IF(BO140&lt;&gt;"",IF(BO140&gt;5,IF(BO140&gt;BO139+1,"fim1st",IF(BO139&gt;BO140+1,"fim1st",IF(BO140=BO139,"meio1st",IF(BO140=6,IF(BO139=7,"fim1st","meio1st"),IF(BO140=7,IF(BO139=6,"fim1st","meio1st"),"meio1st"))))),IF(BO139&gt;5,IF(BO139&gt;BO140+1,"fim1st","meio1st"),"meio1st")),IF(BO139&lt;&gt;"",IF(BO140&gt;5,IF(BO140&gt;BO139+1,"fim1st",IF(BO139&gt;BO140+1,"fim1st",IF(BO140=BO139,"meio1st",IF(BO140=6,IF(BO139=7,"fim1st","meio1st"),IF(BO140=7,IF(BO139=6,"fim1st","meio1st"),"meio1st"))))),IF(BO139&gt;5,IF(BO139&gt;BO140+1,"fim1st","meio1st"),"meio1st")),"NJG"))))))</f>
        <v>NJG</v>
      </c>
      <c r="BU140" s="123">
        <f>IF(BN140="W",6,IF(BN140="O",0,  IF(BN139="R",IF(BS140="meio1st",IF(BO139&gt;4,IF(BO139=6,7,BO139+2),6),BO140),BO140)))</f>
        <v>0</v>
      </c>
      <c r="BV140" s="124">
        <f>IF(BN140="W",6,IF(BN140="O",0,IF(BN140="R",IF(BS140="meio1st",0,IF(BS140="fim1st",0,BP140) ),IF(BN139="R",IF(BS140="meio1st",6,IF(BS140="fim1st",6,IF(BS140="meio2st",IF(BP139&gt;4,IF(BP139=6,7,BP139+2),6),BP140))),BP140))))</f>
        <v>0</v>
      </c>
      <c r="BW140" s="125">
        <f>IF(BN140="W",0,IF(BN140="O",0,IF(BN140="R",IF(BS140="STB",BQ140,0),IF(BN139="R",IF(BS139="meio1st",0,IF(BU140&gt;BU139,IF(BV140&gt;BV139,0,10),IF(BV140&gt;BV139,10,BQ140))),BQ140))))</f>
        <v>0</v>
      </c>
      <c r="BY140" s="118" t="s">
        <v>140</v>
      </c>
      <c r="BZ140" s="50">
        <f>D140</f>
        <v>0</v>
      </c>
      <c r="CA140" s="119">
        <f>IF(CB140="W",1,IF(CB140="O",0,IF(CB140="R",0,IF(CB139="R",1,IF(CK140+CK139&gt;0,IF(CK140&gt;CK139,1,0),IF(CJ140&gt;CJ139,1,0))))))</f>
        <v>0</v>
      </c>
      <c r="CB140" s="151"/>
      <c r="CC140" s="129"/>
      <c r="CD140" s="129"/>
      <c r="CE140" s="130"/>
      <c r="CG140" s="65" t="str">
        <f>IF(CE140&lt;&gt;"","STB",IF(CE139&lt;&gt;"","STB",IF(CD140&lt;&gt;"",IF(CD140&gt;5,IF(CD140&gt;CD139+1,"fim2st",IF(CD139&gt;CD140+1,"fim2st",IF(CD140=CD139,"meio2st",IF(CD140=6,IF(CD139=7,"fim2st","meio2st"),IF(CD140=7,IF(CD139=6,"fim2st","meio2st"),"meio2st"))))),IF(CD139&gt;5,IF(CD139&gt;CD140+1,"fim2st","meio2st"),"meio2st")),IF(CD139&lt;&gt;"",IF(CD140&gt;5,IF(CD140&gt;CD139+1,"fim2st",IF(CD139&gt;CD140+1,"fim2st",IF(CD140=CD139,"meio2st",IF(CD140=6,IF(CD139=7,"fim2st","meio2st"),IF(CD140=7,IF(CD139=6,"fim2st","meio2st"),"meio2st"))))),IF(CD139&gt;5,IF(CD139&gt;CD140+1,"fim2st","meio2st"),"meio2st")),IF(CC140&lt;&gt;"",IF(CC140&gt;5,IF(CC140&gt;CC139+1,"fim1st",IF(CC139&gt;CC140+1,"fim1st",IF(CC140=CC139,"meio1st",IF(CC140=6,IF(CC139=7,"fim1st","meio1st"),IF(CC140=7,IF(CC139=6,"fim1st","meio1st"),"meio1st"))))),IF(CC139&gt;5,IF(CC139&gt;CC140+1,"fim1st","meio1st"),"meio1st")),IF(CC139&lt;&gt;"",IF(CC140&gt;5,IF(CC140&gt;CC139+1,"fim1st",IF(CC139&gt;CC140+1,"fim1st",IF(CC140=CC139,"meio1st",IF(CC140=6,IF(CC139=7,"fim1st","meio1st"),IF(CC140=7,IF(CC139=6,"fim1st","meio1st"),"meio1st"))))),IF(CC139&gt;5,IF(CC139&gt;CC140+1,"fim1st","meio1st"),"meio1st")),"NJG"))))))</f>
        <v>NJG</v>
      </c>
      <c r="CI140" s="123">
        <f>IF(CB140="W",6,IF(CB140="O",0,  IF(CB139="R",IF(CG140="meio1st",IF(CC139&gt;4,IF(CC139=6,7,CC139+2),6),CC140),CC140)))</f>
        <v>0</v>
      </c>
      <c r="CJ140" s="124">
        <f>IF(CB140="W",6,IF(CB140="O",0,IF(CB140="R",IF(CG140="meio1st",0,IF(CG140="fim1st",0,CD140) ),IF(CB139="R",IF(CG140="meio1st",6,IF(CG140="fim1st",6,IF(CG140="meio2st",IF(CD139&gt;4,IF(CD139=6,7,CD139+2),6),CD140))),CD140))))</f>
        <v>0</v>
      </c>
      <c r="CK140" s="125">
        <f>IF(CB140="W",0,IF(CB140="O",0,IF(CB140="R",IF(CG140="STB",CE140,0),IF(CB139="R",IF(CG139="meio1st",0,IF(CI140&gt;CI139,IF(CJ140&gt;CJ139,0,10),IF(CJ140&gt;CJ139,10,CE140))),CE140))))</f>
        <v>0</v>
      </c>
      <c r="CM140" s="31">
        <f t="shared" si="467"/>
        <v>0</v>
      </c>
      <c r="CN140" s="65">
        <f>IF(AE141&gt;AE142,1,0)</f>
        <v>0</v>
      </c>
      <c r="CO140" s="65">
        <f>IF(AF141&gt;AF142,1,0)</f>
        <v>0</v>
      </c>
      <c r="CP140" s="65">
        <f>IF(AG141&gt;AG142,1,0)</f>
        <v>0</v>
      </c>
      <c r="CQ140" s="65">
        <f>IF(AS141&gt;AS142,1,0)</f>
        <v>0</v>
      </c>
      <c r="CR140" s="65">
        <f>IF(AT141&gt;AT142,1,0)</f>
        <v>0</v>
      </c>
      <c r="CS140" s="65">
        <f>IF(AU141&gt;AU142,1,0)</f>
        <v>0</v>
      </c>
      <c r="CT140" s="65">
        <f>IF(BG141&gt;BG142,1,0)</f>
        <v>0</v>
      </c>
      <c r="CU140" s="65">
        <f>IF(BH141&gt;BH142,1,0)</f>
        <v>0</v>
      </c>
      <c r="CV140" s="65">
        <f>IF(BI141&gt;BI142,1,0)</f>
        <v>0</v>
      </c>
      <c r="CW140" s="65">
        <f>IF(BU141&gt;BU142,1,0)</f>
        <v>0</v>
      </c>
      <c r="CX140" s="65">
        <f>IF(BV141&gt;BV142,1,0)</f>
        <v>0</v>
      </c>
      <c r="CY140" s="65">
        <f>IF(BW141&gt;BW142,1,0)</f>
        <v>0</v>
      </c>
      <c r="CZ140" s="65">
        <f>IF(CI140&gt;CI139,1,0)</f>
        <v>0</v>
      </c>
      <c r="DA140" s="65">
        <f>IF(CJ140&gt;CJ139,1,0)</f>
        <v>0</v>
      </c>
      <c r="DB140" s="65">
        <f>IF(CK140&gt;CK139,1,0)</f>
        <v>0</v>
      </c>
      <c r="DC140" s="111"/>
      <c r="DD140" s="65">
        <f>IF(AE142&gt;AE141,1,0)</f>
        <v>0</v>
      </c>
      <c r="DE140" s="65">
        <f>IF(AF142&gt;AF141,1,0)</f>
        <v>0</v>
      </c>
      <c r="DF140" s="65">
        <f>IF(AG142&gt;AG141,1,0)</f>
        <v>0</v>
      </c>
      <c r="DG140" s="65">
        <f>IF(AS142&gt;AS141,1,0)</f>
        <v>0</v>
      </c>
      <c r="DH140" s="65">
        <f>IF(AT142&gt;AT141,1,0)</f>
        <v>0</v>
      </c>
      <c r="DI140" s="65">
        <f>IF(AU142&gt;AU141,1,0)</f>
        <v>0</v>
      </c>
      <c r="DJ140" s="65">
        <f>IF(BG142&gt;BG141,1,0)</f>
        <v>0</v>
      </c>
      <c r="DK140" s="65">
        <f>IF(BH142&gt;BH141,1,0)</f>
        <v>0</v>
      </c>
      <c r="DL140" s="65">
        <f>IF(BI142&gt;BI141,1,0)</f>
        <v>0</v>
      </c>
      <c r="DM140" s="65">
        <f>IF(BU142&gt;BU141,1,0)</f>
        <v>0</v>
      </c>
      <c r="DN140" s="65">
        <f>IF(BV142&gt;BV141,1,0)</f>
        <v>0</v>
      </c>
      <c r="DO140" s="65">
        <f>IF(BW142&gt;BW141,1,0)</f>
        <v>0</v>
      </c>
      <c r="DP140" s="65">
        <f>IF(CI139&gt;CI140,1,0)</f>
        <v>0</v>
      </c>
      <c r="DQ140" s="65">
        <f>IF(CJ139&gt;CJ140,1,0)</f>
        <v>0</v>
      </c>
      <c r="DR140" s="65">
        <f>IF(CK139&gt;CK140,1,0)</f>
        <v>0</v>
      </c>
      <c r="DS140" s="111"/>
      <c r="DT140" s="65">
        <f>AE141+AF141+AG141+AS141+AT141+AU141+BG141+BH141+BI141+BU141+BV141+BW141+CI140+CJ140+CK140</f>
        <v>0</v>
      </c>
      <c r="DU140" s="65">
        <f>AE142+AF142+AG142+AS142+AT142+AU142+BG142+BH142+BI142+BU142+BV142+BW142+CI139+CJ139+CK139</f>
        <v>0</v>
      </c>
      <c r="DV140" s="111"/>
      <c r="DW140" s="31">
        <f>IF(X141="O",1,0)</f>
        <v>0</v>
      </c>
      <c r="DX140" s="31">
        <f>IF(AL141="O",1,0)</f>
        <v>0</v>
      </c>
      <c r="DY140" s="31">
        <f>IF(AZ141="O",1,0)</f>
        <v>0</v>
      </c>
      <c r="DZ140" s="31">
        <f>IF(BN141="O",1,0)</f>
        <v>0</v>
      </c>
      <c r="EA140" s="31">
        <f>IF(CB140="O",1,0)</f>
        <v>0</v>
      </c>
      <c r="ED140" s="65">
        <f t="shared" si="468"/>
        <v>0</v>
      </c>
      <c r="EE140" s="65">
        <f t="shared" si="469"/>
        <v>0</v>
      </c>
      <c r="EF140" s="65">
        <f t="shared" si="470"/>
        <v>0</v>
      </c>
      <c r="EG140" s="65">
        <f t="shared" si="471"/>
        <v>0</v>
      </c>
      <c r="EH140" s="65">
        <f t="shared" si="472"/>
        <v>0</v>
      </c>
      <c r="EI140" s="65">
        <v>2</v>
      </c>
      <c r="EJ140" s="43">
        <f t="shared" si="473"/>
        <v>0</v>
      </c>
      <c r="EK140" s="43">
        <f>AY141+BM141+CA140+W141+AK141</f>
        <v>0</v>
      </c>
      <c r="EL140" s="43">
        <f t="shared" si="474"/>
        <v>0</v>
      </c>
      <c r="EM140" s="43">
        <f t="shared" si="475"/>
        <v>0</v>
      </c>
      <c r="EN140" s="43">
        <f t="shared" si="476"/>
        <v>0</v>
      </c>
      <c r="EO140" s="43">
        <f t="shared" si="477"/>
        <v>0</v>
      </c>
      <c r="EP140" s="43">
        <f t="shared" si="477"/>
        <v>0</v>
      </c>
      <c r="EQ140" s="43">
        <f t="shared" si="478"/>
        <v>0</v>
      </c>
      <c r="ER140" s="43">
        <f t="shared" si="479"/>
        <v>0</v>
      </c>
      <c r="ES140" s="111"/>
      <c r="ET140" s="71">
        <f>IF(EK140+100&gt;99,EK140+100,concatdxnar("0",EK140+100))</f>
        <v>100</v>
      </c>
      <c r="EU140" s="71">
        <f t="shared" si="480"/>
        <v>100</v>
      </c>
      <c r="EV140" s="71">
        <f t="shared" si="481"/>
        <v>100</v>
      </c>
      <c r="EW140" s="71">
        <f t="shared" si="482"/>
        <v>9</v>
      </c>
      <c r="EX140" s="65" t="str">
        <f t="shared" si="483"/>
        <v>10010010092</v>
      </c>
      <c r="EY140" s="65">
        <f t="shared" si="484"/>
        <v>10010010092</v>
      </c>
      <c r="EZ140" s="65">
        <f>LARGE(EY139:EY144,EI140)</f>
        <v>10010010095</v>
      </c>
      <c r="FA140" s="65" t="str">
        <f t="shared" si="485"/>
        <v>100100100</v>
      </c>
      <c r="FB140" s="65" t="str">
        <f>IF(FA140=FA139,"empate-c",IF(FA140=FA141,"empate-b","ok"))</f>
        <v>empate-c</v>
      </c>
      <c r="FC140" s="65">
        <f t="shared" si="486"/>
        <v>5</v>
      </c>
      <c r="FD140" s="65" t="str">
        <f>IF(FB140="ok",9,IF(FB140="empate-c",CONCATENATE(FC140,FC139),IF(FB140="empate-b",CONCATENATE(FC140,FC141),1)))</f>
        <v>56</v>
      </c>
      <c r="FE140" s="65" t="str">
        <f>RIGHT(C137,1)</f>
        <v>P</v>
      </c>
      <c r="FF140" s="65">
        <f>IF(FD140=9,9,VLOOKUP(CONCATENATE(FE140,FD140),'Conf-Direto'!$A$12:$B$587,2,0))</f>
        <v>0</v>
      </c>
      <c r="FG140" s="65">
        <f t="shared" si="487"/>
        <v>7</v>
      </c>
      <c r="FH140" s="31" t="str">
        <f t="shared" si="488"/>
        <v>10010010075</v>
      </c>
      <c r="FI140" s="65">
        <v>2</v>
      </c>
      <c r="FJ140" s="70">
        <f>IF(CA139=1,1,IF(CA140=1,2,0))</f>
        <v>0</v>
      </c>
      <c r="FK140" s="70"/>
      <c r="FL140" s="70">
        <f>FK141</f>
        <v>0</v>
      </c>
      <c r="FM140" s="70">
        <f>FK142</f>
        <v>0</v>
      </c>
      <c r="FN140" s="70">
        <f>FK143</f>
        <v>0</v>
      </c>
      <c r="FO140" s="70">
        <f>FL144</f>
        <v>0</v>
      </c>
      <c r="FP140" s="31">
        <f t="shared" si="489"/>
        <v>10010010075</v>
      </c>
      <c r="FQ140" s="31">
        <f>LARGE(FP139:FP144,2)</f>
        <v>10010010075</v>
      </c>
      <c r="FR140" s="65">
        <f>IF(SUM(EJ139:EJ144)=0,B140,VALUE(RIGHT(FQ140,1)))</f>
        <v>2</v>
      </c>
      <c r="FS140" s="31">
        <f t="shared" si="490"/>
        <v>92</v>
      </c>
      <c r="FT140" s="31">
        <f>VLOOKUP(FR140,B139:D144,3,0)</f>
        <v>0</v>
      </c>
      <c r="FU140" s="31">
        <f t="shared" si="491"/>
        <v>92</v>
      </c>
      <c r="FV140" s="67" t="str">
        <f t="shared" si="492"/>
        <v>9292</v>
      </c>
      <c r="FW140" s="31">
        <f t="shared" si="493"/>
        <v>9292</v>
      </c>
      <c r="FX140" s="31">
        <f>SMALL(FW139:FW144,FI140)</f>
        <v>9292</v>
      </c>
      <c r="FY140" s="31">
        <f t="shared" si="494"/>
        <v>92</v>
      </c>
      <c r="FZ140" s="31" t="str">
        <f t="shared" si="495"/>
        <v>92</v>
      </c>
    </row>
    <row r="141" spans="1:185" hidden="1" x14ac:dyDescent="0.45">
      <c r="B141" s="43">
        <v>3</v>
      </c>
      <c r="C141" s="38">
        <v>93</v>
      </c>
      <c r="D141" s="39">
        <f>Classificação!D97</f>
        <v>0</v>
      </c>
      <c r="F141" s="38">
        <f>F140+1</f>
        <v>93</v>
      </c>
      <c r="G141" s="89">
        <f t="shared" si="466"/>
        <v>0</v>
      </c>
      <c r="H141" s="131">
        <f>VLOOKUP(FR141,EI139:EJ144,2,0)</f>
        <v>0</v>
      </c>
      <c r="I141" s="112">
        <f>VLOOKUP(FR141,EI139:EK144,3,0)</f>
        <v>0</v>
      </c>
      <c r="J141" s="131">
        <f>VLOOKUP(FR141,EI139:EQ144,4,0)</f>
        <v>0</v>
      </c>
      <c r="K141" s="114">
        <f>VLOOKUP(FR141,EI139:EQ144,5,0)</f>
        <v>0</v>
      </c>
      <c r="L141" s="115">
        <f>VLOOKUP(FR141,EI139:EQ144,6,0)</f>
        <v>0</v>
      </c>
      <c r="M141" s="131">
        <f>VLOOKUP(FR141,EI139:EQ144,7,0)</f>
        <v>0</v>
      </c>
      <c r="N141" s="114">
        <f>VLOOKUP(FR141,EI139:EQ144,8,0)</f>
        <v>0</v>
      </c>
      <c r="O141" s="147">
        <f>VLOOKUP(FR141,EI139:EQ144,9,0)</f>
        <v>0</v>
      </c>
      <c r="P141" s="117">
        <f>VLOOKUP(FR141,EI139:ER144,10,0)</f>
        <v>0</v>
      </c>
      <c r="Q141" s="117" t="e">
        <f>VLOOKUP(FS141,EJ139:ES144,10,0)</f>
        <v>#N/A</v>
      </c>
      <c r="R141" s="97"/>
      <c r="S141" s="97"/>
      <c r="U141" s="98"/>
      <c r="V141" s="41">
        <f>D140</f>
        <v>0</v>
      </c>
      <c r="W141" s="99">
        <f>IF(X141="W",1,IF(X141="O",0,IF(X141="R",0,IF(X142="R",1,IF(AG141+AG142&gt;0,IF(AG141&gt;AG142,1,0),IF(AF141&gt;AF142,1,0))))))</f>
        <v>0</v>
      </c>
      <c r="X141" s="132"/>
      <c r="Y141" s="101"/>
      <c r="Z141" s="101"/>
      <c r="AA141" s="102"/>
      <c r="AC141" s="65" t="str">
        <f>IF(AA141&lt;&gt;"","STB",IF(AA142&lt;&gt;"","STB",IF(Z141&lt;&gt;"",IF(Z141&gt;5,IF(Z141&gt;Z142+1,"fim2st",IF(Z142&gt;Z141+1,"fim2st",IF(Z141=Z142,"meio2st",IF(Z141=6,IF(Z142=7,"fim2st","meio2st"),IF(Z141=7,IF(Z142=6,"fim2st","meio2st"),"meio2st"))))),IF(Z142&gt;5,IF(Z142&gt;Z141+1,"fim2st","meio2st"),"meio2st")),IF(Z142&lt;&gt;"",IF(Z141&gt;5,IF(Z141&gt;Z142+1,"fim2st",IF(Z142&gt;Z141+1,"fim2st",IF(Z141=Z142,"meio2st",IF(Z141=6,IF(Z142=7,"fim2st","meio2st"),IF(Z141=7,IF(Z142=6,"fim2st","meio2st"),"meio2st"))))),IF(Z142&gt;5,IF(Z142&gt;Z141+1,"fim2st","meio2st"),"meio2st")),IF(Y141&lt;&gt;"",IF(Y141&gt;5,IF(Y141&gt;Y142+1,"fim1st",IF(Y142&gt;Y141+1,"fim1st",IF(Y141=Y142,"meio1st",IF(Y141=6,IF(Y142=7,"fim1st","meio1st"),IF(Y141=7,IF(Y142=6,"fim1st","meio1st"),"meio1st"))))),IF(Y142&gt;5,IF(Y142&gt;Y141+1,"fim1st","meio1st"),"meio1st")),IF(Y142&lt;&gt;"",IF(Y141&gt;5,IF(Y141&gt;Y142+1,"fim1st",IF(Y142&gt;Y141+1,"fim1st",IF(Y141=Y142,"meio1st",IF(Y141=6,IF(Y142=7,"fim1st","meio1st"),IF(Y141=7,IF(Y142=6,"fim1st","meio1st"),"meio1st"))))),IF(Y142&gt;5,IF(Y142&gt;Y141+1,"fim1st","meio1st"),"meio1st")),"NJG"))))))</f>
        <v>NJG</v>
      </c>
      <c r="AE141" s="103">
        <f>IF(X141="W",6,IF(X141="O",0,  IF(X142="R",IF(AC141="meio1st",IF(Y142&gt;4,IF(Y142=6,7,Y142+2),6),Y141),Y141)))</f>
        <v>0</v>
      </c>
      <c r="AF141" s="104">
        <f>IF(X141="W",6,IF(X141="O",0,IF(X141="R",IF(AC141="meio1st",0,IF(AC141="fim1st",0,Z141) ),IF(X142="R",IF(AC141="meio1st",6,IF(AC141="fim1st",6,IF(AC141="meio2st",IF(Z142&gt;4,IF(Z142=6,7,Z142+2),6),Z141))),Z141))))</f>
        <v>0</v>
      </c>
      <c r="AG141" s="105">
        <f>IF(X141="W",0,IF(X141="O",0,IF(X141="R",IF(AC141="STB",AA141,0),IF(X142="R",IF(AC139="meio1st",0,IF(AE141&gt;AE142,IF(AF141&gt;AF142,0,10),IF(AF141&gt;AF142,10,AA141))),AA141))))</f>
        <v>0</v>
      </c>
      <c r="AH141" s="106"/>
      <c r="AI141" s="98" t="s">
        <v>140</v>
      </c>
      <c r="AJ141" s="41">
        <f>D140</f>
        <v>0</v>
      </c>
      <c r="AK141" s="99">
        <f>IF(AL141="W",1,IF(AL141="O",0,IF(AL141="R",0,IF(AL142="R",1,IF(AU141+AU142&gt;0,IF(AU141&gt;AU142,1,0),IF(AT141&gt;AT142,1,0))))))</f>
        <v>0</v>
      </c>
      <c r="AL141" s="132"/>
      <c r="AM141" s="101"/>
      <c r="AN141" s="101"/>
      <c r="AO141" s="102"/>
      <c r="AQ141" s="65" t="str">
        <f>IF(AO141&lt;&gt;"","STB",IF(AO142&lt;&gt;"","STB",IF(AN141&lt;&gt;"",IF(AN141&gt;5,IF(AN141&gt;AN142+1,"fim2st",IF(AN142&gt;AN141+1,"fim2st",IF(AN141=AN142,"meio2st",IF(AN141=6,IF(AN142=7,"fim2st","meio2st"),IF(AN141=7,IF(AN142=6,"fim2st","meio2st"),"meio2st"))))),IF(AN142&gt;5,IF(AN142&gt;AN141+1,"fim2st","meio2st"),"meio2st")),IF(AN142&lt;&gt;"",IF(AN141&gt;5,IF(AN141&gt;AN142+1,"fim2st",IF(AN142&gt;AN141+1,"fim2st",IF(AN141=AN142,"meio2st",IF(AN141=6,IF(AN142=7,"fim2st","meio2st"),IF(AN141=7,IF(AN142=6,"fim2st","meio2st"),"meio2st"))))),IF(AN142&gt;5,IF(AN142&gt;AN141+1,"fim2st","meio2st"),"meio2st")),IF(AM141&lt;&gt;"",IF(AM141&gt;5,IF(AM141&gt;AM142+1,"fim1st",IF(AM142&gt;AM141+1,"fim1st",IF(AM141=AM142,"meio1st",IF(AM141=6,IF(AM142=7,"fim1st","meio1st"),IF(AM141=7,IF(AM142=6,"fim1st","meio1st"),"meio1st"))))),IF(AM142&gt;5,IF(AM142&gt;AM141+1,"fim1st","meio1st"),"meio1st")),IF(AM142&lt;&gt;"",IF(AM141&gt;5,IF(AM141&gt;AM142+1,"fim1st",IF(AM142&gt;AM141+1,"fim1st",IF(AM141=AM142,"meio1st",IF(AM141=6,IF(AM142=7,"fim1st","meio1st"),IF(AM141=7,IF(AM142=6,"fim1st","meio1st"),"meio1st"))))),IF(AM142&gt;5,IF(AM142&gt;AM141+1,"fim1st","meio1st"),"meio1st")),"NJG"))))))</f>
        <v>NJG</v>
      </c>
      <c r="AS141" s="103">
        <f>IF(AL141="W",6,IF(AL141="O",0,  IF(AL142="R",IF(AQ141="meio1st",IF(AM142&gt;4,IF(AM142=6,7,AM142+2),6),AM141),AM141)))</f>
        <v>0</v>
      </c>
      <c r="AT141" s="104">
        <f>IF(AL141="W",6,IF(AL141="O",0,IF(AL141="R",IF(AQ141="meio1st",0,IF(AQ141="fim1st",0,AN141) ),IF(AL142="R",IF(AQ141="meio1st",6,IF(AQ141="fim1st",6,IF(AQ141="meio2st",IF(AN142&gt;4,IF(AN142=6,7,AN142+2),6),AN141))),AN141))))</f>
        <v>0</v>
      </c>
      <c r="AU141" s="105">
        <f>IF(AL141="W",0,IF(AL141="O",0,IF(AL141="R",IF(AQ141="STB",AO141,0),IF(AL142="R",IF(AQ139="meio1st",0,IF(AS141&gt;AS142,IF(AT141&gt;AT142,0,10),IF(AT141&gt;AT142,10,AO141))),AO141))))</f>
        <v>0</v>
      </c>
      <c r="AW141" s="98"/>
      <c r="AX141" s="41">
        <f>D140</f>
        <v>0</v>
      </c>
      <c r="AY141" s="99">
        <f>IF(AZ141="W",1,IF(AZ141="O",0,IF(AZ141="R",0,IF(AZ142="R",1,IF(BI141+BI142&gt;0,IF(BI141&gt;BI142,1,0),IF(BH141&gt;BH142,1,0))))))</f>
        <v>0</v>
      </c>
      <c r="AZ141" s="132"/>
      <c r="BA141" s="101"/>
      <c r="BB141" s="101"/>
      <c r="BC141" s="102"/>
      <c r="BE141" s="65" t="str">
        <f>IF(BC141&lt;&gt;"","STB",IF(BC142&lt;&gt;"","STB",IF(BB141&lt;&gt;"",IF(BB141&gt;5,IF(BB141&gt;BB142+1,"fim2st",IF(BB142&gt;BB141+1,"fim2st",IF(BB141=BB142,"meio2st",IF(BB141=6,IF(BB142=7,"fim2st","meio2st"),IF(BB141=7,IF(BB142=6,"fim2st","meio2st"),"meio2st"))))),IF(BB142&gt;5,IF(BB142&gt;BB141+1,"fim2st","meio2st"),"meio2st")),IF(BB142&lt;&gt;"",IF(BB141&gt;5,IF(BB141&gt;BB142+1,"fim2st",IF(BB142&gt;BB141+1,"fim2st",IF(BB141=BB142,"meio2st",IF(BB141=6,IF(BB142=7,"fim2st","meio2st"),IF(BB141=7,IF(BB142=6,"fim2st","meio2st"),"meio2st"))))),IF(BB142&gt;5,IF(BB142&gt;BB141+1,"fim2st","meio2st"),"meio2st")),IF(BA141&lt;&gt;"",IF(BA141&gt;5,IF(BA141&gt;BA142+1,"fim1st",IF(BA142&gt;BA141+1,"fim1st",IF(BA141=BA142,"meio1st",IF(BA141=6,IF(BA142=7,"fim1st","meio1st"),IF(BA141=7,IF(BA142=6,"fim1st","meio1st"),"meio1st"))))),IF(BA142&gt;5,IF(BA142&gt;BA141+1,"fim1st","meio1st"),"meio1st")),IF(BA142&lt;&gt;"",IF(BA141&gt;5,IF(BA141&gt;BA142+1,"fim1st",IF(BA142&gt;BA141+1,"fim1st",IF(BA141=BA142,"meio1st",IF(BA141=6,IF(BA142=7,"fim1st","meio1st"),IF(BA141=7,IF(BA142=6,"fim1st","meio1st"),"meio1st"))))),IF(BA142&gt;5,IF(BA142&gt;BA141+1,"fim1st","meio1st"),"meio1st")),"NJG"))))))</f>
        <v>NJG</v>
      </c>
      <c r="BG141" s="103">
        <f>IF(AZ141="W",6,IF(AZ141="O",0,  IF(AZ142="R",IF(BE141="meio1st",IF(BA142&gt;4,IF(BA142=6,7,BA142+2),6),BA141),BA141)))</f>
        <v>0</v>
      </c>
      <c r="BH141" s="104">
        <f>IF(AZ141="W",6,IF(AZ141="O",0,IF(AZ141="R",IF(BE141="meio1st",0,IF(BE141="fim1st",0,BB141) ),IF(AZ142="R",IF(BE141="meio1st",6,IF(BE141="fim1st",6,IF(BE141="meio2st",IF(BB142&gt;4,IF(BB142=6,7,BB142+2),6),BB141))),BB141))))</f>
        <v>0</v>
      </c>
      <c r="BI141" s="105">
        <f>IF(AZ141="W",0,IF(AZ141="O",0,IF(AZ141="R",IF(BE141="STB",BC141,0),IF(AZ142="R",IF(BE139="meio1st",0,IF(BG141&gt;BG142,IF(BH141&gt;BH142,0,10),IF(BH141&gt;BH142,10,BC141))),BC141))))</f>
        <v>0</v>
      </c>
      <c r="BK141" s="98"/>
      <c r="BL141" s="41">
        <f>D140</f>
        <v>0</v>
      </c>
      <c r="BM141" s="99">
        <f>IF(BN141="W",1,IF(BN141="O",0,IF(BN141="R",0,IF(BN142="R",1,IF(BW141+BW142&gt;0,IF(BW141&gt;BW142,1,0),IF(BV141&gt;BV142,1,0))))))</f>
        <v>0</v>
      </c>
      <c r="BN141" s="132"/>
      <c r="BO141" s="101"/>
      <c r="BP141" s="101"/>
      <c r="BQ141" s="102"/>
      <c r="BS141" s="65" t="str">
        <f>IF(BQ141&lt;&gt;"","STB",IF(BQ142&lt;&gt;"","STB",IF(BP141&lt;&gt;"",IF(BP141&gt;5,IF(BP141&gt;BP142+1,"fim2st",IF(BP142&gt;BP141+1,"fim2st",IF(BP141=BP142,"meio2st",IF(BP141=6,IF(BP142=7,"fim2st","meio2st"),IF(BP141=7,IF(BP142=6,"fim2st","meio2st"),"meio2st"))))),IF(BP142&gt;5,IF(BP142&gt;BP141+1,"fim2st","meio2st"),"meio2st")),IF(BP142&lt;&gt;"",IF(BP141&gt;5,IF(BP141&gt;BP142+1,"fim2st",IF(BP142&gt;BP141+1,"fim2st",IF(BP141=BP142,"meio2st",IF(BP141=6,IF(BP142=7,"fim2st","meio2st"),IF(BP141=7,IF(BP142=6,"fim2st","meio2st"),"meio2st"))))),IF(BP142&gt;5,IF(BP142&gt;BP141+1,"fim2st","meio2st"),"meio2st")),IF(BO141&lt;&gt;"",IF(BO141&gt;5,IF(BO141&gt;BO142+1,"fim1st",IF(BO142&gt;BO141+1,"fim1st",IF(BO141=BO142,"meio1st",IF(BO141=6,IF(BO142=7,"fim1st","meio1st"),IF(BO141=7,IF(BO142=6,"fim1st","meio1st"),"meio1st"))))),IF(BO142&gt;5,IF(BO142&gt;BO141+1,"fim1st","meio1st"),"meio1st")),IF(BO142&lt;&gt;"",IF(BO141&gt;5,IF(BO141&gt;BO142+1,"fim1st",IF(BO142&gt;BO141+1,"fim1st",IF(BO141=BO142,"meio1st",IF(BO141=6,IF(BO142=7,"fim1st","meio1st"),IF(BO141=7,IF(BO142=6,"fim1st","meio1st"),"meio1st"))))),IF(BO142&gt;5,IF(BO142&gt;BO141+1,"fim1st","meio1st"),"meio1st")),"NJG"))))))</f>
        <v>NJG</v>
      </c>
      <c r="BU141" s="103">
        <f>IF(BN141="W",6,IF(BN141="O",0,  IF(BN142="R",IF(BS141="meio1st",IF(BO142&gt;4,IF(BO142=6,7,BO142+2),6),BO141),BO141)))</f>
        <v>0</v>
      </c>
      <c r="BV141" s="104">
        <f>IF(BN141="W",6,IF(BN141="O",0,IF(BN141="R",IF(BS141="meio1st",0,IF(BS141="fim1st",0,BP141) ),IF(BN142="R",IF(BS141="meio1st",6,IF(BS141="fim1st",6,IF(BS141="meio2st",IF(BP142&gt;4,IF(BP142=6,7,BP142+2),6),BP141))),BP141))))</f>
        <v>0</v>
      </c>
      <c r="BW141" s="105">
        <f>IF(BN141="W",0,IF(BN141="O",0,IF(BN141="R",IF(BS141="STB",BQ141,0),IF(BN142="R",IF(BS139="meio1st",0,IF(BU141&gt;BU142,IF(BV141&gt;BV142,0,10),IF(BV141&gt;BV142,10,BQ141))),BQ141))))</f>
        <v>0</v>
      </c>
      <c r="BY141" s="98" t="s">
        <v>140</v>
      </c>
      <c r="BZ141" s="41">
        <f>D141</f>
        <v>0</v>
      </c>
      <c r="CA141" s="99">
        <f>IF(CB141="W",1,IF(CB141="O",0,IF(CB141="R",0,IF(CB142="R",1,IF(CK141+CK142&gt;0,IF(CK141&gt;CK142,1,0),IF(CJ141&gt;CJ142,1,0))))))</f>
        <v>0</v>
      </c>
      <c r="CB141" s="133"/>
      <c r="CC141" s="109"/>
      <c r="CD141" s="109"/>
      <c r="CE141" s="110"/>
      <c r="CG141" s="65" t="str">
        <f>IF(CE141&lt;&gt;"","STB",IF(CE142&lt;&gt;"","STB",IF(CD141&lt;&gt;"",IF(CD141&gt;5,IF(CD141&gt;CD142+1,"fim2st",IF(CD142&gt;CD141+1,"fim2st",IF(CD141=CD142,"meio2st",IF(CD141=6,IF(CD142=7,"fim2st","meio2st"),IF(CD141=7,IF(CD142=6,"fim2st","meio2st"),"meio2st"))))),IF(CD142&gt;5,IF(CD142&gt;CD141+1,"fim2st","meio2st"),"meio2st")),IF(CD142&lt;&gt;"",IF(CD141&gt;5,IF(CD141&gt;CD142+1,"fim2st",IF(CD142&gt;CD141+1,"fim2st",IF(CD141=CD142,"meio2st",IF(CD141=6,IF(CD142=7,"fim2st","meio2st"),IF(CD141=7,IF(CD142=6,"fim2st","meio2st"),"meio2st"))))),IF(CD142&gt;5,IF(CD142&gt;CD141+1,"fim2st","meio2st"),"meio2st")),IF(CC141&lt;&gt;"",IF(CC141&gt;5,IF(CC141&gt;CC142+1,"fim1st",IF(CC142&gt;CC141+1,"fim1st",IF(CC141=CC142,"meio1st",IF(CC141=6,IF(CC142=7,"fim1st","meio1st"),IF(CC141=7,IF(CC142=6,"fim1st","meio1st"),"meio1st"))))),IF(CC142&gt;5,IF(CC142&gt;CC141+1,"fim1st","meio1st"),"meio1st")),IF(CC142&lt;&gt;"",IF(CC141&gt;5,IF(CC141&gt;CC142+1,"fim1st",IF(CC142&gt;CC141+1,"fim1st",IF(CC141=CC142,"meio1st",IF(CC141=6,IF(CC142=7,"fim1st","meio1st"),IF(CC141=7,IF(CC142=6,"fim1st","meio1st"),"meio1st"))))),IF(CC142&gt;5,IF(CC142&gt;CC141+1,"fim1st","meio1st"),"meio1st")),"NJG"))))))</f>
        <v>NJG</v>
      </c>
      <c r="CI141" s="103">
        <f>IF(CB141="W",6,IF(CB141="O",0,  IF(CB142="R",IF(CG141="meio1st",IF(CC142&gt;4,IF(CC142=6,7,CC142+2),6),CC141),CC141)))</f>
        <v>0</v>
      </c>
      <c r="CJ141" s="104">
        <f>IF(CB141="W",6,IF(CB141="O",0,IF(CB141="R",IF(CG141="meio1st",0,IF(CG141="fim1st",0,CD141) ),IF(CB142="R",IF(CG141="meio1st",6,IF(CG141="fim1st",6,IF(CG141="meio2st",IF(CD142&gt;4,IF(CD142=6,7,CD142+2),6),CD141))),CD141))))</f>
        <v>0</v>
      </c>
      <c r="CK141" s="105">
        <f>IF(CB141="W",0,IF(CB141="O",0,IF(CB141="R",IF(CG141="STB",CE141,0),IF(CB142="R",IF(CG139="meio1st",0,IF(CI141&gt;CI142,IF(CJ141&gt;CJ142,0,10),IF(CJ141&gt;CJ142,10,CE141))),CE141))))</f>
        <v>0</v>
      </c>
      <c r="CM141" s="31">
        <f t="shared" si="467"/>
        <v>0</v>
      </c>
      <c r="CN141" s="65">
        <f>IF(AE143&gt;AE144,1,0)</f>
        <v>0</v>
      </c>
      <c r="CO141" s="65">
        <f>IF(AF143&gt;AF144,1,0)</f>
        <v>0</v>
      </c>
      <c r="CP141" s="65">
        <f>IF(AG143&gt;AG144,1,0)</f>
        <v>0</v>
      </c>
      <c r="CQ141" s="65">
        <f>IF(AS143&gt;AS144,1,0)</f>
        <v>0</v>
      </c>
      <c r="CR141" s="65">
        <f>IF(AT143&gt;AT144,1,0)</f>
        <v>0</v>
      </c>
      <c r="CS141" s="65">
        <f>IF(AU143&gt;AU144,1,0)</f>
        <v>0</v>
      </c>
      <c r="CT141" s="65">
        <f>IF(BG142&gt;BG141,1,0)</f>
        <v>0</v>
      </c>
      <c r="CU141" s="65">
        <f>IF(BH142&gt;BH141,1,0)</f>
        <v>0</v>
      </c>
      <c r="CV141" s="65">
        <f>IF(BI142&gt;BI141,1,0)</f>
        <v>0</v>
      </c>
      <c r="CW141" s="65">
        <f>IF(BU140&gt;BU139,1,0)</f>
        <v>0</v>
      </c>
      <c r="CX141" s="65">
        <f>IF(BV140&gt;BV139,1,0)</f>
        <v>0</v>
      </c>
      <c r="CY141" s="65">
        <f>IF(BW140&gt;BW139,1,0)</f>
        <v>0</v>
      </c>
      <c r="CZ141" s="65">
        <f>IF(CI141&gt;CI142,1,0)</f>
        <v>0</v>
      </c>
      <c r="DA141" s="65">
        <f>IF(CJ141&gt;CJ142,1,0)</f>
        <v>0</v>
      </c>
      <c r="DB141" s="65">
        <f>IF(CK141&gt;CK142,1,0)</f>
        <v>0</v>
      </c>
      <c r="DC141" s="111"/>
      <c r="DD141" s="65">
        <f>IF(AE144&gt;AE143,1,0)</f>
        <v>0</v>
      </c>
      <c r="DE141" s="65">
        <f>IF(AF144&gt;AF143,1,0)</f>
        <v>0</v>
      </c>
      <c r="DF141" s="65">
        <f>IF(AG144&gt;AG143,1,0)</f>
        <v>0</v>
      </c>
      <c r="DG141" s="65">
        <f>IF(AS144&gt;AS143,1,0)</f>
        <v>0</v>
      </c>
      <c r="DH141" s="65">
        <f>IF(AT144&gt;AT143,1,0)</f>
        <v>0</v>
      </c>
      <c r="DI141" s="65">
        <f>IF(AU144&gt;AU143,1,0)</f>
        <v>0</v>
      </c>
      <c r="DJ141" s="65">
        <f>IF(BG141&gt;BG142,1,0)</f>
        <v>0</v>
      </c>
      <c r="DK141" s="65">
        <f>IF(BH141&gt;BH142,1,0)</f>
        <v>0</v>
      </c>
      <c r="DL141" s="65">
        <f>IF(BI141&gt;BI142,1,0)</f>
        <v>0</v>
      </c>
      <c r="DM141" s="65">
        <f>IF(BU139&gt;BU140,1,0)</f>
        <v>0</v>
      </c>
      <c r="DN141" s="65">
        <f>IF(BV139&gt;BV140,1,0)</f>
        <v>0</v>
      </c>
      <c r="DO141" s="65">
        <f>IF(BW139&gt;BW140,1,0)</f>
        <v>0</v>
      </c>
      <c r="DP141" s="65">
        <f>IF(CI142&gt;CI141,1,0)</f>
        <v>0</v>
      </c>
      <c r="DQ141" s="65">
        <f>IF(CJ142&gt;CJ141,1,0)</f>
        <v>0</v>
      </c>
      <c r="DR141" s="65">
        <f>IF(CK142&gt;CK141,1,0)</f>
        <v>0</v>
      </c>
      <c r="DS141" s="111"/>
      <c r="DT141" s="65">
        <f>AE143+AF143+AG143+AS143+AT143+AU143+BG142+BH142+BI142+BU140+BV140+BW140+CI141+CJ141+CK141</f>
        <v>0</v>
      </c>
      <c r="DU141" s="65">
        <f>AE144+AF144+AG144+AS144+AT144+AU144+BG141+BH141+BI141+BU139+BV139+BW139+CI142+CJ142+CK142</f>
        <v>0</v>
      </c>
      <c r="DV141" s="111"/>
      <c r="DW141" s="31">
        <f>IF(X143="O",1,0)</f>
        <v>0</v>
      </c>
      <c r="DX141" s="31">
        <f>IF(AL143="O",1,0)</f>
        <v>0</v>
      </c>
      <c r="DY141" s="31">
        <f>IF(AZ142="O",1,0)</f>
        <v>0</v>
      </c>
      <c r="DZ141" s="31">
        <f>IF(BN140="O",1,0)</f>
        <v>0</v>
      </c>
      <c r="EA141" s="31">
        <f>IF(CB141="O",1,0)</f>
        <v>0</v>
      </c>
      <c r="ED141" s="65">
        <f t="shared" si="468"/>
        <v>0</v>
      </c>
      <c r="EE141" s="65">
        <f t="shared" si="469"/>
        <v>0</v>
      </c>
      <c r="EF141" s="65">
        <f t="shared" si="470"/>
        <v>0</v>
      </c>
      <c r="EG141" s="65">
        <f t="shared" si="471"/>
        <v>0</v>
      </c>
      <c r="EH141" s="65">
        <f t="shared" si="472"/>
        <v>0</v>
      </c>
      <c r="EI141" s="65">
        <v>3</v>
      </c>
      <c r="EJ141" s="43">
        <f t="shared" si="473"/>
        <v>0</v>
      </c>
      <c r="EK141" s="43">
        <f>AY142+BM140+CA141+W143+AK143</f>
        <v>0</v>
      </c>
      <c r="EL141" s="43">
        <f t="shared" si="474"/>
        <v>0</v>
      </c>
      <c r="EM141" s="43">
        <f t="shared" si="475"/>
        <v>0</v>
      </c>
      <c r="EN141" s="43">
        <f t="shared" si="476"/>
        <v>0</v>
      </c>
      <c r="EO141" s="43">
        <f t="shared" si="477"/>
        <v>0</v>
      </c>
      <c r="EP141" s="43">
        <f t="shared" si="477"/>
        <v>0</v>
      </c>
      <c r="EQ141" s="43">
        <f t="shared" si="478"/>
        <v>0</v>
      </c>
      <c r="ER141" s="43">
        <f t="shared" si="479"/>
        <v>0</v>
      </c>
      <c r="ES141" s="111"/>
      <c r="ET141" s="71">
        <f>IF(EK141+100&gt;99,EK141+100,concatdxnar("0",EK141+100))</f>
        <v>100</v>
      </c>
      <c r="EU141" s="71">
        <f t="shared" si="480"/>
        <v>100</v>
      </c>
      <c r="EV141" s="71">
        <f t="shared" si="481"/>
        <v>100</v>
      </c>
      <c r="EW141" s="71">
        <f t="shared" si="482"/>
        <v>9</v>
      </c>
      <c r="EX141" s="65" t="str">
        <f t="shared" si="483"/>
        <v>10010010093</v>
      </c>
      <c r="EY141" s="65">
        <f t="shared" si="484"/>
        <v>10010010093</v>
      </c>
      <c r="EZ141" s="65">
        <f>LARGE(EY139:EY144,EI141)</f>
        <v>10010010094</v>
      </c>
      <c r="FA141" s="65" t="str">
        <f t="shared" si="485"/>
        <v>100100100</v>
      </c>
      <c r="FB141" s="65" t="str">
        <f>IF(FA141=FA140,"empate-c",IF(FA141=FA142,"empate-b","ok"))</f>
        <v>empate-c</v>
      </c>
      <c r="FC141" s="65">
        <f t="shared" si="486"/>
        <v>4</v>
      </c>
      <c r="FD141" s="65" t="str">
        <f>IF(FB141="ok",9,IF(FB141="empate-c",CONCATENATE(FC141,FC140),IF(FB141="empate-b",CONCATENATE(FC141,FC142),1)))</f>
        <v>45</v>
      </c>
      <c r="FE141" s="65" t="str">
        <f>RIGHT(C137,1)</f>
        <v>P</v>
      </c>
      <c r="FF141" s="65">
        <f>IF(FD141=9,9,VLOOKUP(CONCATENATE(FE141,FD141),'Conf-Direto'!$A$12:$B$587,2,0))</f>
        <v>0</v>
      </c>
      <c r="FG141" s="65">
        <f t="shared" si="487"/>
        <v>7</v>
      </c>
      <c r="FH141" s="31" t="str">
        <f t="shared" si="488"/>
        <v>10010010074</v>
      </c>
      <c r="FI141" s="65">
        <v>3</v>
      </c>
      <c r="FJ141" s="70">
        <f>IF(BM139=1,1,IF(BM140=1,3,0))</f>
        <v>0</v>
      </c>
      <c r="FK141" s="70">
        <f>IF(AY141=1,2,IF(AY142=1,3,0))</f>
        <v>0</v>
      </c>
      <c r="FL141" s="70"/>
      <c r="FM141" s="70">
        <f>FL142</f>
        <v>0</v>
      </c>
      <c r="FN141" s="70">
        <f>FL143</f>
        <v>0</v>
      </c>
      <c r="FO141" s="70">
        <f>FL144</f>
        <v>0</v>
      </c>
      <c r="FP141" s="31">
        <f t="shared" si="489"/>
        <v>10010010074</v>
      </c>
      <c r="FQ141" s="31">
        <f>LARGE(FP139:FP144,3)</f>
        <v>10010010074</v>
      </c>
      <c r="FR141" s="65">
        <f>IF(SUM(EJ139:EJ144)=0,B141,VALUE(RIGHT(FQ141,1)))</f>
        <v>3</v>
      </c>
      <c r="FS141" s="31">
        <f t="shared" si="490"/>
        <v>93</v>
      </c>
      <c r="FT141" s="31">
        <f>VLOOKUP(FR141,B139:D144,3,0)</f>
        <v>0</v>
      </c>
      <c r="FU141" s="31">
        <f t="shared" si="491"/>
        <v>93</v>
      </c>
      <c r="FV141" s="67" t="str">
        <f t="shared" si="492"/>
        <v>9393</v>
      </c>
      <c r="FW141" s="31">
        <f t="shared" si="493"/>
        <v>9393</v>
      </c>
      <c r="FX141" s="31">
        <f>SMALL(FW139:FW144,FI141)</f>
        <v>9393</v>
      </c>
      <c r="FY141" s="31">
        <f t="shared" si="494"/>
        <v>93</v>
      </c>
      <c r="FZ141" s="31" t="str">
        <f t="shared" si="495"/>
        <v>93</v>
      </c>
    </row>
    <row r="142" spans="1:185" hidden="1" x14ac:dyDescent="0.45">
      <c r="B142" s="43">
        <v>4</v>
      </c>
      <c r="C142" s="38">
        <v>94</v>
      </c>
      <c r="D142" s="39">
        <f>Classificação!D98</f>
        <v>0</v>
      </c>
      <c r="F142" s="38">
        <f>F141+1</f>
        <v>94</v>
      </c>
      <c r="G142" s="89">
        <f t="shared" si="466"/>
        <v>0</v>
      </c>
      <c r="H142" s="131">
        <f>VLOOKUP(FR142,EI139:EJ144,2,0)</f>
        <v>0</v>
      </c>
      <c r="I142" s="112">
        <f>VLOOKUP(FR142,EI139:EK144,3,0)</f>
        <v>0</v>
      </c>
      <c r="J142" s="116">
        <f>VLOOKUP(FR142,EI139:EQ144,4,0)</f>
        <v>0</v>
      </c>
      <c r="K142" s="114">
        <f>VLOOKUP(FR142,EI139:EQ144,5,0)</f>
        <v>0</v>
      </c>
      <c r="L142" s="115">
        <f>VLOOKUP(FR142,EI139:EQ144,6,0)</f>
        <v>0</v>
      </c>
      <c r="M142" s="116">
        <f>VLOOKUP(FR142,EI139:EQ144,7,0)</f>
        <v>0</v>
      </c>
      <c r="N142" s="114">
        <f>VLOOKUP(FR142,EI139:EQ144,8,0)</f>
        <v>0</v>
      </c>
      <c r="O142" s="147">
        <f>VLOOKUP(FR142,EI139:EQ144,9,0)</f>
        <v>0</v>
      </c>
      <c r="P142" s="117">
        <f>VLOOKUP(FR142,EI139:ER144,10,0)</f>
        <v>0</v>
      </c>
      <c r="Q142" s="117" t="e">
        <f>VLOOKUP(FS142,EJ139:ES144,10,0)</f>
        <v>#N/A</v>
      </c>
      <c r="R142" s="97"/>
      <c r="S142" s="97"/>
      <c r="U142" s="118" t="s">
        <v>140</v>
      </c>
      <c r="V142" s="50">
        <f>D143</f>
        <v>0</v>
      </c>
      <c r="W142" s="119">
        <f>IF(X142="W",1,IF(X142="O",0,IF(X142="R",0,IF(X141="R",1,IF(AG142+AG141&gt;0,IF(AG142&gt;AG141,1,0),IF(AF142&gt;AF141,1,0))))))</f>
        <v>0</v>
      </c>
      <c r="X142" s="120"/>
      <c r="Y142" s="121"/>
      <c r="Z142" s="121"/>
      <c r="AA142" s="122"/>
      <c r="AC142" s="65" t="str">
        <f>IF(AA142&lt;&gt;"","STB",IF(AA141&lt;&gt;"","STB",IF(Z142&lt;&gt;"",IF(Z142&gt;5,IF(Z142&gt;Z141+1,"fim2st",IF(Z141&gt;Z142+1,"fim2st",IF(Z142=Z141,"meio2st",IF(Z142=6,IF(Z141=7,"fim2st","meio2st"),IF(Z142=7,IF(Z141=6,"fim2st","meio2st"),"meio2st"))))),IF(Z141&gt;5,IF(Z141&gt;Z142+1,"fim2st","meio2st"),"meio2st")),IF(Z141&lt;&gt;"",IF(Z142&gt;5,IF(Z142&gt;Z141+1,"fim2st",IF(Z141&gt;Z142+1,"fim2st",IF(Z142=Z141,"meio2st",IF(Z142=6,IF(Z141=7,"fim2st","meio2st"),IF(Z142=7,IF(Z141=6,"fim2st","meio2st"),"meio2st"))))),IF(Z141&gt;5,IF(Z141&gt;Z142+1,"fim2st","meio2st"),"meio2st")),IF(Y142&lt;&gt;"",IF(Y142&gt;5,IF(Y142&gt;Y141+1,"fim1st",IF(Y141&gt;Y142+1,"fim1st",IF(Y142=Y141,"meio1st",IF(Y142=6,IF(Y141=7,"fim1st","meio1st"),IF(Y142=7,IF(Y141=6,"fim1st","meio1st"),"meio1st"))))),IF(Y141&gt;5,IF(Y141&gt;Y142+1,"fim1st","meio1st"),"meio1st")),IF(Y141&lt;&gt;"",IF(Y142&gt;5,IF(Y142&gt;Y141+1,"fim1st",IF(Y141&gt;Y142+1,"fim1st",IF(Y142=Y141,"meio1st",IF(Y142=6,IF(Y141=7,"fim1st","meio1st"),IF(Y142=7,IF(Y141=6,"fim1st","meio1st"),"meio1st"))))),IF(Y141&gt;5,IF(Y141&gt;Y142+1,"fim1st","meio1st"),"meio1st")),"NJG"))))))</f>
        <v>NJG</v>
      </c>
      <c r="AE142" s="123">
        <f>IF(X142="W",6,IF(X142="O",0,  IF(X141="R",IF(AC142="meio1st",IF(Y141&gt;4,IF(Y141=6,7,Y141+2),6),Y142),Y142)))</f>
        <v>0</v>
      </c>
      <c r="AF142" s="124">
        <f>IF(X142="W",6,IF(X142="O",0,IF(X142="R",IF(AC142="meio1st",0,IF(AC142="fim1st",0,Z142) ),IF(X141="R",IF(AC142="meio1st",6,IF(AC142="fim1st",6,IF(AC142="meio2st",IF(Z141&gt;4,IF(Z141=6,7,Z141+2),6),Z142))),Z142))))</f>
        <v>0</v>
      </c>
      <c r="AG142" s="125">
        <f>IF(X142="W",0,IF(X142="O",0,IF(X142="R",IF(AC142="STB",AA142,0),IF(X141="R",IF(AC139="meio1st",0,IF(AE142&gt;AE141,IF(AF142&gt;AF141,0,10),IF(AF142&gt;AF141,10,AA142))),AA142))))</f>
        <v>0</v>
      </c>
      <c r="AH142" s="106"/>
      <c r="AI142" s="118"/>
      <c r="AJ142" s="50">
        <f>D142</f>
        <v>0</v>
      </c>
      <c r="AK142" s="119">
        <f>IF(AL142="W",1,IF(AL142="O",0,IF(AL142="R",0,IF(AL141="R",1,IF(AU142+AU141&gt;0,IF(AU142&gt;AU141,1,0),IF(AT142&gt;AT141,1,0))))))</f>
        <v>0</v>
      </c>
      <c r="AL142" s="120"/>
      <c r="AM142" s="121"/>
      <c r="AN142" s="121"/>
      <c r="AO142" s="122"/>
      <c r="AQ142" s="65" t="str">
        <f>IF(AO142&lt;&gt;"","STB",IF(AO141&lt;&gt;"","STB",IF(AN142&lt;&gt;"",IF(AN142&gt;5,IF(AN142&gt;AN141+1,"fim2st",IF(AN141&gt;AN142+1,"fim2st",IF(AN142=AN141,"meio2st",IF(AN142=6,IF(AN141=7,"fim2st","meio2st"),IF(AN142=7,IF(AN141=6,"fim2st","meio2st"),"meio2st"))))),IF(AN141&gt;5,IF(AN141&gt;AN142+1,"fim2st","meio2st"),"meio2st")),IF(AN141&lt;&gt;"",IF(AN142&gt;5,IF(AN142&gt;AN141+1,"fim2st",IF(AN141&gt;AN142+1,"fim2st",IF(AN142=AN141,"meio2st",IF(AN142=6,IF(AN141=7,"fim2st","meio2st"),IF(AN142=7,IF(AN141=6,"fim2st","meio2st"),"meio2st"))))),IF(AN141&gt;5,IF(AN141&gt;AN142+1,"fim2st","meio2st"),"meio2st")),IF(AM142&lt;&gt;"",IF(AM142&gt;5,IF(AM142&gt;AM141+1,"fim1st",IF(AM141&gt;AM142+1,"fim1st",IF(AM142=AM141,"meio1st",IF(AM142=6,IF(AM141=7,"fim1st","meio1st"),IF(AM142=7,IF(AM141=6,"fim1st","meio1st"),"meio1st"))))),IF(AM141&gt;5,IF(AM141&gt;AM142+1,"fim1st","meio1st"),"meio1st")),IF(AM141&lt;&gt;"",IF(AM142&gt;5,IF(AM142&gt;AM141+1,"fim1st",IF(AM141&gt;AM142+1,"fim1st",IF(AM142=AM141,"meio1st",IF(AM142=6,IF(AM141=7,"fim1st","meio1st"),IF(AM142=7,IF(AM141=6,"fim1st","meio1st"),"meio1st"))))),IF(AM141&gt;5,IF(AM141&gt;AM142+1,"fim1st","meio1st"),"meio1st")),"NJG"))))))</f>
        <v>NJG</v>
      </c>
      <c r="AS142" s="123">
        <f>IF(AL142="W",6,IF(AL142="O",0,  IF(AL141="R",IF(AQ142="meio1st",IF(AM141&gt;4,IF(AM141=6,7,AM141+2),6),AM142),AM142)))</f>
        <v>0</v>
      </c>
      <c r="AT142" s="124">
        <f>IF(AL142="W",6,IF(AL142="O",0,IF(AL142="R",IF(AQ142="meio1st",0,IF(AQ142="fim1st",0,AN142) ),IF(AL141="R",IF(AQ142="meio1st",6,IF(AQ142="fim1st",6,IF(AQ142="meio2st",IF(AN141&gt;4,IF(AN141=6,7,AN141+2),6),AN142))),AN142))))</f>
        <v>0</v>
      </c>
      <c r="AU142" s="125">
        <f>IF(AL142="W",0,IF(AL142="O",0,IF(AL142="R",IF(AQ142="STB",AO142,0),IF(AL141="R",IF(AQ139="meio1st",0,IF(AS142&gt;AS141,IF(AT142&gt;AT141,0,10),IF(AT142&gt;AT141,10,AO142))),AO142))))</f>
        <v>0</v>
      </c>
      <c r="AW142" s="118" t="s">
        <v>140</v>
      </c>
      <c r="AX142" s="50">
        <f>D141</f>
        <v>0</v>
      </c>
      <c r="AY142" s="119">
        <f>IF(AZ142="W",1,IF(AZ142="O",0,IF(AZ142="R",0,IF(AZ141="R",1,IF(BI142+BI141&gt;0,IF(BI142&gt;BI141,1,0),IF(BH142&gt;BH141,1,0))))))</f>
        <v>0</v>
      </c>
      <c r="AZ142" s="120"/>
      <c r="BA142" s="121"/>
      <c r="BB142" s="121"/>
      <c r="BC142" s="122"/>
      <c r="BE142" s="65" t="str">
        <f>IF(BC142&lt;&gt;"","STB",IF(BC141&lt;&gt;"","STB",IF(BB142&lt;&gt;"",IF(BB142&gt;5,IF(BB142&gt;BB141+1,"fim2st",IF(BB141&gt;BB142+1,"fim2st",IF(BB142=BB141,"meio2st",IF(BB142=6,IF(BB141=7,"fim2st","meio2st"),IF(BB142=7,IF(BB141=6,"fim2st","meio2st"),"meio2st"))))),IF(BB141&gt;5,IF(BB141&gt;BB142+1,"fim2st","meio2st"),"meio2st")),IF(BB141&lt;&gt;"",IF(BB142&gt;5,IF(BB142&gt;BB141+1,"fim2st",IF(BB141&gt;BB142+1,"fim2st",IF(BB142=BB141,"meio2st",IF(BB142=6,IF(BB141=7,"fim2st","meio2st"),IF(BB142=7,IF(BB141=6,"fim2st","meio2st"),"meio2st"))))),IF(BB141&gt;5,IF(BB141&gt;BB142+1,"fim2st","meio2st"),"meio2st")),IF(BA142&lt;&gt;"",IF(BA142&gt;5,IF(BA142&gt;BA141+1,"fim1st",IF(BA141&gt;BA142+1,"fim1st",IF(BA142=BA141,"meio1st",IF(BA142=6,IF(BA141=7,"fim1st","meio1st"),IF(BA142=7,IF(BA141=6,"fim1st","meio1st"),"meio1st"))))),IF(BA141&gt;5,IF(BA141&gt;BA142+1,"fim1st","meio1st"),"meio1st")),IF(BA141&lt;&gt;"",IF(BA142&gt;5,IF(BA142&gt;BA141+1,"fim1st",IF(BA141&gt;BA142+1,"fim1st",IF(BA142=BA141,"meio1st",IF(BA142=6,IF(BA141=7,"fim1st","meio1st"),IF(BA142=7,IF(BA141=6,"fim1st","meio1st"),"meio1st"))))),IF(BA141&gt;5,IF(BA141&gt;BA142+1,"fim1st","meio1st"),"meio1st")),"NJG"))))))</f>
        <v>NJG</v>
      </c>
      <c r="BG142" s="123">
        <f>IF(AZ142="W",6,IF(AZ142="O",0,  IF(AZ141="R",IF(BE142="meio1st",IF(BA141&gt;4,IF(BA141=6,7,BA141+2),6),BA142),BA142)))</f>
        <v>0</v>
      </c>
      <c r="BH142" s="124">
        <f>IF(AZ142="W",6,IF(AZ142="O",0,IF(AZ142="R",IF(BE142="meio1st",0,IF(BE142="fim1st",0,BB142) ),IF(AZ141="R",IF(BE142="meio1st",6,IF(BE142="fim1st",6,IF(BE142="meio2st",IF(BB141&gt;4,IF(BB141=6,7,BB141+2),6),BB142))),BB142))))</f>
        <v>0</v>
      </c>
      <c r="BI142" s="125">
        <f>IF(AZ142="W",0,IF(AZ142="O",0,IF(AZ142="R",IF(BE142="STB",BC142,0),IF(AZ141="R",IF(BE139="meio1st",0,IF(BG142&gt;BG141,IF(BH142&gt;BH141,0,10),IF(BH142&gt;BH141,10,BC142))),BC142))))</f>
        <v>0</v>
      </c>
      <c r="BK142" s="118" t="s">
        <v>140</v>
      </c>
      <c r="BL142" s="50">
        <f>D144</f>
        <v>0</v>
      </c>
      <c r="BM142" s="119">
        <f>IF(BN142="W",1,IF(BN142="O",0,IF(BN142="R",0,IF(BN141="R",1,IF(BW142+BW141&gt;0,IF(BW142&gt;BW141,1,0),IF(BV142&gt;BV141,1,0))))))</f>
        <v>0</v>
      </c>
      <c r="BN142" s="120"/>
      <c r="BO142" s="121"/>
      <c r="BP142" s="121"/>
      <c r="BQ142" s="122"/>
      <c r="BS142" s="65" t="str">
        <f>IF(BQ142&lt;&gt;"","STB",IF(BQ141&lt;&gt;"","STB",IF(BP142&lt;&gt;"",IF(BP142&gt;5,IF(BP142&gt;BP141+1,"fim2st",IF(BP141&gt;BP142+1,"fim2st",IF(BP142=BP141,"meio2st",IF(BP142=6,IF(BP141=7,"fim2st","meio2st"),IF(BP142=7,IF(BP141=6,"fim2st","meio2st"),"meio2st"))))),IF(BP141&gt;5,IF(BP141&gt;BP142+1,"fim2st","meio2st"),"meio2st")),IF(BP141&lt;&gt;"",IF(BP142&gt;5,IF(BP142&gt;BP141+1,"fim2st",IF(BP141&gt;BP142+1,"fim2st",IF(BP142=BP141,"meio2st",IF(BP142=6,IF(BP141=7,"fim2st","meio2st"),IF(BP142=7,IF(BP141=6,"fim2st","meio2st"),"meio2st"))))),IF(BP141&gt;5,IF(BP141&gt;BP142+1,"fim2st","meio2st"),"meio2st")),IF(BO142&lt;&gt;"",IF(BO142&gt;5,IF(BO142&gt;BO141+1,"fim1st",IF(BO141&gt;BO142+1,"fim1st",IF(BO142=BO141,"meio1st",IF(BO142=6,IF(BO141=7,"fim1st","meio1st"),IF(BO142=7,IF(BO141=6,"fim1st","meio1st"),"meio1st"))))),IF(BO141&gt;5,IF(BO141&gt;BO142+1,"fim1st","meio1st"),"meio1st")),IF(BO141&lt;&gt;"",IF(BO142&gt;5,IF(BO142&gt;BO141+1,"fim1st",IF(BO141&gt;BO142+1,"fim1st",IF(BO142=BO141,"meio1st",IF(BO142=6,IF(BO141=7,"fim1st","meio1st"),IF(BO142=7,IF(BO141=6,"fim1st","meio1st"),"meio1st"))))),IF(BO141&gt;5,IF(BO141&gt;BO142+1,"fim1st","meio1st"),"meio1st")),"NJG"))))))</f>
        <v>NJG</v>
      </c>
      <c r="BU142" s="123">
        <f>IF(BN142="W",6,IF(BN142="O",0,  IF(BN141="R",IF(BS142="meio1st",IF(BO141&gt;4,IF(BO141=6,7,BO141+2),6),BO142),BO142)))</f>
        <v>0</v>
      </c>
      <c r="BV142" s="124">
        <f>IF(BN142="W",6,IF(BN142="O",0,IF(BN142="R",IF(BS142="meio1st",0,IF(BS142="fim1st",0,BP142) ),IF(BN141="R",IF(BS142="meio1st",6,IF(BS142="fim1st",6,IF(BS142="meio2st",IF(BP141&gt;4,IF(BP141=6,7,BP141+2),6),BP142))),BP142))))</f>
        <v>0</v>
      </c>
      <c r="BW142" s="125">
        <f>IF(BN142="W",0,IF(BN142="O",0,IF(BN142="R",IF(BS142="STB",BQ142,0),IF(BN141="R",IF(BS139="meio1st",0,IF(BU142&gt;BU141,IF(BV142&gt;BV141,0,10),IF(BV142&gt;BV141,10,BQ142))),BQ142))))</f>
        <v>0</v>
      </c>
      <c r="BY142" s="118"/>
      <c r="BZ142" s="50">
        <f>D143</f>
        <v>0</v>
      </c>
      <c r="CA142" s="119">
        <f>IF(CB142="W",1,IF(CB142="O",0,IF(CB142="R",0,IF(CB141="R",1,IF(CK142+CK141&gt;0,IF(CK142&gt;CK141,1,0),IF(CJ142&gt;CJ141,1,0))))))</f>
        <v>0</v>
      </c>
      <c r="CB142" s="151"/>
      <c r="CC142" s="129"/>
      <c r="CD142" s="129"/>
      <c r="CE142" s="130"/>
      <c r="CG142" s="65" t="str">
        <f>IF(CE142&lt;&gt;"","STB",IF(CE141&lt;&gt;"","STB",IF(CD142&lt;&gt;"",IF(CD142&gt;5,IF(CD142&gt;CD141+1,"fim2st",IF(CD141&gt;CD142+1,"fim2st",IF(CD142=CD141,"meio2st",IF(CD142=6,IF(CD141=7,"fim2st","meio2st"),IF(CD142=7,IF(CD141=6,"fim2st","meio2st"),"meio2st"))))),IF(CD141&gt;5,IF(CD141&gt;CD142+1,"fim2st","meio2st"),"meio2st")),IF(CD141&lt;&gt;"",IF(CD142&gt;5,IF(CD142&gt;CD141+1,"fim2st",IF(CD141&gt;CD142+1,"fim2st",IF(CD142=CD141,"meio2st",IF(CD142=6,IF(CD141=7,"fim2st","meio2st"),IF(CD142=7,IF(CD141=6,"fim2st","meio2st"),"meio2st"))))),IF(CD141&gt;5,IF(CD141&gt;CD142+1,"fim2st","meio2st"),"meio2st")),IF(CC142&lt;&gt;"",IF(CC142&gt;5,IF(CC142&gt;CC141+1,"fim1st",IF(CC141&gt;CC142+1,"fim1st",IF(CC142=CC141,"meio1st",IF(CC142=6,IF(CC141=7,"fim1st","meio1st"),IF(CC142=7,IF(CC141=6,"fim1st","meio1st"),"meio1st"))))),IF(CC141&gt;5,IF(CC141&gt;CC142+1,"fim1st","meio1st"),"meio1st")),IF(CC141&lt;&gt;"",IF(CC142&gt;5,IF(CC142&gt;CC141+1,"fim1st",IF(CC141&gt;CC142+1,"fim1st",IF(CC142=CC141,"meio1st",IF(CC142=6,IF(CC141=7,"fim1st","meio1st"),IF(CC142=7,IF(CC141=6,"fim1st","meio1st"),"meio1st"))))),IF(CC141&gt;5,IF(CC141&gt;CC142+1,"fim1st","meio1st"),"meio1st")),"NJG"))))))</f>
        <v>NJG</v>
      </c>
      <c r="CI142" s="123">
        <f>IF(CB142="W",6,IF(CB142="O",0,  IF(CB141="R",IF(CG142="meio1st",IF(CC141&gt;4,IF(CC141=6,7,CC141+2),6),CC142),CC142)))</f>
        <v>0</v>
      </c>
      <c r="CJ142" s="124">
        <f>IF(CB142="W",6,IF(CB142="O",0,IF(CB142="R",IF(CG142="meio1st",0,IF(CG142="fim1st",0,CD142) ),IF(CB141="R",IF(CG142="meio1st",6,IF(CG142="fim1st",6,IF(CG142="meio2st",IF(CD141&gt;4,IF(CD141=6,7,CD141+2),6),CD142))),CD142))))</f>
        <v>0</v>
      </c>
      <c r="CK142" s="125">
        <f>IF(CB142="W",0,IF(CB142="O",0,IF(CB142="R",IF(CG142="STB",CE142,0),IF(CB141="R",IF(CG139="meio1st",0,IF(CI142&gt;CI141,IF(CJ142&gt;CJ141,0,10),IF(CJ142&gt;CJ141,10,CE142))),CE142))))</f>
        <v>0</v>
      </c>
      <c r="CM142" s="31">
        <f t="shared" si="467"/>
        <v>0</v>
      </c>
      <c r="CN142" s="65">
        <f>IF(AE144&gt;AE143,1,0)</f>
        <v>0</v>
      </c>
      <c r="CO142" s="65">
        <f>IF(AF144&gt;AF143,1,0)</f>
        <v>0</v>
      </c>
      <c r="CP142" s="65">
        <f>IF(AG144&gt;AG143,1,0)</f>
        <v>0</v>
      </c>
      <c r="CQ142" s="65">
        <f>IF(AS142&gt;AS141,1,0)</f>
        <v>0</v>
      </c>
      <c r="CR142" s="65">
        <f>IF(AT142&gt;AT141,1,0)</f>
        <v>0</v>
      </c>
      <c r="CS142" s="65">
        <f>IF(AU142&gt;AU141,1,0)</f>
        <v>0</v>
      </c>
      <c r="CT142" s="65">
        <f>IF(BG140&gt;BG139,1,0)</f>
        <v>0</v>
      </c>
      <c r="CU142" s="65">
        <f>IF(BH140&gt;BH139,1,0)</f>
        <v>0</v>
      </c>
      <c r="CV142" s="65">
        <f>IF(BI140&gt;BI139,1,0)</f>
        <v>0</v>
      </c>
      <c r="CW142" s="65">
        <f>IF(BU144&gt;BU143,1,0)</f>
        <v>0</v>
      </c>
      <c r="CX142" s="65">
        <f>IF(BV144&gt;BV143,1,0)</f>
        <v>0</v>
      </c>
      <c r="CY142" s="65">
        <f>IF(BW144&gt;BW143,1,0)</f>
        <v>0</v>
      </c>
      <c r="CZ142" s="65">
        <f>IF(CI143&gt;CI144,1,0)</f>
        <v>0</v>
      </c>
      <c r="DA142" s="65">
        <f>IF(CJ143&gt;CJ144,1,0)</f>
        <v>0</v>
      </c>
      <c r="DB142" s="65">
        <f>IF(CK143&gt;CK144,1,0)</f>
        <v>0</v>
      </c>
      <c r="DC142" s="111"/>
      <c r="DD142" s="65">
        <f>IF(AE143&gt;AE144,1,0)</f>
        <v>0</v>
      </c>
      <c r="DE142" s="65">
        <f>IF(AF143&gt;AF144,1,0)</f>
        <v>0</v>
      </c>
      <c r="DF142" s="65">
        <f>IF(AG143&gt;AG144,1,0)</f>
        <v>0</v>
      </c>
      <c r="DG142" s="65">
        <f>IF(AS141&gt;AS142,1,0)</f>
        <v>0</v>
      </c>
      <c r="DH142" s="65">
        <f>IF(AT141&gt;AT142,1,0)</f>
        <v>0</v>
      </c>
      <c r="DI142" s="65">
        <f>IF(AU141&gt;AU142,1,0)</f>
        <v>0</v>
      </c>
      <c r="DJ142" s="65">
        <f>IF(BG139&gt;BG140,1,0)</f>
        <v>0</v>
      </c>
      <c r="DK142" s="65">
        <f>IF(BH139&gt;BH140,1,0)</f>
        <v>0</v>
      </c>
      <c r="DL142" s="65">
        <f>IF(BI139&gt;BI140,1,0)</f>
        <v>0</v>
      </c>
      <c r="DM142" s="65">
        <f>IF(BU143&gt;BU144,1,0)</f>
        <v>0</v>
      </c>
      <c r="DN142" s="65">
        <f>IF(BV143&gt;BV144,1,0)</f>
        <v>0</v>
      </c>
      <c r="DO142" s="65">
        <f>IF(BW143&gt;BW144,1,0)</f>
        <v>0</v>
      </c>
      <c r="DP142" s="65">
        <f>IF(CI144&gt;CI143,1,0)</f>
        <v>0</v>
      </c>
      <c r="DQ142" s="65">
        <f>IF(CJ144&gt;CJ143,1,0)</f>
        <v>0</v>
      </c>
      <c r="DR142" s="65">
        <f>IF(CK144&gt;CK143,1,0)</f>
        <v>0</v>
      </c>
      <c r="DS142" s="111"/>
      <c r="DT142" s="65">
        <f>AE144+AF144+AG144+AS142+AT142+AU142+BG140+BH140+BI140+BU144+BV144+BW144+CI143+CJ143+CK143</f>
        <v>0</v>
      </c>
      <c r="DU142" s="65">
        <f>AE143+AF143+AG143+AS141+AT141+AU141+BG139+BH139+BI139+BU143+BV143+BW143+CI144+CJ144+CK144</f>
        <v>0</v>
      </c>
      <c r="DV142" s="111"/>
      <c r="DW142" s="31">
        <f>IF(X144="O",1,0)</f>
        <v>0</v>
      </c>
      <c r="DX142" s="31">
        <f>IF(AL142="O",1,0)</f>
        <v>0</v>
      </c>
      <c r="DY142" s="31">
        <f>IF(AZ140="O",1,0)</f>
        <v>0</v>
      </c>
      <c r="DZ142" s="31">
        <f>IF(BN144="O",1,0)</f>
        <v>0</v>
      </c>
      <c r="EA142" s="31">
        <f>IF(CB143="O",1,0)</f>
        <v>0</v>
      </c>
      <c r="ED142" s="65">
        <f t="shared" si="468"/>
        <v>0</v>
      </c>
      <c r="EE142" s="65">
        <f t="shared" si="469"/>
        <v>0</v>
      </c>
      <c r="EF142" s="65">
        <f t="shared" si="470"/>
        <v>0</v>
      </c>
      <c r="EG142" s="65">
        <f t="shared" si="471"/>
        <v>0</v>
      </c>
      <c r="EH142" s="65">
        <f t="shared" si="472"/>
        <v>0</v>
      </c>
      <c r="EI142" s="65">
        <v>4</v>
      </c>
      <c r="EJ142" s="43">
        <f t="shared" si="473"/>
        <v>0</v>
      </c>
      <c r="EK142" s="43">
        <f>AY140+BM144+CA143+W144+AK142</f>
        <v>0</v>
      </c>
      <c r="EL142" s="43">
        <f t="shared" si="474"/>
        <v>0</v>
      </c>
      <c r="EM142" s="43">
        <f t="shared" si="475"/>
        <v>0</v>
      </c>
      <c r="EN142" s="43">
        <f t="shared" si="476"/>
        <v>0</v>
      </c>
      <c r="EO142" s="43">
        <f t="shared" si="477"/>
        <v>0</v>
      </c>
      <c r="EP142" s="43">
        <f t="shared" si="477"/>
        <v>0</v>
      </c>
      <c r="EQ142" s="43">
        <f t="shared" si="478"/>
        <v>0</v>
      </c>
      <c r="ER142" s="43">
        <f t="shared" si="479"/>
        <v>0</v>
      </c>
      <c r="ES142" s="111"/>
      <c r="ET142" s="71">
        <f>IF(EK142+100&gt;99,EK142+100,concatdxnar("0",EK142+100))</f>
        <v>100</v>
      </c>
      <c r="EU142" s="71">
        <f t="shared" si="480"/>
        <v>100</v>
      </c>
      <c r="EV142" s="71">
        <f t="shared" si="481"/>
        <v>100</v>
      </c>
      <c r="EW142" s="71">
        <f t="shared" si="482"/>
        <v>9</v>
      </c>
      <c r="EX142" s="65" t="str">
        <f t="shared" si="483"/>
        <v>10010010094</v>
      </c>
      <c r="EY142" s="65">
        <f t="shared" si="484"/>
        <v>10010010094</v>
      </c>
      <c r="EZ142" s="65">
        <f>LARGE(EY139:EY144,EI142)</f>
        <v>10010010093</v>
      </c>
      <c r="FA142" s="65" t="str">
        <f t="shared" si="485"/>
        <v>100100100</v>
      </c>
      <c r="FB142" s="65" t="str">
        <f>IF(FA142=FA141,"empate-c",IF(FA142=FA143,"empate-b","ok"))</f>
        <v>empate-c</v>
      </c>
      <c r="FC142" s="65">
        <f t="shared" si="486"/>
        <v>3</v>
      </c>
      <c r="FD142" s="65" t="str">
        <f>IF(FB142="ok",9,IF(FB142="empate-c",CONCATENATE(FC142,FC141),IF(FB142="empate-b",CONCATENATE(FC142,FC143),1)))</f>
        <v>34</v>
      </c>
      <c r="FE142" s="65" t="str">
        <f>RIGHT(C137,1)</f>
        <v>P</v>
      </c>
      <c r="FF142" s="65">
        <f>IF(FD142=9,9,VLOOKUP(CONCATENATE(FE142,FD142),'Conf-Direto'!$A$12:$B$587,2,0))</f>
        <v>0</v>
      </c>
      <c r="FG142" s="65">
        <f t="shared" si="487"/>
        <v>7</v>
      </c>
      <c r="FH142" s="31" t="str">
        <f t="shared" si="488"/>
        <v>10010010073</v>
      </c>
      <c r="FI142" s="65">
        <v>4</v>
      </c>
      <c r="FJ142" s="70">
        <f>IF(AY139=1,1,IF(AY140=1,4,0))</f>
        <v>0</v>
      </c>
      <c r="FK142" s="70">
        <f>IF(AK141=1,2,IF(AK142=1,4,0))</f>
        <v>0</v>
      </c>
      <c r="FL142" s="70">
        <f>IF(W143=1,3,IF(W144=1,4,0))</f>
        <v>0</v>
      </c>
      <c r="FM142" s="70"/>
      <c r="FN142" s="70">
        <f>FM143</f>
        <v>0</v>
      </c>
      <c r="FO142" s="70">
        <f>FM144</f>
        <v>0</v>
      </c>
      <c r="FP142" s="31">
        <f t="shared" si="489"/>
        <v>10010010073</v>
      </c>
      <c r="FQ142" s="31">
        <f>LARGE(FP139:FP144,4)</f>
        <v>10010010073</v>
      </c>
      <c r="FR142" s="65">
        <f>IF(SUM(EJ139:EJ144)=0,B142,VALUE(RIGHT(FQ142,1)))</f>
        <v>4</v>
      </c>
      <c r="FS142" s="31">
        <f t="shared" si="490"/>
        <v>94</v>
      </c>
      <c r="FT142" s="31">
        <f>VLOOKUP(FR142,B139:D144,3,0)</f>
        <v>0</v>
      </c>
      <c r="FU142" s="31">
        <f t="shared" si="491"/>
        <v>94</v>
      </c>
      <c r="FV142" s="67" t="str">
        <f t="shared" si="492"/>
        <v>9494</v>
      </c>
      <c r="FW142" s="31">
        <f t="shared" si="493"/>
        <v>9494</v>
      </c>
      <c r="FX142" s="31">
        <f>SMALL(FW139:FW144,FI142)</f>
        <v>9494</v>
      </c>
      <c r="FY142" s="31">
        <f t="shared" si="494"/>
        <v>94</v>
      </c>
      <c r="FZ142" s="31" t="str">
        <f t="shared" si="495"/>
        <v>94</v>
      </c>
    </row>
    <row r="143" spans="1:185" hidden="1" x14ac:dyDescent="0.45">
      <c r="B143" s="43">
        <v>5</v>
      </c>
      <c r="C143" s="38">
        <v>95</v>
      </c>
      <c r="D143" s="39">
        <f>Classificação!D99</f>
        <v>0</v>
      </c>
      <c r="F143" s="38">
        <f>F142+1</f>
        <v>95</v>
      </c>
      <c r="G143" s="89">
        <f t="shared" si="466"/>
        <v>0</v>
      </c>
      <c r="H143" s="131">
        <f>VLOOKUP(FR143,EI139:EJ144,2,0)</f>
        <v>0</v>
      </c>
      <c r="I143" s="112">
        <f>VLOOKUP(FR143,EI139:EK144,3,0)</f>
        <v>0</v>
      </c>
      <c r="J143" s="131">
        <f>VLOOKUP(FR143,EI139:EQ144,4,0)</f>
        <v>0</v>
      </c>
      <c r="K143" s="114">
        <f>VLOOKUP(FR143,EI139:EQ144,5,0)</f>
        <v>0</v>
      </c>
      <c r="L143" s="115">
        <f>VLOOKUP(FR143,EI139:EQ144,6,0)</f>
        <v>0</v>
      </c>
      <c r="M143" s="131">
        <f>VLOOKUP(FR143,EI139:EQ144,7,0)</f>
        <v>0</v>
      </c>
      <c r="N143" s="114">
        <f>VLOOKUP(FR143,EI139:EQ144,8,0)</f>
        <v>0</v>
      </c>
      <c r="O143" s="147">
        <f>VLOOKUP(FR143,EI139:EQ144,9,0)</f>
        <v>0</v>
      </c>
      <c r="P143" s="117">
        <f>VLOOKUP(FR143,EI139:ER144,10,0)</f>
        <v>0</v>
      </c>
      <c r="Q143" s="117" t="e">
        <f>VLOOKUP(FS143,EJ139:ES144,10,0)</f>
        <v>#N/A</v>
      </c>
      <c r="R143" s="97"/>
      <c r="S143" s="97"/>
      <c r="U143" s="98"/>
      <c r="V143" s="45">
        <f>D141</f>
        <v>0</v>
      </c>
      <c r="W143" s="134">
        <f>IF(X143="W",1,IF(X143="O",0,IF(X143="R",0,IF(X144="R",1,IF(AG143+AG144&gt;0,IF(AG143&gt;AG144,1,0),IF(AF143&gt;AF144,1,0))))))</f>
        <v>0</v>
      </c>
      <c r="X143" s="132"/>
      <c r="Y143" s="101"/>
      <c r="Z143" s="101"/>
      <c r="AA143" s="102"/>
      <c r="AC143" s="65" t="str">
        <f>IF(AA143&lt;&gt;"","STB",IF(AA144&lt;&gt;"","STB",IF(Z143&lt;&gt;"",IF(Z143&gt;5,IF(Z143&gt;Z144+1,"fim2st",IF(Z144&gt;Z143+1,"fim2st",IF(Z143=Z144,"meio2st",IF(Z143=6,IF(Z144=7,"fim2st","meio2st"),IF(Z143=7,IF(Z144=6,"fim2st","meio2st"),"meio2st"))))),IF(Z144&gt;5,IF(Z144&gt;Z143+1,"fim2st","meio2st"),"meio2st")),IF(Z144&lt;&gt;"",IF(Z143&gt;5,IF(Z143&gt;Z144+1,"fim2st",IF(Z144&gt;Z143+1,"fim2st",IF(Z143=Z144,"meio2st",IF(Z143=6,IF(Z144=7,"fim2st","meio2st"),IF(Z143=7,IF(Z144=6,"fim2st","meio2st"),"meio2st"))))),IF(Z144&gt;5,IF(Z144&gt;Z143+1,"fim2st","meio2st"),"meio2st")),IF(Y143&lt;&gt;"",IF(Y143&gt;5,IF(Y143&gt;Y144+1,"fim1st",IF(Y144&gt;Y143+1,"fim1st",IF(Y143=Y144,"meio1st",IF(Y143=6,IF(Y144=7,"fim1st","meio1st"),IF(Y143=7,IF(Y144=6,"fim1st","meio1st"),"meio1st"))))),IF(Y144&gt;5,IF(Y144&gt;Y143+1,"fim1st","meio1st"),"meio1st")),IF(Y144&lt;&gt;"",IF(Y143&gt;5,IF(Y143&gt;Y144+1,"fim1st",IF(Y144&gt;Y143+1,"fim1st",IF(Y143=Y144,"meio1st",IF(Y143=6,IF(Y144=7,"fim1st","meio1st"),IF(Y143=7,IF(Y144=6,"fim1st","meio1st"),"meio1st"))))),IF(Y144&gt;5,IF(Y144&gt;Y143+1,"fim1st","meio1st"),"meio1st")),"NJG"))))))</f>
        <v>NJG</v>
      </c>
      <c r="AE143" s="103">
        <f>IF(X143="W",6,IF(X143="O",0,  IF(X144="R",IF(AC143="meio1st",IF(Y144&gt;4,IF(Y144=6,7,Y144+2),6),Y143),Y143)))</f>
        <v>0</v>
      </c>
      <c r="AF143" s="104">
        <f>IF(X143="W",6,IF(X143="O",0,IF(X143="R",IF(AC143="meio1st",0,IF(AC143="fim1st",0,Z143) ),IF(X144="R",IF(AC143="meio1st",6,IF(AC143="fim1st",6,IF(AC143="meio2st",IF(Z144&gt;4,IF(Z144=6,7,Z144+2),6),Z143))),Z143))))</f>
        <v>0</v>
      </c>
      <c r="AG143" s="105">
        <f>IF(X143="W",0,IF(X143="O",0,IF(X143="R",IF(AC143="STB",AA143,0),IF(X144="R",IF(AC139="meio1st",0,IF(AE143&gt;AE144,IF(AF143&gt;AF144,0,10),IF(AF143&gt;AF144,10,AA143))),AA143))))</f>
        <v>0</v>
      </c>
      <c r="AH143" s="106"/>
      <c r="AI143" s="98" t="s">
        <v>140</v>
      </c>
      <c r="AJ143" s="45">
        <f>D141</f>
        <v>0</v>
      </c>
      <c r="AK143" s="134">
        <f>IF(AL143="W",1,IF(AL143="O",0,IF(AL143="R",0,IF(AL144="R",1,IF(AU143+AU144&gt;0,IF(AU143&gt;AU144,1,0),IF(AT143&gt;AT144,1,0))))))</f>
        <v>0</v>
      </c>
      <c r="AL143" s="132"/>
      <c r="AM143" s="101"/>
      <c r="AN143" s="101"/>
      <c r="AO143" s="102"/>
      <c r="AQ143" s="65" t="str">
        <f>IF(AO143&lt;&gt;"","STB",IF(AO144&lt;&gt;"","STB",IF(AN143&lt;&gt;"",IF(AN143&gt;5,IF(AN143&gt;AN144+1,"fim2st",IF(AN144&gt;AN143+1,"fim2st",IF(AN143=AN144,"meio2st",IF(AN143=6,IF(AN144=7,"fim2st","meio2st"),IF(AN143=7,IF(AN144=6,"fim2st","meio2st"),"meio2st"))))),IF(AN144&gt;5,IF(AN144&gt;AN143+1,"fim2st","meio2st"),"meio2st")),IF(AN144&lt;&gt;"",IF(AN143&gt;5,IF(AN143&gt;AN144+1,"fim2st",IF(AN144&gt;AN143+1,"fim2st",IF(AN143=AN144,"meio2st",IF(AN143=6,IF(AN144=7,"fim2st","meio2st"),IF(AN143=7,IF(AN144=6,"fim2st","meio2st"),"meio2st"))))),IF(AN144&gt;5,IF(AN144&gt;AN143+1,"fim2st","meio2st"),"meio2st")),IF(AM143&lt;&gt;"",IF(AM143&gt;5,IF(AM143&gt;AM144+1,"fim1st",IF(AM144&gt;AM143+1,"fim1st",IF(AM143=AM144,"meio1st",IF(AM143=6,IF(AM144=7,"fim1st","meio1st"),IF(AM143=7,IF(AM144=6,"fim1st","meio1st"),"meio1st"))))),IF(AM144&gt;5,IF(AM144&gt;AM143+1,"fim1st","meio1st"),"meio1st")),IF(AM144&lt;&gt;"",IF(AM143&gt;5,IF(AM143&gt;AM144+1,"fim1st",IF(AM144&gt;AM143+1,"fim1st",IF(AM143=AM144,"meio1st",IF(AM143=6,IF(AM144=7,"fim1st","meio1st"),IF(AM143=7,IF(AM144=6,"fim1st","meio1st"),"meio1st"))))),IF(AM144&gt;5,IF(AM144&gt;AM143+1,"fim1st","meio1st"),"meio1st")),"NJG"))))))</f>
        <v>NJG</v>
      </c>
      <c r="AS143" s="103">
        <f>IF(AL143="W",6,IF(AL143="O",0,  IF(AL144="R",IF(AQ143="meio1st",IF(AM144&gt;4,IF(AM144=6,7,AM144+2),6),AM143),AM143)))</f>
        <v>0</v>
      </c>
      <c r="AT143" s="104">
        <f>IF(AL143="W",6,IF(AL143="O",0,IF(AL143="R",IF(AQ143="meio1st",0,IF(AQ143="fim1st",0,AN143) ),IF(AL144="R",IF(AQ143="meio1st",6,IF(AQ143="fim1st",6,IF(AQ143="meio2st",IF(AN144&gt;4,IF(AN144=6,7,AN144+2),6),AN143))),AN143))))</f>
        <v>0</v>
      </c>
      <c r="AU143" s="105">
        <f>IF(AL143="W",0,IF(AL143="O",0,IF(AL143="R",IF(AQ143="STB",AO143,0),IF(AL144="R",IF(AQ139="meio1st",0,IF(AS143&gt;AS144,IF(AT143&gt;AT144,0,10),IF(AT143&gt;AT144,10,AO143))),AO143))))</f>
        <v>0</v>
      </c>
      <c r="AW143" s="98"/>
      <c r="AX143" s="45">
        <f>D143</f>
        <v>0</v>
      </c>
      <c r="AY143" s="134">
        <f>IF(AZ143="W",1,IF(AZ143="O",0,IF(AZ143="R",0,IF(AZ144="R",1,IF(BI143+BI144&gt;0,IF(BI143&gt;BI144,1,0),IF(BH143&gt;BH144,1,0))))))</f>
        <v>0</v>
      </c>
      <c r="AZ143" s="132"/>
      <c r="BA143" s="101"/>
      <c r="BB143" s="101"/>
      <c r="BC143" s="102"/>
      <c r="BE143" s="65" t="str">
        <f>IF(BC143&lt;&gt;"","STB",IF(BC144&lt;&gt;"","STB",IF(BB143&lt;&gt;"",IF(BB143&gt;5,IF(BB143&gt;BB144+1,"fim2st",IF(BB144&gt;BB143+1,"fim2st",IF(BB143=BB144,"meio2st",IF(BB143=6,IF(BB144=7,"fim2st","meio2st"),IF(BB143=7,IF(BB144=6,"fim2st","meio2st"),"meio2st"))))),IF(BB144&gt;5,IF(BB144&gt;BB143+1,"fim2st","meio2st"),"meio2st")),IF(BB144&lt;&gt;"",IF(BB143&gt;5,IF(BB143&gt;BB144+1,"fim2st",IF(BB144&gt;BB143+1,"fim2st",IF(BB143=BB144,"meio2st",IF(BB143=6,IF(BB144=7,"fim2st","meio2st"),IF(BB143=7,IF(BB144=6,"fim2st","meio2st"),"meio2st"))))),IF(BB144&gt;5,IF(BB144&gt;BB143+1,"fim2st","meio2st"),"meio2st")),IF(BA143&lt;&gt;"",IF(BA143&gt;5,IF(BA143&gt;BA144+1,"fim1st",IF(BA144&gt;BA143+1,"fim1st",IF(BA143=BA144,"meio1st",IF(BA143=6,IF(BA144=7,"fim1st","meio1st"),IF(BA143=7,IF(BA144=6,"fim1st","meio1st"),"meio1st"))))),IF(BA144&gt;5,IF(BA144&gt;BA143+1,"fim1st","meio1st"),"meio1st")),IF(BA144&lt;&gt;"",IF(BA143&gt;5,IF(BA143&gt;BA144+1,"fim1st",IF(BA144&gt;BA143+1,"fim1st",IF(BA143=BA144,"meio1st",IF(BA143=6,IF(BA144=7,"fim1st","meio1st"),IF(BA143=7,IF(BA144=6,"fim1st","meio1st"),"meio1st"))))),IF(BA144&gt;5,IF(BA144&gt;BA143+1,"fim1st","meio1st"),"meio1st")),"NJG"))))))</f>
        <v>NJG</v>
      </c>
      <c r="BG143" s="103">
        <f>IF(AZ143="W",6,IF(AZ143="O",0,  IF(AZ144="R",IF(BE143="meio1st",IF(BA144&gt;4,IF(BA144=6,7,BA144+2),6),BA143),BA143)))</f>
        <v>0</v>
      </c>
      <c r="BH143" s="104">
        <f>IF(AZ143="W",6,IF(AZ143="O",0,IF(AZ143="R",IF(BE143="meio1st",0,IF(BE143="fim1st",0,BB143) ),IF(AZ144="R",IF(BE143="meio1st",6,IF(BE143="fim1st",6,IF(BE143="meio2st",IF(BB144&gt;4,IF(BB144=6,7,BB144+2),6),BB143))),BB143))))</f>
        <v>0</v>
      </c>
      <c r="BI143" s="105">
        <f>IF(AZ143="W",0,IF(AZ143="O",0,IF(AZ143="R",IF(BE143="STB",BC143,0),IF(AZ144="R",IF(BE139="meio1st",0,IF(BG143&gt;BG144,IF(BH143&gt;BH144,0,10),IF(BH143&gt;BH144,10,BC143))),BC143))))</f>
        <v>0</v>
      </c>
      <c r="BK143" s="98" t="s">
        <v>140</v>
      </c>
      <c r="BL143" s="45">
        <f>D143</f>
        <v>0</v>
      </c>
      <c r="BM143" s="134">
        <f>IF(BN143="W",1,IF(BN143="O",0,IF(BN143="R",0,IF(BN144="R",1,IF(BW143+BW144&gt;0,IF(BW143&gt;BW144,1,0),IF(BV143&gt;BV144,1,0))))))</f>
        <v>0</v>
      </c>
      <c r="BN143" s="132"/>
      <c r="BO143" s="101"/>
      <c r="BP143" s="101"/>
      <c r="BQ143" s="102"/>
      <c r="BS143" s="65" t="str">
        <f>IF(BQ143&lt;&gt;"","STB",IF(BQ144&lt;&gt;"","STB",IF(BP143&lt;&gt;"",IF(BP143&gt;5,IF(BP143&gt;BP144+1,"fim2st",IF(BP144&gt;BP143+1,"fim2st",IF(BP143=BP144,"meio2st",IF(BP143=6,IF(BP144=7,"fim2st","meio2st"),IF(BP143=7,IF(BP144=6,"fim2st","meio2st"),"meio2st"))))),IF(BP144&gt;5,IF(BP144&gt;BP143+1,"fim2st","meio2st"),"meio2st")),IF(BP144&lt;&gt;"",IF(BP143&gt;5,IF(BP143&gt;BP144+1,"fim2st",IF(BP144&gt;BP143+1,"fim2st",IF(BP143=BP144,"meio2st",IF(BP143=6,IF(BP144=7,"fim2st","meio2st"),IF(BP143=7,IF(BP144=6,"fim2st","meio2st"),"meio2st"))))),IF(BP144&gt;5,IF(BP144&gt;BP143+1,"fim2st","meio2st"),"meio2st")),IF(BO143&lt;&gt;"",IF(BO143&gt;5,IF(BO143&gt;BO144+1,"fim1st",IF(BO144&gt;BO143+1,"fim1st",IF(BO143=BO144,"meio1st",IF(BO143=6,IF(BO144=7,"fim1st","meio1st"),IF(BO143=7,IF(BO144=6,"fim1st","meio1st"),"meio1st"))))),IF(BO144&gt;5,IF(BO144&gt;BO143+1,"fim1st","meio1st"),"meio1st")),IF(BO144&lt;&gt;"",IF(BO143&gt;5,IF(BO143&gt;BO144+1,"fim1st",IF(BO144&gt;BO143+1,"fim1st",IF(BO143=BO144,"meio1st",IF(BO143=6,IF(BO144=7,"fim1st","meio1st"),IF(BO143=7,IF(BO144=6,"fim1st","meio1st"),"meio1st"))))),IF(BO144&gt;5,IF(BO144&gt;BO143+1,"fim1st","meio1st"),"meio1st")),"NJG"))))))</f>
        <v>NJG</v>
      </c>
      <c r="BU143" s="103">
        <f>IF(BN143="W",6,IF(BN143="O",0,  IF(BN144="R",IF(BS143="meio1st",IF(BO144&gt;4,IF(BO144=6,7,BO144+2),6),BO143),BO143)))</f>
        <v>0</v>
      </c>
      <c r="BV143" s="104">
        <f>IF(BN143="W",6,IF(BN143="O",0,IF(BN143="R",IF(BS143="meio1st",0,IF(BS143="fim1st",0,BP143) ),IF(BN144="R",IF(BS143="meio1st",6,IF(BS143="fim1st",6,IF(BS143="meio2st",IF(BP144&gt;4,IF(BP144=6,7,BP144+2),6),BP143))),BP143))))</f>
        <v>0</v>
      </c>
      <c r="BW143" s="105">
        <f>IF(BN143="W",0,IF(BN143="O",0,IF(BN143="R",IF(BS143="STB",BQ143,0),IF(BN144="R",IF(BS139="meio1st",0,IF(BU143&gt;BU144,IF(BV143&gt;BV144,0,10),IF(BV143&gt;BV144,10,BQ143))),BQ143))))</f>
        <v>0</v>
      </c>
      <c r="BY143" s="98" t="s">
        <v>140</v>
      </c>
      <c r="BZ143" s="45">
        <f>D142</f>
        <v>0</v>
      </c>
      <c r="CA143" s="134">
        <f>IF(CB143="W",1,IF(CB143="O",0,IF(CB143="R",0,IF(CB144="R",1,IF(CK143+CK144&gt;0,IF(CK143&gt;CK144,1,0),IF(CJ143&gt;CJ144,1,0))))))</f>
        <v>0</v>
      </c>
      <c r="CB143" s="133"/>
      <c r="CC143" s="109"/>
      <c r="CD143" s="109"/>
      <c r="CE143" s="110"/>
      <c r="CG143" s="65" t="str">
        <f>IF(CE143&lt;&gt;"","STB",IF(CE144&lt;&gt;"","STB",IF(CD143&lt;&gt;"",IF(CD143&gt;5,IF(CD143&gt;CD144+1,"fim2st",IF(CD144&gt;CD143+1,"fim2st",IF(CD143=CD144,"meio2st",IF(CD143=6,IF(CD144=7,"fim2st","meio2st"),IF(CD143=7,IF(CD144=6,"fim2st","meio2st"),"meio2st"))))),IF(CD144&gt;5,IF(CD144&gt;CD143+1,"fim2st","meio2st"),"meio2st")),IF(CD144&lt;&gt;"",IF(CD143&gt;5,IF(CD143&gt;CD144+1,"fim2st",IF(CD144&gt;CD143+1,"fim2st",IF(CD143=CD144,"meio2st",IF(CD143=6,IF(CD144=7,"fim2st","meio2st"),IF(CD143=7,IF(CD144=6,"fim2st","meio2st"),"meio2st"))))),IF(CD144&gt;5,IF(CD144&gt;CD143+1,"fim2st","meio2st"),"meio2st")),IF(CC143&lt;&gt;"",IF(CC143&gt;5,IF(CC143&gt;CC144+1,"fim1st",IF(CC144&gt;CC143+1,"fim1st",IF(CC143=CC144,"meio1st",IF(CC143=6,IF(CC144=7,"fim1st","meio1st"),IF(CC143=7,IF(CC144=6,"fim1st","meio1st"),"meio1st"))))),IF(CC144&gt;5,IF(CC144&gt;CC143+1,"fim1st","meio1st"),"meio1st")),IF(CC144&lt;&gt;"",IF(CC143&gt;5,IF(CC143&gt;CC144+1,"fim1st",IF(CC144&gt;CC143+1,"fim1st",IF(CC143=CC144,"meio1st",IF(CC143=6,IF(CC144=7,"fim1st","meio1st"),IF(CC143=7,IF(CC144=6,"fim1st","meio1st"),"meio1st"))))),IF(CC144&gt;5,IF(CC144&gt;CC143+1,"fim1st","meio1st"),"meio1st")),"NJG"))))))</f>
        <v>NJG</v>
      </c>
      <c r="CI143" s="103">
        <f>IF(CB143="W",6,IF(CB143="O",0,  IF(CB144="R",IF(CG143="meio1st",IF(CC144&gt;4,IF(CC144=6,7,CC144+2),6),CC143),CC143)))</f>
        <v>0</v>
      </c>
      <c r="CJ143" s="104">
        <f>IF(CB143="W",6,IF(CB143="O",0,IF(CB143="R",IF(CG143="meio1st",0,IF(CG143="fim1st",0,CD143) ),IF(CB144="R",IF(CG143="meio1st",6,IF(CG143="fim1st",6,IF(CG143="meio2st",IF(CD144&gt;4,IF(CD144=6,7,CD144+2),6),CD143))),CD143))))</f>
        <v>0</v>
      </c>
      <c r="CK143" s="105">
        <f>IF(CB143="W",0,IF(CB143="O",0,IF(CB143="R",IF(CG143="STB",CE143,0),IF(CB144="R",IF(CG139="meio1st",0,IF(CI143&gt;CI144,IF(CJ143&gt;CJ144,0,10),IF(CJ143&gt;CJ144,10,CE143))),CE143))))</f>
        <v>0</v>
      </c>
      <c r="CM143" s="31">
        <f t="shared" si="467"/>
        <v>0</v>
      </c>
      <c r="CN143" s="65">
        <f>IF(AE142&gt;AE141,1,0)</f>
        <v>0</v>
      </c>
      <c r="CO143" s="65">
        <f>IF(AF142&gt;AF141,1,0)</f>
        <v>0</v>
      </c>
      <c r="CP143" s="65">
        <f>IF(AG142&gt;AG141,1,0)</f>
        <v>0</v>
      </c>
      <c r="CQ143" s="65">
        <f>IF(AS140&gt;AS139,1,0)</f>
        <v>0</v>
      </c>
      <c r="CR143" s="65">
        <f>IF(AT140&gt;AT139,1,0)</f>
        <v>0</v>
      </c>
      <c r="CS143" s="65">
        <f>IF(AU140&gt;AU139,1,0)</f>
        <v>0</v>
      </c>
      <c r="CT143" s="65">
        <f>IF(BG143&gt;BG144,1,0)</f>
        <v>0</v>
      </c>
      <c r="CU143" s="65">
        <f>IF(BH143&gt;BH144,1,0)</f>
        <v>0</v>
      </c>
      <c r="CV143" s="65">
        <f>IF(BI143&gt;BI144,1,0)</f>
        <v>0</v>
      </c>
      <c r="CW143" s="65">
        <f>IF(BU143&gt;BU144,1,0)</f>
        <v>0</v>
      </c>
      <c r="CX143" s="65">
        <f>IF(BV143&gt;BV144,1,0)</f>
        <v>0</v>
      </c>
      <c r="CY143" s="65">
        <f>IF(BW143&gt;BW144,1,0)</f>
        <v>0</v>
      </c>
      <c r="CZ143" s="65">
        <f>IF(CI142&gt;CI141,1,0)</f>
        <v>0</v>
      </c>
      <c r="DA143" s="65">
        <f>IF(CJ142&gt;CJ141,1,0)</f>
        <v>0</v>
      </c>
      <c r="DB143" s="65">
        <f>IF(CK142&gt;CK141,1,0)</f>
        <v>0</v>
      </c>
      <c r="DC143" s="111"/>
      <c r="DD143" s="65">
        <f>IF(AE141&gt;AE142,1,0)</f>
        <v>0</v>
      </c>
      <c r="DE143" s="65">
        <f>IF(AF141&gt;AF142,1,0)</f>
        <v>0</v>
      </c>
      <c r="DF143" s="65">
        <f>IF(AG141&gt;AG142,1,0)</f>
        <v>0</v>
      </c>
      <c r="DG143" s="65">
        <f>IF(AS139&gt;AS140,1,0)</f>
        <v>0</v>
      </c>
      <c r="DH143" s="65">
        <f>IF(AT139&gt;AT140,1,0)</f>
        <v>0</v>
      </c>
      <c r="DI143" s="65">
        <f>IF(AU139&gt;AU140,1,0)</f>
        <v>0</v>
      </c>
      <c r="DJ143" s="65">
        <f>IF(BG144&gt;BG143,1,0)</f>
        <v>0</v>
      </c>
      <c r="DK143" s="65">
        <f>IF(BH144&gt;BH143,1,0)</f>
        <v>0</v>
      </c>
      <c r="DL143" s="65">
        <f>IF(BI144&gt;BI143,1,0)</f>
        <v>0</v>
      </c>
      <c r="DM143" s="65">
        <f>IF(BU144&gt;BU143,1,0)</f>
        <v>0</v>
      </c>
      <c r="DN143" s="65">
        <f>IF(BV144&gt;BV143,1,0)</f>
        <v>0</v>
      </c>
      <c r="DO143" s="65">
        <f>IF(BW144&gt;BW143,1,0)</f>
        <v>0</v>
      </c>
      <c r="DP143" s="65">
        <f>IF(CI141&gt;CI142,1,0)</f>
        <v>0</v>
      </c>
      <c r="DQ143" s="65">
        <f>IF(CJ141&gt;CJ142,1,0)</f>
        <v>0</v>
      </c>
      <c r="DR143" s="65">
        <f>IF(CK141&gt;CK142,1,0)</f>
        <v>0</v>
      </c>
      <c r="DS143" s="111"/>
      <c r="DT143" s="65">
        <f>AE142+AF142+AG142+AS140+AT140+AU140+BG143+BH143+BI143+BU143+BV143+BW143+CI142+CJ142+CK142</f>
        <v>0</v>
      </c>
      <c r="DU143" s="65">
        <f>AE141+AF141+AG141+AS139+AT139+AU139+BG144+BH144+BI144+BU144+BV144+BW144+CI141+CJ141+CK141</f>
        <v>0</v>
      </c>
      <c r="DV143" s="111"/>
      <c r="DW143" s="31">
        <f>IF(X142="O",1,0)</f>
        <v>0</v>
      </c>
      <c r="DX143" s="31">
        <f>IF(AL140="O",1,0)</f>
        <v>0</v>
      </c>
      <c r="DY143" s="31">
        <f>IF(AZ143="O",1,0)</f>
        <v>0</v>
      </c>
      <c r="DZ143" s="31">
        <f>IF(BN143="O",1,0)</f>
        <v>0</v>
      </c>
      <c r="EA143" s="31">
        <f>IF(CB142="O",1,0)</f>
        <v>0</v>
      </c>
      <c r="ED143" s="65">
        <f t="shared" si="468"/>
        <v>0</v>
      </c>
      <c r="EE143" s="65">
        <f t="shared" si="469"/>
        <v>0</v>
      </c>
      <c r="EF143" s="65">
        <f t="shared" si="470"/>
        <v>0</v>
      </c>
      <c r="EG143" s="65">
        <f t="shared" si="471"/>
        <v>0</v>
      </c>
      <c r="EH143" s="65">
        <f t="shared" si="472"/>
        <v>0</v>
      </c>
      <c r="EI143" s="65">
        <v>5</v>
      </c>
      <c r="EJ143" s="43">
        <f t="shared" si="473"/>
        <v>0</v>
      </c>
      <c r="EK143" s="43">
        <f>AY143+BM143+CA142+W142+AK140</f>
        <v>0</v>
      </c>
      <c r="EL143" s="43">
        <f t="shared" si="474"/>
        <v>0</v>
      </c>
      <c r="EM143" s="43">
        <f t="shared" si="475"/>
        <v>0</v>
      </c>
      <c r="EN143" s="43">
        <f t="shared" si="476"/>
        <v>0</v>
      </c>
      <c r="EO143" s="43">
        <f t="shared" si="477"/>
        <v>0</v>
      </c>
      <c r="EP143" s="43">
        <f t="shared" si="477"/>
        <v>0</v>
      </c>
      <c r="EQ143" s="43">
        <f t="shared" si="478"/>
        <v>0</v>
      </c>
      <c r="ER143" s="43">
        <f t="shared" si="479"/>
        <v>0</v>
      </c>
      <c r="ES143" s="111"/>
      <c r="ET143" s="71">
        <f>IF(EK143+100&gt;99,EK143+100,concatdxnar("0",EK143+100))</f>
        <v>100</v>
      </c>
      <c r="EU143" s="71">
        <f t="shared" si="480"/>
        <v>100</v>
      </c>
      <c r="EV143" s="71">
        <f t="shared" si="481"/>
        <v>100</v>
      </c>
      <c r="EW143" s="71">
        <f t="shared" si="482"/>
        <v>9</v>
      </c>
      <c r="EX143" s="65" t="str">
        <f t="shared" si="483"/>
        <v>10010010095</v>
      </c>
      <c r="EY143" s="65">
        <f t="shared" si="484"/>
        <v>10010010095</v>
      </c>
      <c r="EZ143" s="65">
        <f>LARGE(EY139:EY144,EI143)</f>
        <v>10010010092</v>
      </c>
      <c r="FA143" s="65" t="str">
        <f t="shared" si="485"/>
        <v>100100100</v>
      </c>
      <c r="FB143" s="65" t="str">
        <f>IF(FA143=FA142,"empate-c",IF(FA143=FA144,"empate-b","ok"))</f>
        <v>empate-c</v>
      </c>
      <c r="FC143" s="65">
        <f t="shared" si="486"/>
        <v>2</v>
      </c>
      <c r="FD143" s="65" t="str">
        <f>IF(FB143="ok",9,IF(FB143="empate-c",CONCATENATE(FC143,FC142),IF(FB143="empate-b",CONCATENATE(FC143,FC144),1)))</f>
        <v>23</v>
      </c>
      <c r="FE143" s="65" t="str">
        <f>RIGHT(C137,1)</f>
        <v>P</v>
      </c>
      <c r="FF143" s="65">
        <f>IF(FD143=9,9,VLOOKUP(CONCATENATE(FE143,FD143),'Conf-Direto'!$A$12:$B$587,2,0))</f>
        <v>0</v>
      </c>
      <c r="FG143" s="65">
        <f t="shared" si="487"/>
        <v>7</v>
      </c>
      <c r="FH143" s="31" t="str">
        <f t="shared" si="488"/>
        <v>10010010072</v>
      </c>
      <c r="FI143" s="65">
        <v>5</v>
      </c>
      <c r="FJ143" s="70">
        <f>IF(AK139=1,1,IF(AK140=1,5,0))</f>
        <v>0</v>
      </c>
      <c r="FK143" s="70">
        <f>IF(W141=1,2,IF(W142=1,5,0))</f>
        <v>0</v>
      </c>
      <c r="FL143" s="70">
        <f>IF(CA141=1,3,IF(CA142=1,5,0))</f>
        <v>0</v>
      </c>
      <c r="FM143" s="70">
        <f>IF(BM144=1,4,IF(BM143=1,5,0))</f>
        <v>0</v>
      </c>
      <c r="FN143" s="70"/>
      <c r="FO143" s="70">
        <f>FN144</f>
        <v>0</v>
      </c>
      <c r="FP143" s="31">
        <f t="shared" si="489"/>
        <v>10010010072</v>
      </c>
      <c r="FQ143" s="31">
        <f>LARGE(FP139:FP144,5)</f>
        <v>10010010072</v>
      </c>
      <c r="FR143" s="65">
        <f>IF(SUM(EJ139:EJ144)=0,B143,VALUE(RIGHT(FQ143,1)))</f>
        <v>5</v>
      </c>
      <c r="FS143" s="31">
        <f t="shared" si="490"/>
        <v>95</v>
      </c>
      <c r="FT143" s="31">
        <f>VLOOKUP(FR143,B139:D144,3,0)</f>
        <v>0</v>
      </c>
      <c r="FU143" s="31">
        <f t="shared" si="491"/>
        <v>95</v>
      </c>
      <c r="FV143" s="67" t="str">
        <f t="shared" si="492"/>
        <v>9595</v>
      </c>
      <c r="FW143" s="31">
        <f t="shared" si="493"/>
        <v>9595</v>
      </c>
      <c r="FX143" s="31">
        <f>SMALL(FW139:FW144,FI143)</f>
        <v>9595</v>
      </c>
      <c r="FY143" s="31">
        <f t="shared" si="494"/>
        <v>95</v>
      </c>
      <c r="FZ143" s="31" t="str">
        <f t="shared" si="495"/>
        <v>95</v>
      </c>
    </row>
    <row r="144" spans="1:185" hidden="1" x14ac:dyDescent="0.45">
      <c r="B144" s="43">
        <v>6</v>
      </c>
      <c r="C144" s="47">
        <v>96</v>
      </c>
      <c r="D144" s="48">
        <f>Classificação!D100</f>
        <v>0</v>
      </c>
      <c r="F144" s="47">
        <f>F143+1</f>
        <v>96</v>
      </c>
      <c r="G144" s="135">
        <f t="shared" si="466"/>
        <v>0</v>
      </c>
      <c r="H144" s="148">
        <f>VLOOKUP(FR144,EI139:EJ144,2,0)</f>
        <v>0</v>
      </c>
      <c r="I144" s="137">
        <f>VLOOKUP(FR144,EI139:EK144,3,0)</f>
        <v>0</v>
      </c>
      <c r="J144" s="141">
        <f>VLOOKUP(FR144,EI139:EQ144,4,0)</f>
        <v>0</v>
      </c>
      <c r="K144" s="139">
        <f>VLOOKUP(FR144,EI139:EQ144,5,0)</f>
        <v>0</v>
      </c>
      <c r="L144" s="140">
        <f>VLOOKUP(FR144,EI139:EQ144,6,0)</f>
        <v>0</v>
      </c>
      <c r="M144" s="141">
        <f>VLOOKUP(FR144,EI139:EQ144,7,0)</f>
        <v>0</v>
      </c>
      <c r="N144" s="139">
        <f>VLOOKUP(FR144,EI139:EQ144,8,0)</f>
        <v>0</v>
      </c>
      <c r="O144" s="149">
        <f>VLOOKUP(FR144,EI139:EQ144,9,0)</f>
        <v>0</v>
      </c>
      <c r="P144" s="142">
        <f>VLOOKUP(FR144,EI139:ER144,10,0)</f>
        <v>0</v>
      </c>
      <c r="Q144" s="142" t="e">
        <f>VLOOKUP(FS144,EJ139:ES144,10,0)</f>
        <v>#N/A</v>
      </c>
      <c r="R144" s="97"/>
      <c r="S144" s="97"/>
      <c r="U144" s="118" t="s">
        <v>140</v>
      </c>
      <c r="V144" s="50">
        <f>D142</f>
        <v>0</v>
      </c>
      <c r="W144" s="119">
        <f>IF(X144="W",1,IF(X144="O",0,IF(X144="R",0,IF(X143="R",1,IF(AG144+AG143&gt;0,IF(AG144&gt;AG143,1,0),IF(AF144&gt;AF143,1,0))))))</f>
        <v>0</v>
      </c>
      <c r="X144" s="143"/>
      <c r="Y144" s="121"/>
      <c r="Z144" s="121"/>
      <c r="AA144" s="122"/>
      <c r="AC144" s="65" t="str">
        <f>IF(AA144&lt;&gt;"","STB",IF(AA143&lt;&gt;"","STB",IF(Z144&lt;&gt;"",IF(Z144&gt;5,IF(Z144&gt;Z143+1,"fim2st",IF(Z143&gt;Z144+1,"fim2st",IF(Z144=Z143,"meio2st",IF(Z144=6,IF(Z143=7,"fim2st","meio2st"),IF(Z144=7,IF(Z143=6,"fim2st","meio2st"),"meio2st"))))),IF(Z143&gt;5,IF(Z143&gt;Z144+1,"fim2st","meio2st"),"meio2st")),IF(Z143&lt;&gt;"",IF(Z144&gt;5,IF(Z144&gt;Z143+1,"fim2st",IF(Z143&gt;Z144+1,"fim2st",IF(Z144=Z143,"meio2st",IF(Z144=6,IF(Z143=7,"fim2st","meio2st"),IF(Z144=7,IF(Z143=6,"fim2st","meio2st"),"meio2st"))))),IF(Z143&gt;5,IF(Z143&gt;Z144+1,"fim2st","meio2st"),"meio2st")),IF(Y144&lt;&gt;"",IF(Y144&gt;5,IF(Y144&gt;Y143+1,"fim1st",IF(Y143&gt;Y144+1,"fim1st",IF(Y144=Y143,"meio1st",IF(Y144=6,IF(Y143=7,"fim1st","meio1st"),IF(Y144=7,IF(Y143=6,"fim1st","meio1st"),"meio1st"))))),IF(Y143&gt;5,IF(Y143&gt;Y144+1,"fim1st","meio1st"),"meio1st")),IF(Y143&lt;&gt;"",IF(Y144&gt;5,IF(Y144&gt;Y143+1,"fim1st",IF(Y143&gt;Y144+1,"fim1st",IF(Y144=Y143,"meio1st",IF(Y144=6,IF(Y143=7,"fim1st","meio1st"),IF(Y144=7,IF(Y143=6,"fim1st","meio1st"),"meio1st"))))),IF(Y143&gt;5,IF(Y143&gt;Y144+1,"fim1st","meio1st"),"meio1st")),"NJG"))))))</f>
        <v>NJG</v>
      </c>
      <c r="AE144" s="123">
        <f>IF(X144="W",6,IF(X144="O",0,  IF(X143="R",IF(AC144="meio1st",IF(Y143&gt;4,IF(Y143=6,7,Y143+2),6),Y144),Y144)))</f>
        <v>0</v>
      </c>
      <c r="AF144" s="124">
        <f>IF(X144="W",6,IF(X144="O",0,IF(X144="R",IF(AC144="meio1st",0,IF(AC144="fim1st",0,Z144) ),IF(X143="R",IF(AC144="meio1st",6,IF(AC144="fim1st",6,IF(AC144="meio2st",IF(Z143&gt;4,IF(Z143=6,7,Z143+2),6),Z144))),Z144))))</f>
        <v>0</v>
      </c>
      <c r="AG144" s="125">
        <f>IF(X144="W",0,IF(X144="O",0,IF(X144="R",IF(AC144="STB",AA144,0),IF(X143="R",IF(AC139="meio1st",0,IF(AE144&gt;AE143,IF(AF144&gt;AF143,0,10),IF(AF144&gt;AF143,10,AA144))),AA144))))</f>
        <v>0</v>
      </c>
      <c r="AH144" s="106"/>
      <c r="AI144" s="118"/>
      <c r="AJ144" s="50">
        <f>D144</f>
        <v>0</v>
      </c>
      <c r="AK144" s="119">
        <f>IF(AL144="W",1,IF(AL144="O",0,IF(AL144="R",0,IF(AL143="R",1,IF(AU144+AU143&gt;0,IF(AU144&gt;AU143,1,0),IF(AT144&gt;AT143,1,0))))))</f>
        <v>0</v>
      </c>
      <c r="AL144" s="143"/>
      <c r="AM144" s="121"/>
      <c r="AN144" s="121"/>
      <c r="AO144" s="122"/>
      <c r="AQ144" s="65" t="str">
        <f>IF(AO144&lt;&gt;"","STB",IF(AO143&lt;&gt;"","STB",IF(AN144&lt;&gt;"",IF(AN144&gt;5,IF(AN144&gt;AN143+1,"fim2st",IF(AN143&gt;AN144+1,"fim2st",IF(AN144=AN143,"meio2st",IF(AN144=6,IF(AN143=7,"fim2st","meio2st"),IF(AN144=7,IF(AN143=6,"fim2st","meio2st"),"meio2st"))))),IF(AN143&gt;5,IF(AN143&gt;AN144+1,"fim2st","meio2st"),"meio2st")),IF(AN143&lt;&gt;"",IF(AN144&gt;5,IF(AN144&gt;AN143+1,"fim2st",IF(AN143&gt;AN144+1,"fim2st",IF(AN144=AN143,"meio2st",IF(AN144=6,IF(AN143=7,"fim2st","meio2st"),IF(AN144=7,IF(AN143=6,"fim2st","meio2st"),"meio2st"))))),IF(AN143&gt;5,IF(AN143&gt;AN144+1,"fim2st","meio2st"),"meio2st")),IF(AM144&lt;&gt;"",IF(AM144&gt;5,IF(AM144&gt;AM143+1,"fim1st",IF(AM143&gt;AM144+1,"fim1st",IF(AM144=AM143,"meio1st",IF(AM144=6,IF(AM143=7,"fim1st","meio1st"),IF(AM144=7,IF(AM143=6,"fim1st","meio1st"),"meio1st"))))),IF(AM143&gt;5,IF(AM143&gt;AM144+1,"fim1st","meio1st"),"meio1st")),IF(AM143&lt;&gt;"",IF(AM144&gt;5,IF(AM144&gt;AM143+1,"fim1st",IF(AM143&gt;AM144+1,"fim1st",IF(AM144=AM143,"meio1st",IF(AM144=6,IF(AM143=7,"fim1st","meio1st"),IF(AM144=7,IF(AM143=6,"fim1st","meio1st"),"meio1st"))))),IF(AM143&gt;5,IF(AM143&gt;AM144+1,"fim1st","meio1st"),"meio1st")),"NJG"))))))</f>
        <v>NJG</v>
      </c>
      <c r="AS144" s="123">
        <f>IF(AL144="W",6,IF(AL144="O",0,  IF(AL143="R",IF(AQ144="meio1st",IF(AM143&gt;4,IF(AM143=6,7,AM143+2),6),AM144),AM144)))</f>
        <v>0</v>
      </c>
      <c r="AT144" s="124">
        <f>IF(AL144="W",6,IF(AL144="O",0,IF(AL144="R",IF(AQ144="meio1st",0,IF(AQ144="fim1st",0,AN144) ),IF(AL143="R",IF(AQ144="meio1st",6,IF(AQ144="fim1st",6,IF(AQ144="meio2st",IF(AN143&gt;4,IF(AN143=6,7,AN143+2),6),AN144))),AN144))))</f>
        <v>0</v>
      </c>
      <c r="AU144" s="125">
        <f>IF(AL144="W",0,IF(AL144="O",0,IF(AL144="R",IF(AQ144="STB",AO144,0),IF(AL143="R",IF(AQ139="meio1st",0,IF(AS144&gt;AS143,IF(AT144&gt;AT143,0,10),IF(AT144&gt;AT143,10,AO144))),AO144))))</f>
        <v>0</v>
      </c>
      <c r="AW144" s="118" t="s">
        <v>140</v>
      </c>
      <c r="AX144" s="50">
        <f>D144</f>
        <v>0</v>
      </c>
      <c r="AY144" s="119">
        <f>IF(AZ144="W",1,IF(AZ144="O",0,IF(AZ144="R",0,IF(AZ143="R",1,IF(BI144+BI143&gt;0,IF(BI144&gt;BI143,1,0),IF(BH144&gt;BH143,1,0))))))</f>
        <v>0</v>
      </c>
      <c r="AZ144" s="143"/>
      <c r="BA144" s="121"/>
      <c r="BB144" s="121"/>
      <c r="BC144" s="122"/>
      <c r="BE144" s="65" t="str">
        <f>IF(BC144&lt;&gt;"","STB",IF(BC143&lt;&gt;"","STB",IF(BB144&lt;&gt;"",IF(BB144&gt;5,IF(BB144&gt;BB143+1,"fim2st",IF(BB143&gt;BB144+1,"fim2st",IF(BB144=BB143,"meio2st",IF(BB144=6,IF(BB143=7,"fim2st","meio2st"),IF(BB144=7,IF(BB143=6,"fim2st","meio2st"),"meio2st"))))),IF(BB143&gt;5,IF(BB143&gt;BB144+1,"fim2st","meio2st"),"meio2st")),IF(BB143&lt;&gt;"",IF(BB144&gt;5,IF(BB144&gt;BB143+1,"fim2st",IF(BB143&gt;BB144+1,"fim2st",IF(BB144=BB143,"meio2st",IF(BB144=6,IF(BB143=7,"fim2st","meio2st"),IF(BB144=7,IF(BB143=6,"fim2st","meio2st"),"meio2st"))))),IF(BB143&gt;5,IF(BB143&gt;BB144+1,"fim2st","meio2st"),"meio2st")),IF(BA144&lt;&gt;"",IF(BA144&gt;5,IF(BA144&gt;BA143+1,"fim1st",IF(BA143&gt;BA144+1,"fim1st",IF(BA144=BA143,"meio1st",IF(BA144=6,IF(BA143=7,"fim1st","meio1st"),IF(BA144=7,IF(BA143=6,"fim1st","meio1st"),"meio1st"))))),IF(BA143&gt;5,IF(BA143&gt;BA144+1,"fim1st","meio1st"),"meio1st")),IF(BA143&lt;&gt;"",IF(BA144&gt;5,IF(BA144&gt;BA143+1,"fim1st",IF(BA143&gt;BA144+1,"fim1st",IF(BA144=BA143,"meio1st",IF(BA144=6,IF(BA143=7,"fim1st","meio1st"),IF(BA144=7,IF(BA143=6,"fim1st","meio1st"),"meio1st"))))),IF(BA143&gt;5,IF(BA143&gt;BA144+1,"fim1st","meio1st"),"meio1st")),"NJG"))))))</f>
        <v>NJG</v>
      </c>
      <c r="BG144" s="123">
        <f>IF(AZ144="W",6,IF(AZ144="O",0,  IF(AZ143="R",IF(BE144="meio1st",IF(BA143&gt;4,IF(BA143=6,7,BA143+2),6),BA144),BA144)))</f>
        <v>0</v>
      </c>
      <c r="BH144" s="124">
        <f>IF(AZ144="W",6,IF(AZ144="O",0,IF(AZ144="R",IF(BE144="meio1st",0,IF(BE144="fim1st",0,BB144) ),IF(AZ143="R",IF(BE144="meio1st",6,IF(BE144="fim1st",6,IF(BE144="meio2st",IF(BB143&gt;4,IF(BB143=6,7,BB143+2),6),BB144))),BB144))))</f>
        <v>0</v>
      </c>
      <c r="BI144" s="125">
        <f>IF(AZ144="W",0,IF(AZ144="O",0,IF(AZ144="R",IF(BE144="STB",BC144,0),IF(AZ143="R",IF(BE139="meio1st",0,IF(BG144&gt;BG143,IF(BH144&gt;BH143,0,10),IF(BH144&gt;BH143,10,BC144))),BC144))))</f>
        <v>0</v>
      </c>
      <c r="BK144" s="118"/>
      <c r="BL144" s="50">
        <f>D142</f>
        <v>0</v>
      </c>
      <c r="BM144" s="119">
        <f>IF(BN144="W",1,IF(BN144="O",0,IF(BN144="R",0,IF(BN143="R",1,IF(BW144+BW143&gt;0,IF(BW144&gt;BW143,1,0),IF(BV144&gt;BV143,1,0))))))</f>
        <v>0</v>
      </c>
      <c r="BN144" s="143"/>
      <c r="BO144" s="121"/>
      <c r="BP144" s="121"/>
      <c r="BQ144" s="122"/>
      <c r="BS144" s="65" t="str">
        <f>IF(BQ144&lt;&gt;"","STB",IF(BQ143&lt;&gt;"","STB",IF(BP144&lt;&gt;"",IF(BP144&gt;5,IF(BP144&gt;BP143+1,"fim2st",IF(BP143&gt;BP144+1,"fim2st",IF(BP144=BP143,"meio2st",IF(BP144=6,IF(BP143=7,"fim2st","meio2st"),IF(BP144=7,IF(BP143=6,"fim2st","meio2st"),"meio2st"))))),IF(BP143&gt;5,IF(BP143&gt;BP144+1,"fim2st","meio2st"),"meio2st")),IF(BP143&lt;&gt;"",IF(BP144&gt;5,IF(BP144&gt;BP143+1,"fim2st",IF(BP143&gt;BP144+1,"fim2st",IF(BP144=BP143,"meio2st",IF(BP144=6,IF(BP143=7,"fim2st","meio2st"),IF(BP144=7,IF(BP143=6,"fim2st","meio2st"),"meio2st"))))),IF(BP143&gt;5,IF(BP143&gt;BP144+1,"fim2st","meio2st"),"meio2st")),IF(BO144&lt;&gt;"",IF(BO144&gt;5,IF(BO144&gt;BO143+1,"fim1st",IF(BO143&gt;BO144+1,"fim1st",IF(BO144=BO143,"meio1st",IF(BO144=6,IF(BO143=7,"fim1st","meio1st"),IF(BO144=7,IF(BO143=6,"fim1st","meio1st"),"meio1st"))))),IF(BO143&gt;5,IF(BO143&gt;BO144+1,"fim1st","meio1st"),"meio1st")),IF(BO143&lt;&gt;"",IF(BO144&gt;5,IF(BO144&gt;BO143+1,"fim1st",IF(BO143&gt;BO144+1,"fim1st",IF(BO144=BO143,"meio1st",IF(BO144=6,IF(BO143=7,"fim1st","meio1st"),IF(BO144=7,IF(BO143=6,"fim1st","meio1st"),"meio1st"))))),IF(BO143&gt;5,IF(BO143&gt;BO144+1,"fim1st","meio1st"),"meio1st")),"NJG"))))))</f>
        <v>NJG</v>
      </c>
      <c r="BU144" s="123">
        <f>IF(BN144="W",6,IF(BN144="O",0,  IF(BN143="R",IF(BS144="meio1st",IF(BO143&gt;4,IF(BO143=6,7,BO143+2),6),BO144),BO144)))</f>
        <v>0</v>
      </c>
      <c r="BV144" s="124">
        <f>IF(BN144="W",6,IF(BN144="O",0,IF(BN144="R",IF(BS144="meio1st",0,IF(BS144="fim1st",0,BP144) ),IF(BN143="R",IF(BS144="meio1st",6,IF(BS144="fim1st",6,IF(BS144="meio2st",IF(BP143&gt;4,IF(BP143=6,7,BP143+2),6),BP144))),BP144))))</f>
        <v>0</v>
      </c>
      <c r="BW144" s="125">
        <f>IF(BN144="W",0,IF(BN144="O",0,IF(BN144="R",IF(BS144="STB",BQ144,0),IF(BN143="R",IF(BS139="meio1st",0,IF(BU144&gt;BU143,IF(BV144&gt;BV143,0,10),IF(BV144&gt;BV143,10,BQ144))),BQ144))))</f>
        <v>0</v>
      </c>
      <c r="BY144" s="118"/>
      <c r="BZ144" s="50">
        <f>D144</f>
        <v>0</v>
      </c>
      <c r="CA144" s="119">
        <f>IF(CB144="W",1,IF(CB144="O",0,IF(CB144="R",0,IF(CB143="R",1,IF(CK144+CK143&gt;0,IF(CK144&gt;CK143,1,0),IF(CJ144&gt;CJ143,1,0))))))</f>
        <v>0</v>
      </c>
      <c r="CB144" s="144"/>
      <c r="CC144" s="129"/>
      <c r="CD144" s="129"/>
      <c r="CE144" s="130"/>
      <c r="CG144" s="65" t="str">
        <f>IF(CE144&lt;&gt;"","STB",IF(CE143&lt;&gt;"","STB",IF(CD144&lt;&gt;"",IF(CD144&gt;5,IF(CD144&gt;CD143+1,"fim2st",IF(CD143&gt;CD144+1,"fim2st",IF(CD144=CD143,"meio2st",IF(CD144=6,IF(CD143=7,"fim2st","meio2st"),IF(CD144=7,IF(CD143=6,"fim2st","meio2st"),"meio2st"))))),IF(CD143&gt;5,IF(CD143&gt;CD144+1,"fim2st","meio2st"),"meio2st")),IF(CD143&lt;&gt;"",IF(CD144&gt;5,IF(CD144&gt;CD143+1,"fim2st",IF(CD143&gt;CD144+1,"fim2st",IF(CD144=CD143,"meio2st",IF(CD144=6,IF(CD143=7,"fim2st","meio2st"),IF(CD144=7,IF(CD143=6,"fim2st","meio2st"),"meio2st"))))),IF(CD143&gt;5,IF(CD143&gt;CD144+1,"fim2st","meio2st"),"meio2st")),IF(CC144&lt;&gt;"",IF(CC144&gt;5,IF(CC144&gt;CC143+1,"fim1st",IF(CC143&gt;CC144+1,"fim1st",IF(CC144=CC143,"meio1st",IF(CC144=6,IF(CC143=7,"fim1st","meio1st"),IF(CC144=7,IF(CC143=6,"fim1st","meio1st"),"meio1st"))))),IF(CC143&gt;5,IF(CC143&gt;CC144+1,"fim1st","meio1st"),"meio1st")),IF(CC143&lt;&gt;"",IF(CC144&gt;5,IF(CC144&gt;CC143+1,"fim1st",IF(CC143&gt;CC144+1,"fim1st",IF(CC144=CC143,"meio1st",IF(CC144=6,IF(CC143=7,"fim1st","meio1st"),IF(CC144=7,IF(CC143=6,"fim1st","meio1st"),"meio1st"))))),IF(CC143&gt;5,IF(CC143&gt;CC144+1,"fim1st","meio1st"),"meio1st")),"NJG"))))))</f>
        <v>NJG</v>
      </c>
      <c r="CI144" s="123">
        <f>IF(CB144="W",6,IF(CB144="O",0,  IF(CB143="R",IF(CG144="meio1st",IF(CC143&gt;4,IF(CC143=6,7,CC143+2),6),CC144),CC144)))</f>
        <v>0</v>
      </c>
      <c r="CJ144" s="124">
        <f>IF(CB144="W",6,IF(CB144="O",0,IF(CB144="R",IF(CG144="meio1st",0,IF(CG144="fim1st",0,CD144) ),IF(CB143="R",IF(CG144="meio1st",6,IF(CG144="fim1st",6,IF(CG144="meio2st",IF(CD143&gt;4,IF(CD143=6,7,CD143+2),6),CD144))),CD144))))</f>
        <v>0</v>
      </c>
      <c r="CK144" s="125">
        <f>IF(CB144="W",0,IF(CB144="O",0,IF(CB144="R",IF(CG144="STB",CE144,0),IF(CB143="R",IF(CG139="meio1st",0,IF(CI144&gt;CI143,IF(CJ144&gt;CJ143,0,10),IF(CJ144&gt;CJ143,10,CE144))),CE144))))</f>
        <v>0</v>
      </c>
      <c r="CM144" s="31">
        <f t="shared" si="467"/>
        <v>0</v>
      </c>
      <c r="CN144" s="65">
        <f>IF(AE140&gt;AE139,1,0)</f>
        <v>0</v>
      </c>
      <c r="CO144" s="65">
        <f>IF(AF140&gt;AF139,1,0)</f>
        <v>0</v>
      </c>
      <c r="CP144" s="65">
        <f>IF(AG140&gt;AG139,1,0)</f>
        <v>0</v>
      </c>
      <c r="CQ144" s="65">
        <f>IF(AS144&gt;AS143,1,0)</f>
        <v>0</v>
      </c>
      <c r="CR144" s="65">
        <f>IF(AT144&gt;AT143,1,0)</f>
        <v>0</v>
      </c>
      <c r="CS144" s="65">
        <f>IF(AU144&gt;AU143,1,0)</f>
        <v>0</v>
      </c>
      <c r="CT144" s="65">
        <f>IF(BG144&gt;BG143,1,0)</f>
        <v>0</v>
      </c>
      <c r="CU144" s="65">
        <f>IF(BH144&gt;BH143,1,0)</f>
        <v>0</v>
      </c>
      <c r="CV144" s="65">
        <f>IF(BI144&gt;BI143,1,0)</f>
        <v>0</v>
      </c>
      <c r="CW144" s="65">
        <f>IF(BU142&gt;BU141,1,0)</f>
        <v>0</v>
      </c>
      <c r="CX144" s="65">
        <f>IF(BV142&gt;BV141,1,0)</f>
        <v>0</v>
      </c>
      <c r="CY144" s="65">
        <f>IF(BW142&gt;BW141,1,0)</f>
        <v>0</v>
      </c>
      <c r="CZ144" s="65">
        <f>IF(CI144&gt;CI143,1,0)</f>
        <v>0</v>
      </c>
      <c r="DA144" s="65">
        <f>IF(CJ144&gt;CJ143,1,0)</f>
        <v>0</v>
      </c>
      <c r="DB144" s="65">
        <f>IF(CK144&gt;CK143,1,0)</f>
        <v>0</v>
      </c>
      <c r="DC144" s="111"/>
      <c r="DD144" s="65">
        <f>IF(AE139&gt;AE140,1,0)</f>
        <v>0</v>
      </c>
      <c r="DE144" s="65">
        <f>IF(AF139&gt;AF140,1,0)</f>
        <v>0</v>
      </c>
      <c r="DF144" s="65">
        <f>IF(AG139&gt;AG140,1,0)</f>
        <v>0</v>
      </c>
      <c r="DG144" s="65">
        <f>IF(AS143&gt;AS144,1,0)</f>
        <v>0</v>
      </c>
      <c r="DH144" s="65">
        <f>IF(AT143&gt;AT144,1,0)</f>
        <v>0</v>
      </c>
      <c r="DI144" s="65">
        <f>IF(AU143&gt;AU144,1,0)</f>
        <v>0</v>
      </c>
      <c r="DJ144" s="65">
        <f>IF(BG143&gt;BG144,1,0)</f>
        <v>0</v>
      </c>
      <c r="DK144" s="65">
        <f>IF(BH143&gt;BH144,1,0)</f>
        <v>0</v>
      </c>
      <c r="DL144" s="65">
        <f>IF(BI143&gt;BI144,1,0)</f>
        <v>0</v>
      </c>
      <c r="DM144" s="65">
        <f>IF(BU141&gt;BU142,1,0)</f>
        <v>0</v>
      </c>
      <c r="DN144" s="65">
        <f>IF(BV141&gt;BV142,1,0)</f>
        <v>0</v>
      </c>
      <c r="DO144" s="65">
        <f>IF(BW141&gt;BW142,1,0)</f>
        <v>0</v>
      </c>
      <c r="DP144" s="65">
        <f>IF(CI143&gt;CI144,1,0)</f>
        <v>0</v>
      </c>
      <c r="DQ144" s="65">
        <f>IF(CJ143&gt;CJ144,1,0)</f>
        <v>0</v>
      </c>
      <c r="DR144" s="65">
        <f>IF(CK143&gt;CK144,1,0)</f>
        <v>0</v>
      </c>
      <c r="DS144" s="111"/>
      <c r="DT144" s="65">
        <f>AE140+AF140+AG140+AS144+AT144+AU144+BG144+BH144+BI144+BU142+BV142+BW142+CI144+CJ144+CK144</f>
        <v>0</v>
      </c>
      <c r="DU144" s="65">
        <f>AE139+AF139+AG139+AS143+AT143+AU143+BG143+BH143+BI143+BU141+BV141+BW141+CI143+CJ143+CK143</f>
        <v>0</v>
      </c>
      <c r="DV144" s="111"/>
      <c r="DW144" s="31">
        <f>IF(X140="O",1,0)</f>
        <v>0</v>
      </c>
      <c r="DX144" s="31">
        <f>IF(AL144="O",1,0)</f>
        <v>0</v>
      </c>
      <c r="DY144" s="31">
        <f>IF(AZ144="O",1,0)</f>
        <v>0</v>
      </c>
      <c r="DZ144" s="31">
        <f>IF(BN142="O",1,0)</f>
        <v>0</v>
      </c>
      <c r="EA144" s="31">
        <f>IF(CB144="O",1,0)</f>
        <v>0</v>
      </c>
      <c r="ED144" s="65">
        <f t="shared" si="468"/>
        <v>0</v>
      </c>
      <c r="EE144" s="65">
        <f t="shared" si="469"/>
        <v>0</v>
      </c>
      <c r="EF144" s="65">
        <f t="shared" si="470"/>
        <v>0</v>
      </c>
      <c r="EG144" s="65">
        <f t="shared" si="471"/>
        <v>0</v>
      </c>
      <c r="EH144" s="65">
        <f t="shared" si="472"/>
        <v>0</v>
      </c>
      <c r="EI144" s="65">
        <v>6</v>
      </c>
      <c r="EJ144" s="43">
        <f t="shared" si="473"/>
        <v>0</v>
      </c>
      <c r="EK144" s="43">
        <f>AY144+BM142+CA144+W140+AK144</f>
        <v>0</v>
      </c>
      <c r="EL144" s="43">
        <f t="shared" si="474"/>
        <v>0</v>
      </c>
      <c r="EM144" s="43">
        <f t="shared" si="475"/>
        <v>0</v>
      </c>
      <c r="EN144" s="43">
        <f t="shared" si="476"/>
        <v>0</v>
      </c>
      <c r="EO144" s="43">
        <f t="shared" si="477"/>
        <v>0</v>
      </c>
      <c r="EP144" s="43">
        <f t="shared" si="477"/>
        <v>0</v>
      </c>
      <c r="EQ144" s="43">
        <f t="shared" si="478"/>
        <v>0</v>
      </c>
      <c r="ER144" s="43">
        <f t="shared" si="479"/>
        <v>0</v>
      </c>
      <c r="ES144" s="111"/>
      <c r="ET144" s="71">
        <f>IF(EK144+100&gt;99,EK144+100,concatdxnar("0",EK144+100))</f>
        <v>100</v>
      </c>
      <c r="EU144" s="71">
        <f t="shared" si="480"/>
        <v>100</v>
      </c>
      <c r="EV144" s="71">
        <f t="shared" si="481"/>
        <v>100</v>
      </c>
      <c r="EW144" s="71">
        <f t="shared" si="482"/>
        <v>9</v>
      </c>
      <c r="EX144" s="65" t="str">
        <f t="shared" si="483"/>
        <v>10010010096</v>
      </c>
      <c r="EY144" s="65">
        <f t="shared" si="484"/>
        <v>10010010096</v>
      </c>
      <c r="EZ144" s="65">
        <f>LARGE(EY139:EY144,EI144)</f>
        <v>10010010091</v>
      </c>
      <c r="FA144" s="65" t="str">
        <f t="shared" si="485"/>
        <v>100100100</v>
      </c>
      <c r="FB144" s="65" t="str">
        <f>IF(FA144=FA143,"empate-c","ok")</f>
        <v>empate-c</v>
      </c>
      <c r="FC144" s="65">
        <f t="shared" si="486"/>
        <v>1</v>
      </c>
      <c r="FD144" s="65" t="str">
        <f>IF(FB144="ok",9,IF(FB144="empate-c",CONCATENATE(FC144,FC143),IF(FB144="empate-b",CONCATENATE(FC144,FC174),1)))</f>
        <v>12</v>
      </c>
      <c r="FE144" s="65" t="str">
        <f>RIGHT(C137,1)</f>
        <v>P</v>
      </c>
      <c r="FF144" s="65">
        <f>IF(FD144=9,9,VLOOKUP(CONCATENATE(FE144,FD144),'Conf-Direto'!$A$12:$B$587,2,0))</f>
        <v>0</v>
      </c>
      <c r="FG144" s="65">
        <f t="shared" si="487"/>
        <v>7</v>
      </c>
      <c r="FH144" s="31" t="str">
        <f t="shared" si="488"/>
        <v>10010010071</v>
      </c>
      <c r="FI144" s="65">
        <v>6</v>
      </c>
      <c r="FJ144" s="70">
        <f>IF(W139=1,1,IF(W140=1,6,0))</f>
        <v>0</v>
      </c>
      <c r="FK144" s="70">
        <f>IF(BM141=1,2,IF(BM142=1,6,0))</f>
        <v>0</v>
      </c>
      <c r="FL144" s="70">
        <f>IF(AK143=1,3,IF(AK144=1,6,0))</f>
        <v>0</v>
      </c>
      <c r="FM144" s="70">
        <f>IF(CA143=1,4,IF(CA144=1,6,0))</f>
        <v>0</v>
      </c>
      <c r="FN144" s="70">
        <f>IF(AY143=1,5,IF(AY144=1,6,0))</f>
        <v>0</v>
      </c>
      <c r="FO144" s="70"/>
      <c r="FP144" s="31">
        <f t="shared" si="489"/>
        <v>10010010071</v>
      </c>
      <c r="FQ144" s="31">
        <f>LARGE(FP139:FP144,6)</f>
        <v>10010010071</v>
      </c>
      <c r="FR144" s="65">
        <f>IF(SUM(EJ139:EJ144)=0,B144,VALUE(RIGHT(FQ144,1)))</f>
        <v>6</v>
      </c>
      <c r="FS144" s="31">
        <f t="shared" si="490"/>
        <v>96</v>
      </c>
      <c r="FT144" s="31">
        <f>VLOOKUP(FR144,B139:D144,3,0)</f>
        <v>0</v>
      </c>
      <c r="FU144" s="31">
        <f t="shared" si="491"/>
        <v>96</v>
      </c>
      <c r="FV144" s="67" t="str">
        <f t="shared" si="492"/>
        <v>9696</v>
      </c>
      <c r="FW144" s="31">
        <f t="shared" si="493"/>
        <v>9696</v>
      </c>
      <c r="FX144" s="31">
        <f>SMALL(FW139:FW144,FI144)</f>
        <v>9696</v>
      </c>
      <c r="FY144" s="31">
        <f t="shared" si="494"/>
        <v>96</v>
      </c>
      <c r="FZ144" s="31" t="str">
        <f t="shared" si="495"/>
        <v>96</v>
      </c>
    </row>
    <row r="145" spans="1:185" hidden="1" x14ac:dyDescent="0.45"/>
    <row r="146" spans="1:185" s="23" customFormat="1" ht="22.5" hidden="1" customHeight="1" x14ac:dyDescent="0.45">
      <c r="A146" s="34"/>
      <c r="B146" s="34" t="s">
        <v>144</v>
      </c>
      <c r="C146" s="10" t="s">
        <v>252</v>
      </c>
      <c r="D146" s="10"/>
      <c r="E146" s="34"/>
      <c r="F146" s="10"/>
      <c r="G146" s="10" t="s">
        <v>245</v>
      </c>
      <c r="H146" s="3" t="s">
        <v>146</v>
      </c>
      <c r="I146" s="2" t="s">
        <v>147</v>
      </c>
      <c r="J146" s="1" t="s">
        <v>148</v>
      </c>
      <c r="K146" s="1"/>
      <c r="L146" s="1"/>
      <c r="M146" s="1" t="s">
        <v>150</v>
      </c>
      <c r="N146" s="1"/>
      <c r="O146" s="1"/>
      <c r="P146" s="10" t="s">
        <v>152</v>
      </c>
      <c r="Q146" s="10" t="s">
        <v>152</v>
      </c>
      <c r="R146" s="79"/>
      <c r="S146" s="79"/>
      <c r="U146" s="152"/>
      <c r="V146" s="153" t="s">
        <v>246</v>
      </c>
      <c r="W146" s="69"/>
      <c r="X146" s="304" t="s">
        <v>154</v>
      </c>
      <c r="Y146" s="304"/>
      <c r="Z146" s="304"/>
      <c r="AA146" s="304"/>
      <c r="AC146" s="65" t="s">
        <v>155</v>
      </c>
      <c r="AD146" s="34"/>
      <c r="AE146" s="303" t="s">
        <v>156</v>
      </c>
      <c r="AF146" s="303"/>
      <c r="AG146" s="303"/>
      <c r="AI146" s="152"/>
      <c r="AJ146" s="153" t="s">
        <v>247</v>
      </c>
      <c r="AK146" s="69"/>
      <c r="AL146" s="304" t="s">
        <v>154</v>
      </c>
      <c r="AM146" s="304"/>
      <c r="AN146" s="304"/>
      <c r="AO146" s="304"/>
      <c r="AP146" s="34"/>
      <c r="AQ146" s="65" t="s">
        <v>155</v>
      </c>
      <c r="AR146" s="34"/>
      <c r="AS146" s="303" t="s">
        <v>156</v>
      </c>
      <c r="AT146" s="303"/>
      <c r="AU146" s="303"/>
      <c r="AW146" s="152"/>
      <c r="AX146" s="153" t="s">
        <v>248</v>
      </c>
      <c r="AY146" s="69"/>
      <c r="AZ146" s="304" t="s">
        <v>154</v>
      </c>
      <c r="BA146" s="304"/>
      <c r="BB146" s="304"/>
      <c r="BC146" s="304"/>
      <c r="BD146" s="34"/>
      <c r="BE146" s="65" t="s">
        <v>155</v>
      </c>
      <c r="BF146" s="34"/>
      <c r="BG146" s="303" t="s">
        <v>156</v>
      </c>
      <c r="BH146" s="303"/>
      <c r="BI146" s="303"/>
      <c r="BK146" s="152"/>
      <c r="BL146" s="153" t="s">
        <v>249</v>
      </c>
      <c r="BM146" s="69"/>
      <c r="BN146" s="304" t="s">
        <v>154</v>
      </c>
      <c r="BO146" s="304"/>
      <c r="BP146" s="304"/>
      <c r="BQ146" s="304"/>
      <c r="BR146" s="34"/>
      <c r="BS146" s="65" t="s">
        <v>155</v>
      </c>
      <c r="BT146" s="34"/>
      <c r="BU146" s="303" t="s">
        <v>156</v>
      </c>
      <c r="BV146" s="303"/>
      <c r="BW146" s="303"/>
      <c r="BY146" s="152"/>
      <c r="BZ146" s="153" t="s">
        <v>250</v>
      </c>
      <c r="CA146" s="69"/>
      <c r="CB146" s="305" t="s">
        <v>154</v>
      </c>
      <c r="CC146" s="305"/>
      <c r="CD146" s="305"/>
      <c r="CE146" s="305"/>
      <c r="CF146" s="34"/>
      <c r="CG146" s="65" t="s">
        <v>155</v>
      </c>
      <c r="CH146" s="34"/>
      <c r="CI146" s="303" t="s">
        <v>156</v>
      </c>
      <c r="CJ146" s="303"/>
      <c r="CK146" s="303"/>
      <c r="CM146" s="306" t="s">
        <v>157</v>
      </c>
      <c r="CN146" s="307" t="s">
        <v>158</v>
      </c>
      <c r="CO146" s="307"/>
      <c r="CP146" s="307"/>
      <c r="CQ146" s="307" t="s">
        <v>159</v>
      </c>
      <c r="CR146" s="307"/>
      <c r="CS146" s="307"/>
      <c r="CT146" s="307" t="s">
        <v>160</v>
      </c>
      <c r="CU146" s="307"/>
      <c r="CV146" s="307"/>
      <c r="CW146" s="307" t="s">
        <v>161</v>
      </c>
      <c r="CX146" s="307"/>
      <c r="CY146" s="307"/>
      <c r="CZ146" s="307" t="s">
        <v>162</v>
      </c>
      <c r="DA146" s="307"/>
      <c r="DB146" s="307"/>
      <c r="DC146" s="34"/>
      <c r="DD146" s="307" t="s">
        <v>163</v>
      </c>
      <c r="DE146" s="307"/>
      <c r="DF146" s="307"/>
      <c r="DG146" s="307" t="s">
        <v>164</v>
      </c>
      <c r="DH146" s="307"/>
      <c r="DI146" s="307"/>
      <c r="DJ146" s="307" t="s">
        <v>165</v>
      </c>
      <c r="DK146" s="307"/>
      <c r="DL146" s="307"/>
      <c r="DM146" s="307" t="s">
        <v>166</v>
      </c>
      <c r="DN146" s="307"/>
      <c r="DO146" s="307"/>
      <c r="DP146" s="307" t="s">
        <v>167</v>
      </c>
      <c r="DQ146" s="307"/>
      <c r="DR146" s="307"/>
      <c r="DS146" s="34"/>
      <c r="DT146" s="307" t="s">
        <v>150</v>
      </c>
      <c r="DU146" s="307"/>
      <c r="DV146" s="34"/>
      <c r="DW146" s="307" t="s">
        <v>168</v>
      </c>
      <c r="DX146" s="307"/>
      <c r="DY146" s="307"/>
      <c r="DZ146" s="307"/>
      <c r="EA146" s="307"/>
      <c r="EB146" s="65" t="s">
        <v>169</v>
      </c>
      <c r="EC146" s="65"/>
      <c r="ED146" s="307" t="s">
        <v>170</v>
      </c>
      <c r="EE146" s="307"/>
      <c r="EF146" s="307"/>
      <c r="EG146" s="307"/>
      <c r="EH146" s="307"/>
      <c r="EI146" s="308" t="s">
        <v>144</v>
      </c>
      <c r="EJ146" s="308" t="s">
        <v>146</v>
      </c>
      <c r="EK146" s="308" t="s">
        <v>147</v>
      </c>
      <c r="EL146" s="307" t="s">
        <v>148</v>
      </c>
      <c r="EM146" s="307"/>
      <c r="EN146" s="307"/>
      <c r="EO146" s="307" t="s">
        <v>150</v>
      </c>
      <c r="EP146" s="307"/>
      <c r="EQ146" s="307"/>
      <c r="ER146" s="307" t="s">
        <v>171</v>
      </c>
      <c r="ES146" s="34"/>
      <c r="ET146" s="309" t="s">
        <v>172</v>
      </c>
      <c r="EU146" s="309"/>
      <c r="EV146" s="309"/>
      <c r="EW146" s="309"/>
      <c r="EX146" s="309"/>
      <c r="EY146" s="309"/>
      <c r="EZ146" s="309"/>
      <c r="FA146" s="309"/>
      <c r="FB146" s="309"/>
      <c r="FC146" s="309"/>
      <c r="FD146" s="307" t="s">
        <v>173</v>
      </c>
      <c r="FE146" s="307"/>
      <c r="FF146" s="307"/>
      <c r="FG146" s="307"/>
      <c r="FH146" s="307"/>
      <c r="FI146" s="307"/>
      <c r="FJ146" s="307"/>
      <c r="FK146" s="307"/>
      <c r="FL146" s="307"/>
      <c r="FM146" s="307"/>
      <c r="FN146" s="307"/>
      <c r="FO146" s="307"/>
      <c r="FP146" s="307"/>
      <c r="FQ146" s="307"/>
      <c r="FR146" s="307"/>
      <c r="FS146" s="34"/>
      <c r="FT146" s="34"/>
      <c r="FU146" s="34"/>
      <c r="FV146" s="72"/>
      <c r="FW146" s="34"/>
      <c r="FX146" s="34"/>
      <c r="FY146" s="34"/>
      <c r="FZ146" s="34"/>
      <c r="GA146" s="34"/>
      <c r="GB146" s="34"/>
      <c r="GC146" s="34"/>
    </row>
    <row r="147" spans="1:185" s="23" customFormat="1" ht="24.75" hidden="1" customHeight="1" x14ac:dyDescent="0.45">
      <c r="A147" s="34"/>
      <c r="B147" s="34"/>
      <c r="C147" s="8" t="str">
        <f>C138</f>
        <v>TENISTAS</v>
      </c>
      <c r="D147" s="8" t="str">
        <f>C21</f>
        <v>TENISTAS</v>
      </c>
      <c r="E147" s="34"/>
      <c r="F147" s="73"/>
      <c r="G147" s="74" t="s">
        <v>174</v>
      </c>
      <c r="H147" s="3"/>
      <c r="I147" s="2"/>
      <c r="J147" s="75" t="s">
        <v>175</v>
      </c>
      <c r="K147" s="75" t="s">
        <v>176</v>
      </c>
      <c r="L147" s="76" t="s">
        <v>177</v>
      </c>
      <c r="M147" s="77" t="s">
        <v>175</v>
      </c>
      <c r="N147" s="77" t="s">
        <v>176</v>
      </c>
      <c r="O147" s="78" t="s">
        <v>177</v>
      </c>
      <c r="P147" s="10"/>
      <c r="Q147" s="10"/>
      <c r="R147" s="79"/>
      <c r="S147" s="79"/>
      <c r="U147" s="83"/>
      <c r="V147" s="84" t="str">
        <f>V138</f>
        <v>19 a 25 Fev</v>
      </c>
      <c r="W147" s="80"/>
      <c r="X147" s="81" t="s">
        <v>178</v>
      </c>
      <c r="Y147" s="82" t="s">
        <v>179</v>
      </c>
      <c r="Z147" s="82" t="s">
        <v>180</v>
      </c>
      <c r="AA147" s="77" t="s">
        <v>181</v>
      </c>
      <c r="AC147" s="65" t="s">
        <v>182</v>
      </c>
      <c r="AD147" s="34"/>
      <c r="AE147" s="82" t="s">
        <v>179</v>
      </c>
      <c r="AF147" s="82" t="s">
        <v>180</v>
      </c>
      <c r="AG147" s="77" t="s">
        <v>181</v>
      </c>
      <c r="AI147" s="83"/>
      <c r="AJ147" s="84" t="str">
        <f>AJ138</f>
        <v>26 Fev a 03 Mar</v>
      </c>
      <c r="AK147" s="80"/>
      <c r="AL147" s="81" t="s">
        <v>178</v>
      </c>
      <c r="AM147" s="82" t="s">
        <v>179</v>
      </c>
      <c r="AN147" s="82" t="s">
        <v>180</v>
      </c>
      <c r="AO147" s="77" t="s">
        <v>181</v>
      </c>
      <c r="AP147" s="34"/>
      <c r="AQ147" s="65" t="s">
        <v>182</v>
      </c>
      <c r="AR147" s="34"/>
      <c r="AS147" s="82" t="s">
        <v>179</v>
      </c>
      <c r="AT147" s="82" t="s">
        <v>180</v>
      </c>
      <c r="AU147" s="77" t="s">
        <v>181</v>
      </c>
      <c r="AW147" s="83"/>
      <c r="AX147" s="84" t="str">
        <f>AX138</f>
        <v>04 a 10 Mar</v>
      </c>
      <c r="AY147" s="80"/>
      <c r="AZ147" s="81" t="s">
        <v>178</v>
      </c>
      <c r="BA147" s="82" t="s">
        <v>179</v>
      </c>
      <c r="BB147" s="82" t="s">
        <v>180</v>
      </c>
      <c r="BC147" s="77" t="s">
        <v>181</v>
      </c>
      <c r="BD147" s="34"/>
      <c r="BE147" s="65" t="s">
        <v>182</v>
      </c>
      <c r="BF147" s="34"/>
      <c r="BG147" s="82" t="s">
        <v>179</v>
      </c>
      <c r="BH147" s="82" t="s">
        <v>180</v>
      </c>
      <c r="BI147" s="77" t="s">
        <v>181</v>
      </c>
      <c r="BK147" s="83"/>
      <c r="BL147" s="84" t="str">
        <f>BL138</f>
        <v>11 a 17 Mar</v>
      </c>
      <c r="BM147" s="80"/>
      <c r="BN147" s="81" t="s">
        <v>178</v>
      </c>
      <c r="BO147" s="82" t="s">
        <v>179</v>
      </c>
      <c r="BP147" s="82" t="s">
        <v>180</v>
      </c>
      <c r="BQ147" s="77" t="s">
        <v>181</v>
      </c>
      <c r="BR147" s="34"/>
      <c r="BS147" s="65" t="s">
        <v>182</v>
      </c>
      <c r="BT147" s="34"/>
      <c r="BU147" s="82" t="s">
        <v>179</v>
      </c>
      <c r="BV147" s="82" t="s">
        <v>180</v>
      </c>
      <c r="BW147" s="77" t="s">
        <v>181</v>
      </c>
      <c r="BY147" s="83"/>
      <c r="BZ147" s="84" t="str">
        <f>BZ138</f>
        <v>18 a 24 Mar</v>
      </c>
      <c r="CA147" s="80"/>
      <c r="CB147" s="150" t="s">
        <v>178</v>
      </c>
      <c r="CC147" s="87" t="s">
        <v>183</v>
      </c>
      <c r="CD147" s="87" t="s">
        <v>184</v>
      </c>
      <c r="CE147" s="88" t="s">
        <v>181</v>
      </c>
      <c r="CF147" s="34"/>
      <c r="CG147" s="65" t="s">
        <v>182</v>
      </c>
      <c r="CH147" s="34"/>
      <c r="CI147" s="82" t="s">
        <v>179</v>
      </c>
      <c r="CJ147" s="82" t="s">
        <v>180</v>
      </c>
      <c r="CK147" s="77" t="s">
        <v>181</v>
      </c>
      <c r="CM147" s="306"/>
      <c r="CN147" s="34" t="s">
        <v>185</v>
      </c>
      <c r="CO147" s="34" t="s">
        <v>186</v>
      </c>
      <c r="CP147" s="34" t="s">
        <v>187</v>
      </c>
      <c r="CQ147" s="34" t="s">
        <v>185</v>
      </c>
      <c r="CR147" s="34" t="s">
        <v>186</v>
      </c>
      <c r="CS147" s="34" t="s">
        <v>187</v>
      </c>
      <c r="CT147" s="34" t="s">
        <v>185</v>
      </c>
      <c r="CU147" s="34" t="s">
        <v>186</v>
      </c>
      <c r="CV147" s="34" t="s">
        <v>187</v>
      </c>
      <c r="CW147" s="34" t="s">
        <v>185</v>
      </c>
      <c r="CX147" s="34" t="s">
        <v>186</v>
      </c>
      <c r="CY147" s="34" t="s">
        <v>187</v>
      </c>
      <c r="CZ147" s="34" t="s">
        <v>185</v>
      </c>
      <c r="DA147" s="34" t="s">
        <v>186</v>
      </c>
      <c r="DB147" s="34" t="s">
        <v>187</v>
      </c>
      <c r="DC147" s="34"/>
      <c r="DD147" s="34" t="s">
        <v>185</v>
      </c>
      <c r="DE147" s="34" t="s">
        <v>186</v>
      </c>
      <c r="DF147" s="34" t="s">
        <v>187</v>
      </c>
      <c r="DG147" s="34" t="s">
        <v>185</v>
      </c>
      <c r="DH147" s="34" t="s">
        <v>186</v>
      </c>
      <c r="DI147" s="34" t="s">
        <v>187</v>
      </c>
      <c r="DJ147" s="34" t="s">
        <v>185</v>
      </c>
      <c r="DK147" s="34" t="s">
        <v>186</v>
      </c>
      <c r="DL147" s="34" t="s">
        <v>187</v>
      </c>
      <c r="DM147" s="34" t="s">
        <v>185</v>
      </c>
      <c r="DN147" s="34" t="s">
        <v>186</v>
      </c>
      <c r="DO147" s="34" t="s">
        <v>187</v>
      </c>
      <c r="DP147" s="34" t="s">
        <v>185</v>
      </c>
      <c r="DQ147" s="34" t="s">
        <v>186</v>
      </c>
      <c r="DR147" s="34" t="s">
        <v>187</v>
      </c>
      <c r="DS147" s="34"/>
      <c r="DT147" s="65" t="s">
        <v>175</v>
      </c>
      <c r="DU147" s="65" t="s">
        <v>176</v>
      </c>
      <c r="DV147" s="34"/>
      <c r="DW147" s="34" t="s">
        <v>188</v>
      </c>
      <c r="DX147" s="34" t="s">
        <v>189</v>
      </c>
      <c r="DY147" s="34" t="s">
        <v>188</v>
      </c>
      <c r="DZ147" s="34" t="s">
        <v>189</v>
      </c>
      <c r="EA147" s="34" t="s">
        <v>188</v>
      </c>
      <c r="EB147" s="65" t="s">
        <v>110</v>
      </c>
      <c r="EC147" s="65"/>
      <c r="ED147" s="65" t="s">
        <v>190</v>
      </c>
      <c r="EE147" s="65" t="s">
        <v>191</v>
      </c>
      <c r="EF147" s="65" t="s">
        <v>192</v>
      </c>
      <c r="EG147" s="65" t="s">
        <v>193</v>
      </c>
      <c r="EH147" s="65" t="s">
        <v>194</v>
      </c>
      <c r="EI147" s="308"/>
      <c r="EJ147" s="308"/>
      <c r="EK147" s="308"/>
      <c r="EL147" s="65" t="s">
        <v>175</v>
      </c>
      <c r="EM147" s="65" t="s">
        <v>176</v>
      </c>
      <c r="EN147" s="65" t="s">
        <v>177</v>
      </c>
      <c r="EO147" s="65" t="s">
        <v>175</v>
      </c>
      <c r="EP147" s="65" t="s">
        <v>176</v>
      </c>
      <c r="EQ147" s="65" t="s">
        <v>177</v>
      </c>
      <c r="ER147" s="307"/>
      <c r="ES147" s="34"/>
      <c r="ET147" s="34" t="str">
        <f>I146</f>
        <v>Vitorias</v>
      </c>
      <c r="EU147" s="34" t="s">
        <v>195</v>
      </c>
      <c r="EV147" s="34" t="s">
        <v>196</v>
      </c>
      <c r="EW147" s="34" t="s">
        <v>168</v>
      </c>
      <c r="EX147" s="34" t="s">
        <v>197</v>
      </c>
      <c r="EY147" s="34" t="s">
        <v>198</v>
      </c>
      <c r="EZ147" s="34" t="s">
        <v>199</v>
      </c>
      <c r="FA147" s="34" t="s">
        <v>200</v>
      </c>
      <c r="FB147" s="34" t="s">
        <v>201</v>
      </c>
      <c r="FC147" s="34" t="s">
        <v>202</v>
      </c>
      <c r="FD147" s="34" t="s">
        <v>203</v>
      </c>
      <c r="FE147" s="34" t="s">
        <v>204</v>
      </c>
      <c r="FF147" s="34" t="s">
        <v>175</v>
      </c>
      <c r="FG147" s="34" t="s">
        <v>205</v>
      </c>
      <c r="FH147" s="34" t="s">
        <v>206</v>
      </c>
      <c r="FI147" s="65" t="s">
        <v>144</v>
      </c>
      <c r="FJ147" s="65">
        <v>1</v>
      </c>
      <c r="FK147" s="65">
        <v>2</v>
      </c>
      <c r="FL147" s="65">
        <v>3</v>
      </c>
      <c r="FM147" s="65">
        <v>4</v>
      </c>
      <c r="FN147" s="65">
        <v>5</v>
      </c>
      <c r="FO147" s="65">
        <v>6</v>
      </c>
      <c r="FP147" s="34" t="s">
        <v>207</v>
      </c>
      <c r="FQ147" s="34" t="s">
        <v>208</v>
      </c>
      <c r="FR147" s="34" t="s">
        <v>209</v>
      </c>
      <c r="FS147" s="72" t="s">
        <v>210</v>
      </c>
      <c r="FT147" s="34" t="s">
        <v>211</v>
      </c>
      <c r="FU147" s="34" t="s">
        <v>212</v>
      </c>
      <c r="FV147" s="72" t="s">
        <v>213</v>
      </c>
      <c r="FW147" s="34"/>
      <c r="FX147" s="34" t="s">
        <v>215</v>
      </c>
      <c r="FY147" s="34"/>
      <c r="FZ147" s="34"/>
      <c r="GA147" s="34"/>
      <c r="GB147" s="34"/>
      <c r="GC147" s="34"/>
    </row>
    <row r="148" spans="1:185" hidden="1" x14ac:dyDescent="0.45">
      <c r="B148" s="43">
        <v>1</v>
      </c>
      <c r="C148" s="38">
        <v>97</v>
      </c>
      <c r="D148" s="39">
        <f>Classificação!D101</f>
        <v>0</v>
      </c>
      <c r="F148" s="38">
        <f>F144+1</f>
        <v>97</v>
      </c>
      <c r="G148" s="89">
        <f t="shared" ref="G148:G153" si="496">VLOOKUP(FR148,$B$148:$D$153,3,0)</f>
        <v>0</v>
      </c>
      <c r="H148" s="145">
        <f>VLOOKUP(FR148,EI148:EJ153,2,0)</f>
        <v>0</v>
      </c>
      <c r="I148" s="91">
        <f>VLOOKUP(FR148,EI148:EK153,3,0)</f>
        <v>0</v>
      </c>
      <c r="J148" s="95">
        <f>VLOOKUP(FR148,EI148:EQ153,4,0)</f>
        <v>0</v>
      </c>
      <c r="K148" s="93">
        <f>VLOOKUP(FR148,EI148:EQ153,5,0)</f>
        <v>0</v>
      </c>
      <c r="L148" s="94">
        <f>VLOOKUP(FR148,EI148:EQ153,6,0)</f>
        <v>0</v>
      </c>
      <c r="M148" s="95">
        <f>VLOOKUP(FR148,EI148:EQ153,7,0)</f>
        <v>0</v>
      </c>
      <c r="N148" s="93">
        <f>VLOOKUP(FR148,EI148:EQ153,8,0)</f>
        <v>0</v>
      </c>
      <c r="O148" s="146">
        <f>VLOOKUP(FR148,EI148:EQ153,9,0)</f>
        <v>0</v>
      </c>
      <c r="P148" s="96">
        <f>VLOOKUP(FR148,EI148:ER153,10,0)</f>
        <v>0</v>
      </c>
      <c r="Q148" s="96" t="e">
        <f>VLOOKUP(FS148,EJ148:ES153,10,0)</f>
        <v>#N/A</v>
      </c>
      <c r="R148" s="97"/>
      <c r="S148" s="97"/>
      <c r="U148" s="98"/>
      <c r="V148" s="41">
        <f>D148</f>
        <v>0</v>
      </c>
      <c r="W148" s="99">
        <f>IF(X148="W",1,IF(X148="O",0,IF(X148="R",0,IF(X149="R",1,IF(AG148+AG149&gt;0,IF(AG148&gt;AG149,1,0),IF(AF148&gt;AF149,1,0))))))</f>
        <v>0</v>
      </c>
      <c r="X148" s="100"/>
      <c r="Y148" s="101"/>
      <c r="Z148" s="101"/>
      <c r="AA148" s="102"/>
      <c r="AC148" s="65" t="str">
        <f>IF(AA148&lt;&gt;"","STB",IF(AA149&lt;&gt;"","STB",IF(Z148&lt;&gt;"",IF(Z148&gt;5,IF(Z148&gt;Z149+1,"fim2st",IF(Z149&gt;Z148+1,"fim2st",IF(Z148=Z149,"meio2st",IF(Z148=6,IF(Z149=7,"fim2st","meio2st"),IF(Z148=7,IF(Z149=6,"fim2st","meio2st"),"meio2st"))))),IF(Z149&gt;5,IF(Z149&gt;Z148+1,"fim2st","meio2st"),"meio2st")),IF(Z149&lt;&gt;"",IF(Z148&gt;5,IF(Z148&gt;Z149+1,"fim2st",IF(Z149&gt;Z148+1,"fim2st",IF(Z148=Z149,"meio2st",IF(Z148=6,IF(Z149=7,"fim2st","meio2st"),IF(Z148=7,IF(Z149=6,"fim2st","meio2st"),"meio2st"))))),IF(Z149&gt;5,IF(Z149&gt;Z148+1,"fim2st","meio2st"),"meio2st")),IF(Y148&lt;&gt;"",IF(Y148&gt;5,IF(Y148&gt;Y149+1,"fim1st",IF(Y149&gt;Y148+1,"fim1st",IF(Y148=Y149,"meio1st",IF(Y148=6,IF(Y149=7,"fim1st","meio1st"),IF(Y148=7,IF(Y149=6,"fim1st","meio1st"),"meio1st"))))),IF(Y149&gt;5,IF(Y149&gt;Y148+1,"fim1st","meio1st"),"meio1st")),IF(Y149&lt;&gt;"",IF(Y148&gt;5,IF(Y148&gt;Y149+1,"fim1st",IF(Y149&gt;Y148+1,"fim1st",IF(Y148=Y149,"meio1st",IF(Y148=6,IF(Y149=7,"fim1st","meio1st"),IF(Y148=7,IF(Y149=6,"fim1st","meio1st"),"meio1st"))))),IF(Y149&gt;5,IF(Y149&gt;Y148+1,"fim1st","meio1st"),"meio1st")),"NJG"))))))</f>
        <v>NJG</v>
      </c>
      <c r="AE148" s="103">
        <f>IF(X148="W",6,IF(X148="O",0,  IF(X149="R",IF(AC148="meio1st",IF(Y149&gt;4,IF(Y149=6,7,Y149+2),6),Y148),Y148)))</f>
        <v>0</v>
      </c>
      <c r="AF148" s="104">
        <f>IF(X148="W",6,IF(X148="O",0,IF(X148="R",IF(AC148="meio1st",0,IF(AC148="fim1st",0,Z148) ),IF(X149="R",IF(AC148="meio1st",6,IF(AC148="fim1st",6,IF(AC148="meio2st",IF(Z149&gt;4,IF(Z149=6,7,Z149+2),6),Z148))),Z148))))</f>
        <v>0</v>
      </c>
      <c r="AG148" s="105">
        <f>IF(X148="W",0,IF(X148="O",0,IF(X148="R",IF(AC148="STB",AA148,0),IF(X149="R",IF(AC148="meio1st",0,IF(AE148&gt;AE149,IF(AF148&gt;AF149,0,10),IF(AF148&gt;AF149,10,AA148))),AA148))))</f>
        <v>0</v>
      </c>
      <c r="AH148" s="106"/>
      <c r="AI148" s="98" t="s">
        <v>140</v>
      </c>
      <c r="AJ148" s="41">
        <f>D148</f>
        <v>0</v>
      </c>
      <c r="AK148" s="99">
        <f>IF(AL148="W",1,IF(AL148="O",0,IF(AL148="R",0,IF(AL149="R",1,IF(AU148+AU149&gt;0,IF(AU148&gt;AU149,1,0),IF(AT148&gt;AT149,1,0))))))</f>
        <v>0</v>
      </c>
      <c r="AL148" s="100"/>
      <c r="AM148" s="101"/>
      <c r="AN148" s="101"/>
      <c r="AO148" s="102"/>
      <c r="AQ148" s="65" t="str">
        <f>IF(AO148&lt;&gt;"","STB",IF(AO149&lt;&gt;"","STB",IF(AN148&lt;&gt;"",IF(AN148&gt;5,IF(AN148&gt;AN149+1,"fim2st",IF(AN149&gt;AN148+1,"fim2st",IF(AN148=AN149,"meio2st",IF(AN148=6,IF(AN149=7,"fim2st","meio2st"),IF(AN148=7,IF(AN149=6,"fim2st","meio2st"),"meio2st"))))),IF(AN149&gt;5,IF(AN149&gt;AN148+1,"fim2st","meio2st"),"meio2st")),IF(AN149&lt;&gt;"",IF(AN148&gt;5,IF(AN148&gt;AN149+1,"fim2st",IF(AN149&gt;AN148+1,"fim2st",IF(AN148=AN149,"meio2st",IF(AN148=6,IF(AN149=7,"fim2st","meio2st"),IF(AN148=7,IF(AN149=6,"fim2st","meio2st"),"meio2st"))))),IF(AN149&gt;5,IF(AN149&gt;AN148+1,"fim2st","meio2st"),"meio2st")),IF(AM148&lt;&gt;"",IF(AM148&gt;5,IF(AM148&gt;AM149+1,"fim1st",IF(AM149&gt;AM148+1,"fim1st",IF(AM148=AM149,"meio1st",IF(AM148=6,IF(AM149=7,"fim1st","meio1st"),IF(AM148=7,IF(AM149=6,"fim1st","meio1st"),"meio1st"))))),IF(AM149&gt;5,IF(AM149&gt;AM148+1,"fim1st","meio1st"),"meio1st")),IF(AM149&lt;&gt;"",IF(AM148&gt;5,IF(AM148&gt;AM149+1,"fim1st",IF(AM149&gt;AM148+1,"fim1st",IF(AM148=AM149,"meio1st",IF(AM148=6,IF(AM149=7,"fim1st","meio1st"),IF(AM148=7,IF(AM149=6,"fim1st","meio1st"),"meio1st"))))),IF(AM149&gt;5,IF(AM149&gt;AM148+1,"fim1st","meio1st"),"meio1st")),"NJG"))))))</f>
        <v>NJG</v>
      </c>
      <c r="AS148" s="103">
        <f>IF(AL148="W",6,IF(AL148="O",0,  IF(AL149="R",IF(AQ148="meio1st",IF(AM149&gt;4,IF(AM149=6,7,AM149+2),6),AM148),AM148)))</f>
        <v>0</v>
      </c>
      <c r="AT148" s="104">
        <f>IF(AL148="W",6,IF(AL148="O",0,IF(AL148="R",IF(AQ148="meio1st",0,IF(AQ148="fim1st",0,AN148) ),IF(AL149="R",IF(AQ148="meio1st",6,IF(AQ148="fim1st",6,IF(AQ148="meio2st",IF(AN149&gt;4,IF(AN149=6,7,AN149+2),6),AN148))),AN148))))</f>
        <v>0</v>
      </c>
      <c r="AU148" s="105">
        <f>IF(AL148="W",0,IF(AL148="O",0,IF(AL148="R",IF(AQ148="STB",AO148,0),IF(AL149="R",IF(AQ148="meio1st",0,IF(AS148&gt;AS149,IF(AT148&gt;AT149,0,10),IF(AT148&gt;AT149,10,AO148))),AO148))))</f>
        <v>0</v>
      </c>
      <c r="AW148" s="98"/>
      <c r="AX148" s="41">
        <f>D148</f>
        <v>0</v>
      </c>
      <c r="AY148" s="99">
        <f>IF(AZ148="W",1,IF(AZ148="O",0,IF(AZ148="R",0,IF(AZ149="R",1,IF(BI148+BI149&gt;0,IF(BI148&gt;BI149,1,0),IF(BH148&gt;BH149,1,0))))))</f>
        <v>0</v>
      </c>
      <c r="AZ148" s="100"/>
      <c r="BA148" s="101"/>
      <c r="BB148" s="101"/>
      <c r="BC148" s="102"/>
      <c r="BE148" s="65" t="str">
        <f>IF(BC148&lt;&gt;"","STB",IF(BC149&lt;&gt;"","STB",IF(BB148&lt;&gt;"",IF(BB148&gt;5,IF(BB148&gt;BB149+1,"fim2st",IF(BB149&gt;BB148+1,"fim2st",IF(BB148=BB149,"meio2st",IF(BB148=6,IF(BB149=7,"fim2st","meio2st"),IF(BB148=7,IF(BB149=6,"fim2st","meio2st"),"meio2st"))))),IF(BB149&gt;5,IF(BB149&gt;BB148+1,"fim2st","meio2st"),"meio2st")),IF(BB149&lt;&gt;"",IF(BB148&gt;5,IF(BB148&gt;BB149+1,"fim2st",IF(BB149&gt;BB148+1,"fim2st",IF(BB148=BB149,"meio2st",IF(BB148=6,IF(BB149=7,"fim2st","meio2st"),IF(BB148=7,IF(BB149=6,"fim2st","meio2st"),"meio2st"))))),IF(BB149&gt;5,IF(BB149&gt;BB148+1,"fim2st","meio2st"),"meio2st")),IF(BA148&lt;&gt;"",IF(BA148&gt;5,IF(BA148&gt;BA149+1,"fim1st",IF(BA149&gt;BA148+1,"fim1st",IF(BA148=BA149,"meio1st",IF(BA148=6,IF(BA149=7,"fim1st","meio1st"),IF(BA148=7,IF(BA149=6,"fim1st","meio1st"),"meio1st"))))),IF(BA149&gt;5,IF(BA149&gt;BA148+1,"fim1st","meio1st"),"meio1st")),IF(BA149&lt;&gt;"",IF(BA148&gt;5,IF(BA148&gt;BA149+1,"fim1st",IF(BA149&gt;BA148+1,"fim1st",IF(BA148=BA149,"meio1st",IF(BA148=6,IF(BA149=7,"fim1st","meio1st"),IF(BA148=7,IF(BA149=6,"fim1st","meio1st"),"meio1st"))))),IF(BA149&gt;5,IF(BA149&gt;BA148+1,"fim1st","meio1st"),"meio1st")),"NJG"))))))</f>
        <v>NJG</v>
      </c>
      <c r="BG148" s="103">
        <f>IF(AZ148="W",6,IF(AZ148="O",0,  IF(AZ149="R",IF(BE148="meio1st",IF(BA149&gt;4,IF(BA149=6,7,BA149+2),6),BA148),BA148)))</f>
        <v>0</v>
      </c>
      <c r="BH148" s="104">
        <f>IF(AZ148="W",6,IF(AZ148="O",0,IF(AZ148="R",IF(BE148="meio1st",0,IF(BE148="fim1st",0,BB148) ),IF(AZ149="R",IF(BE148="meio1st",6,IF(BE148="fim1st",6,IF(BE148="meio2st",IF(BB149&gt;4,IF(BB149=6,7,BB149+2),6),BB148))),BB148))))</f>
        <v>0</v>
      </c>
      <c r="BI148" s="105">
        <f>IF(AZ148="W",0,IF(AZ148="O",0,IF(AZ148="R",IF(BE148="STB",BC148,0),IF(AZ149="R",IF(BE148="meio1st",0,IF(BG148&gt;BG149,IF(BH148&gt;BH149,0,10),IF(BH148&gt;BH149,10,BC148))),BC148))))</f>
        <v>0</v>
      </c>
      <c r="BK148" s="98" t="s">
        <v>140</v>
      </c>
      <c r="BL148" s="41">
        <f>D148</f>
        <v>0</v>
      </c>
      <c r="BM148" s="99">
        <f>IF(BN148="W",1,IF(BN148="O",0,IF(BN148="R",0,IF(BN149="R",1,IF(BW148+BW149&gt;0,IF(BW148&gt;BW149,1,0),IF(BV148&gt;BV149,1,0))))))</f>
        <v>0</v>
      </c>
      <c r="BN148" s="100"/>
      <c r="BO148" s="101"/>
      <c r="BP148" s="101"/>
      <c r="BQ148" s="102"/>
      <c r="BS148" s="65" t="str">
        <f>IF(BQ148&lt;&gt;"","STB",IF(BQ149&lt;&gt;"","STB",IF(BP148&lt;&gt;"",IF(BP148&gt;5,IF(BP148&gt;BP149+1,"fim2st",IF(BP149&gt;BP148+1,"fim2st",IF(BP148=BP149,"meio2st",IF(BP148=6,IF(BP149=7,"fim2st","meio2st"),IF(BP148=7,IF(BP149=6,"fim2st","meio2st"),"meio2st"))))),IF(BP149&gt;5,IF(BP149&gt;BP148+1,"fim2st","meio2st"),"meio2st")),IF(BP149&lt;&gt;"",IF(BP148&gt;5,IF(BP148&gt;BP149+1,"fim2st",IF(BP149&gt;BP148+1,"fim2st",IF(BP148=BP149,"meio2st",IF(BP148=6,IF(BP149=7,"fim2st","meio2st"),IF(BP148=7,IF(BP149=6,"fim2st","meio2st"),"meio2st"))))),IF(BP149&gt;5,IF(BP149&gt;BP148+1,"fim2st","meio2st"),"meio2st")),IF(BO148&lt;&gt;"",IF(BO148&gt;5,IF(BO148&gt;BO149+1,"fim1st",IF(BO149&gt;BO148+1,"fim1st",IF(BO148=BO149,"meio1st",IF(BO148=6,IF(BO149=7,"fim1st","meio1st"),IF(BO148=7,IF(BO149=6,"fim1st","meio1st"),"meio1st"))))),IF(BO149&gt;5,IF(BO149&gt;BO148+1,"fim1st","meio1st"),"meio1st")),IF(BO149&lt;&gt;"",IF(BO148&gt;5,IF(BO148&gt;BO149+1,"fim1st",IF(BO149&gt;BO148+1,"fim1st",IF(BO148=BO149,"meio1st",IF(BO148=6,IF(BO149=7,"fim1st","meio1st"),IF(BO148=7,IF(BO149=6,"fim1st","meio1st"),"meio1st"))))),IF(BO149&gt;5,IF(BO149&gt;BO148+1,"fim1st","meio1st"),"meio1st")),"NJG"))))))</f>
        <v>NJG</v>
      </c>
      <c r="BU148" s="103">
        <f>IF(BN148="W",6,IF(BN148="O",0,  IF(BN149="R",IF(BS148="meio1st",IF(BO149&gt;4,IF(BO149=6,7,BO149+2),6),BO148),BO148)))</f>
        <v>0</v>
      </c>
      <c r="BV148" s="104">
        <f>IF(BN148="W",6,IF(BN148="O",0,IF(BN148="R",IF(BS148="meio1st",0,IF(BS148="fim1st",0,BP148) ),IF(BN149="R",IF(BS148="meio1st",6,IF(BS148="fim1st",6,IF(BS148="meio2st",IF(BP149&gt;4,IF(BP149=6,7,BP149+2),6),BP148))),BP148))))</f>
        <v>0</v>
      </c>
      <c r="BW148" s="105">
        <f>IF(BN148="W",0,IF(BN148="O",0,IF(BN148="R",IF(BS148="STB",BQ148,0),IF(BN149="R",IF(BS148="meio1st",0,IF(BU148&gt;BU149,IF(BV148&gt;BV149,0,10),IF(BV148&gt;BV149,10,BQ148))),BQ148))))</f>
        <v>0</v>
      </c>
      <c r="BY148" s="98"/>
      <c r="BZ148" s="41">
        <f>D148</f>
        <v>0</v>
      </c>
      <c r="CA148" s="99">
        <f>IF(CB148="W",1,IF(CB148="O",0,IF(CB148="R",0,IF(CB149="R",1,IF(CK148+CK149&gt;0,IF(CK148&gt;CK149,1,0),IF(CJ148&gt;CJ149,1,0))))))</f>
        <v>0</v>
      </c>
      <c r="CB148" s="108"/>
      <c r="CC148" s="109"/>
      <c r="CD148" s="109"/>
      <c r="CE148" s="110"/>
      <c r="CG148" s="65" t="str">
        <f>IF(CE148&lt;&gt;"","STB",IF(CE149&lt;&gt;"","STB",IF(CD148&lt;&gt;"",IF(CD148&gt;5,IF(CD148&gt;CD149+1,"fim2st",IF(CD149&gt;CD148+1,"fim2st",IF(CD148=CD149,"meio2st",IF(CD148=6,IF(CD149=7,"fim2st","meio2st"),IF(CD148=7,IF(CD149=6,"fim2st","meio2st"),"meio2st"))))),IF(CD149&gt;5,IF(CD149&gt;CD148+1,"fim2st","meio2st"),"meio2st")),IF(CD149&lt;&gt;"",IF(CD148&gt;5,IF(CD148&gt;CD149+1,"fim2st",IF(CD149&gt;CD148+1,"fim2st",IF(CD148=CD149,"meio2st",IF(CD148=6,IF(CD149=7,"fim2st","meio2st"),IF(CD148=7,IF(CD149=6,"fim2st","meio2st"),"meio2st"))))),IF(CD149&gt;5,IF(CD149&gt;CD148+1,"fim2st","meio2st"),"meio2st")),IF(CC148&lt;&gt;"",IF(CC148&gt;5,IF(CC148&gt;CC149+1,"fim1st",IF(CC149&gt;CC148+1,"fim1st",IF(CC148=CC149,"meio1st",IF(CC148=6,IF(CC149=7,"fim1st","meio1st"),IF(CC148=7,IF(CC149=6,"fim1st","meio1st"),"meio1st"))))),IF(CC149&gt;5,IF(CC149&gt;CC148+1,"fim1st","meio1st"),"meio1st")),IF(CC149&lt;&gt;"",IF(CC148&gt;5,IF(CC148&gt;CC149+1,"fim1st",IF(CC149&gt;CC148+1,"fim1st",IF(CC148=CC149,"meio1st",IF(CC148=6,IF(CC149=7,"fim1st","meio1st"),IF(CC148=7,IF(CC149=6,"fim1st","meio1st"),"meio1st"))))),IF(CC149&gt;5,IF(CC149&gt;CC148+1,"fim1st","meio1st"),"meio1st")),"NJG"))))))</f>
        <v>NJG</v>
      </c>
      <c r="CI148" s="103">
        <f>IF(CB148="W",6,IF(CB148="O",0,  IF(CB149="R",IF(CG148="meio1st",IF(CC149&gt;4,IF(CC149=6,7,CC149+2),6),CC148),CC148)))</f>
        <v>0</v>
      </c>
      <c r="CJ148" s="104">
        <f>IF(CB148="W",6,IF(CB148="O",0,IF(CB148="R",IF(CG148="meio1st",0,IF(CG148="fim1st",0,CD148) ),IF(CB149="R",IF(CG148="meio1st",6,IF(CG148="fim1st",6,IF(CG148="meio2st",IF(CD149&gt;4,IF(CD149=6,7,CD149+2),6),CD148))),CD148))))</f>
        <v>0</v>
      </c>
      <c r="CK148" s="105">
        <f>IF(CB148="W",0,IF(CB148="O",0,IF(CB148="R",IF(CG148="STB",CE148,0),IF(CB149="R",IF(CG148="meio1st",0,IF(CI148&gt;CI149,IF(CJ148&gt;CJ149,0,10),IF(CJ148&gt;CJ149,10,CE148))),CE148))))</f>
        <v>0</v>
      </c>
      <c r="CM148" s="31">
        <f t="shared" ref="CM148:CM153" si="497">D148</f>
        <v>0</v>
      </c>
      <c r="CN148" s="65">
        <f>IF(AE148&gt;AE149,1,0)</f>
        <v>0</v>
      </c>
      <c r="CO148" s="65">
        <f>IF(AF148&gt;AF149,1,0)</f>
        <v>0</v>
      </c>
      <c r="CP148" s="65">
        <f>IF(AG148&gt;AG149,1,0)</f>
        <v>0</v>
      </c>
      <c r="CQ148" s="65">
        <f>IF(AS148&gt;AS149,1,0)</f>
        <v>0</v>
      </c>
      <c r="CR148" s="65">
        <f>IF(AT148&gt;AT149,1,0)</f>
        <v>0</v>
      </c>
      <c r="CS148" s="65">
        <f>IF(AU148&gt;AU149,1,0)</f>
        <v>0</v>
      </c>
      <c r="CT148" s="65">
        <f>IF(BG148&gt;BG149,1,0)</f>
        <v>0</v>
      </c>
      <c r="CU148" s="65">
        <f>IF(BH148&gt;BH149,1,0)</f>
        <v>0</v>
      </c>
      <c r="CV148" s="65">
        <f>IF(BI148&gt;BI149,1,0)</f>
        <v>0</v>
      </c>
      <c r="CW148" s="65">
        <f>IF(BU148&gt;BU149,1,0)</f>
        <v>0</v>
      </c>
      <c r="CX148" s="65">
        <f>IF(BV148&gt;BV149,1,0)</f>
        <v>0</v>
      </c>
      <c r="CY148" s="65">
        <f>IF(BW148&gt;BW149,1,0)</f>
        <v>0</v>
      </c>
      <c r="CZ148" s="65">
        <f>IF(CI148&gt;CI149,1,0)</f>
        <v>0</v>
      </c>
      <c r="DA148" s="65">
        <f>IF(CJ148&gt;CJ149,1,0)</f>
        <v>0</v>
      </c>
      <c r="DB148" s="65">
        <f>IF(CK148&gt;CK149,1,0)</f>
        <v>0</v>
      </c>
      <c r="DC148" s="111"/>
      <c r="DD148" s="65">
        <f>IF(AE149&gt;AE148,1,0)</f>
        <v>0</v>
      </c>
      <c r="DE148" s="65">
        <f>IF(AF149&gt;AF148,1,0)</f>
        <v>0</v>
      </c>
      <c r="DF148" s="65">
        <f>IF(AG149&gt;AG148,1,0)</f>
        <v>0</v>
      </c>
      <c r="DG148" s="65">
        <f>IF(AS149&gt;AS148,1,0)</f>
        <v>0</v>
      </c>
      <c r="DH148" s="65">
        <f>IF(AT149&gt;AT148,1,0)</f>
        <v>0</v>
      </c>
      <c r="DI148" s="65">
        <f>IF(AU149&gt;AU148,1,0)</f>
        <v>0</v>
      </c>
      <c r="DJ148" s="65">
        <f>IF(BG149&gt;BG148,1,0)</f>
        <v>0</v>
      </c>
      <c r="DK148" s="65">
        <f>IF(BH149&gt;BH148,1,0)</f>
        <v>0</v>
      </c>
      <c r="DL148" s="65">
        <f>IF(BI149&gt;BI148,1,0)</f>
        <v>0</v>
      </c>
      <c r="DM148" s="65">
        <f>IF(BU149&gt;BU148,1,0)</f>
        <v>0</v>
      </c>
      <c r="DN148" s="65">
        <f>IF(BV149&gt;BV148,1,0)</f>
        <v>0</v>
      </c>
      <c r="DO148" s="65">
        <f>IF(BW149&gt;BW148,1,0)</f>
        <v>0</v>
      </c>
      <c r="DP148" s="65">
        <f>IF(CI149&gt;CI148,1,0)</f>
        <v>0</v>
      </c>
      <c r="DQ148" s="65">
        <f>IF(CJ149&gt;CJ148,1,0)</f>
        <v>0</v>
      </c>
      <c r="DR148" s="65">
        <f>IF(CK149&gt;CK148,1,0)</f>
        <v>0</v>
      </c>
      <c r="DS148" s="111"/>
      <c r="DT148" s="65">
        <f>AE148+AF148+AG148+AS148+AT148+AU148+BG148+BH148+BI148+BU148+BV148+BW148+CI148+CJ148+CK148</f>
        <v>0</v>
      </c>
      <c r="DU148" s="65">
        <f>AE149+AF149+AG149+AS149+AT149+AU149+BG149+BH149+BI149+BU149+BV149+BW149+CI149+CJ149+CK149</f>
        <v>0</v>
      </c>
      <c r="DV148" s="111"/>
      <c r="DW148" s="31">
        <f>IF(X148="O",1,0)</f>
        <v>0</v>
      </c>
      <c r="DX148" s="31">
        <f>IF(AL148="O",1,0)</f>
        <v>0</v>
      </c>
      <c r="DY148" s="31">
        <f>IF(AZ148="O",1,0)</f>
        <v>0</v>
      </c>
      <c r="DZ148" s="31">
        <f>IF(BN148="O",1,0)</f>
        <v>0</v>
      </c>
      <c r="EA148" s="31">
        <f>IF(CB148="O",1,0)</f>
        <v>0</v>
      </c>
      <c r="EB148" s="65" t="s">
        <v>113</v>
      </c>
      <c r="ED148" s="65">
        <f t="shared" ref="ED148:ED153" si="498">IF(CN148+CO148+CP148+DD148+DE148+DF148&gt;0,1,0)</f>
        <v>0</v>
      </c>
      <c r="EE148" s="65">
        <f t="shared" ref="EE148:EE153" si="499">IF(CQ148+CR148+CS148+DG148+DH148+DI148&gt;0,1,0)</f>
        <v>0</v>
      </c>
      <c r="EF148" s="65">
        <f t="shared" ref="EF148:EF153" si="500">IF(CT148+CU148+CV148+DJ148+DK148+DL148&gt;0,1,0)</f>
        <v>0</v>
      </c>
      <c r="EG148" s="65">
        <f t="shared" ref="EG148:EG153" si="501">IF(CW148+CX148+CY148+DM148+DN148+DO148&gt;0,1,0)</f>
        <v>0</v>
      </c>
      <c r="EH148" s="65">
        <f t="shared" ref="EH148:EH153" si="502">IF(CZ148+DA148+DB148+DP148+DQ148+DR148&gt;0,1,0)</f>
        <v>0</v>
      </c>
      <c r="EI148" s="65">
        <v>1</v>
      </c>
      <c r="EJ148" s="43">
        <f t="shared" ref="EJ148:EJ153" si="503">SUM(ED148:EH148)</f>
        <v>0</v>
      </c>
      <c r="EK148" s="43">
        <f>AY148+BM148+CA148+W148+AK148</f>
        <v>0</v>
      </c>
      <c r="EL148" s="43">
        <f t="shared" ref="EL148:EL153" si="504">SUM(CN148:DB148)</f>
        <v>0</v>
      </c>
      <c r="EM148" s="43">
        <f t="shared" ref="EM148:EM153" si="505">SUM(DD148:DR148)</f>
        <v>0</v>
      </c>
      <c r="EN148" s="43">
        <f t="shared" ref="EN148:EN153" si="506">EL148-EM148</f>
        <v>0</v>
      </c>
      <c r="EO148" s="43">
        <f t="shared" ref="EO148:EP153" si="507">DT148</f>
        <v>0</v>
      </c>
      <c r="EP148" s="43">
        <f t="shared" si="507"/>
        <v>0</v>
      </c>
      <c r="EQ148" s="43">
        <f t="shared" ref="EQ148:EQ153" si="508">EO148-EP148</f>
        <v>0</v>
      </c>
      <c r="ER148" s="43">
        <f t="shared" ref="ER148:ER153" si="509">SUM(DW148:EA148)</f>
        <v>0</v>
      </c>
      <c r="ES148" s="111"/>
      <c r="ET148" s="71">
        <f>IF(EK148+100&gt;99,EK148+100,concatdxnar("0",EK148+100))</f>
        <v>100</v>
      </c>
      <c r="EU148" s="71">
        <f t="shared" ref="EU148:EU153" si="510">IF(EN148+100&gt;99,EN148+100,CONCATENATE("0",EN148+100))</f>
        <v>100</v>
      </c>
      <c r="EV148" s="71">
        <f t="shared" ref="EV148:EV153" si="511">IF(EQ148+100&gt;99,EQ148+100,CONCATENATE("0",EQ148+100))</f>
        <v>100</v>
      </c>
      <c r="EW148" s="71">
        <f t="shared" ref="EW148:EW153" si="512">9-ER148</f>
        <v>9</v>
      </c>
      <c r="EX148" s="65" t="str">
        <f t="shared" ref="EX148:EX153" si="513">CONCATENATE(ET148,EU148,EV148,EW148,EI148)</f>
        <v>10010010091</v>
      </c>
      <c r="EY148" s="65">
        <f t="shared" ref="EY148:EY153" si="514">VALUE(EX148)</f>
        <v>10010010091</v>
      </c>
      <c r="EZ148" s="65">
        <f>LARGE(EY148:EY153,EI148)</f>
        <v>10010010096</v>
      </c>
      <c r="FA148" s="65" t="str">
        <f t="shared" ref="FA148:FA153" si="515">LEFT(EZ148,9)</f>
        <v>100100100</v>
      </c>
      <c r="FB148" s="65" t="str">
        <f>IF(FA148=FA149,"empate-b","ok")</f>
        <v>empate-b</v>
      </c>
      <c r="FC148" s="65">
        <f t="shared" ref="FC148:FC153" si="516">VALUE(RIGHT(EZ148,1))</f>
        <v>6</v>
      </c>
      <c r="FD148" s="65" t="str">
        <f>IF(FB148="ok",9,IF(FB148="empate-c",CONCATENATE(FC148,FC147),IF(FB148="empate-b",CONCATENATE(FC148,FC149),1)))</f>
        <v>65</v>
      </c>
      <c r="FE148" s="65" t="str">
        <f>RIGHT(C146,1)</f>
        <v>Q</v>
      </c>
      <c r="FF148" s="65" t="e">
        <f>IF(FD148=9,9,VLOOKUP(CONCATENATE(FE148,FD148),'Conf-Direto'!$A$12:$B$587,2,0))</f>
        <v>#N/A</v>
      </c>
      <c r="FG148" s="65" t="e">
        <f t="shared" ref="FG148:FG153" si="517">IF(FF148=9,9,IF(FF148=FC148,8,7))</f>
        <v>#N/A</v>
      </c>
      <c r="FH148" s="31" t="e">
        <f t="shared" ref="FH148:FH153" si="518">CONCATENATE(FA148,FG148,FC148)</f>
        <v>#N/A</v>
      </c>
      <c r="FI148" s="65">
        <v>1</v>
      </c>
      <c r="FJ148" s="70"/>
      <c r="FK148" s="70">
        <f>FJ149</f>
        <v>0</v>
      </c>
      <c r="FL148" s="70">
        <f>FJ150</f>
        <v>0</v>
      </c>
      <c r="FM148" s="70">
        <f>FJ151</f>
        <v>0</v>
      </c>
      <c r="FN148" s="70">
        <f>FJ152</f>
        <v>0</v>
      </c>
      <c r="FO148" s="70">
        <f>FJ153</f>
        <v>0</v>
      </c>
      <c r="FP148" s="31" t="e">
        <f t="shared" ref="FP148:FP153" si="519">VALUE(FH148)</f>
        <v>#N/A</v>
      </c>
      <c r="FQ148" s="31" t="e">
        <f>LARGE(FP148:FP153,1)</f>
        <v>#N/A</v>
      </c>
      <c r="FR148" s="65">
        <f>IF(SUM(EJ148:EJ153)=0,B148,VALUE(RIGHT(FQ148,1)))</f>
        <v>1</v>
      </c>
      <c r="FS148" s="31">
        <f t="shared" ref="FS148:FS153" si="520">FR148+96</f>
        <v>97</v>
      </c>
      <c r="FT148" s="31">
        <f>VLOOKUP(FR148,B148:D153,3,0)</f>
        <v>0</v>
      </c>
      <c r="FU148" s="31">
        <f t="shared" ref="FU148:FU153" si="521">F148</f>
        <v>97</v>
      </c>
      <c r="FV148" s="67" t="str">
        <f t="shared" ref="FV148:FV153" si="522">IF(FS148&lt;10,CONCATENATE("0",FS148,IF(FU148&lt;10,CONCATENATE("0",FU148),FU148)),CONCATENATE(FS148,IF(FU148&lt;10,CONCATENATE("0",FU148),FU148)))</f>
        <v>9797</v>
      </c>
      <c r="FW148" s="31">
        <f t="shared" ref="FW148:FW153" si="523">VALUE(FV148)</f>
        <v>9797</v>
      </c>
      <c r="FX148" s="31">
        <f>SMALL(FW148:FW153,FI148)</f>
        <v>9797</v>
      </c>
      <c r="FY148" s="31">
        <f t="shared" ref="FY148:FY153" si="524">IF(LEN(FX148)=3,VALUE(LEFT(FX148,1)),IF(LEN(FX148)=6,VALUE(LEFT(FX148,3)),VALUE(LEFT(FX148,2))))</f>
        <v>97</v>
      </c>
      <c r="FZ148" s="31" t="str">
        <f t="shared" ref="FZ148:FZ153" si="525">IF(LEN(FX148)=6,VALUE(RIGHT(FX148,3)),RIGHT(FX148,2))</f>
        <v>97</v>
      </c>
    </row>
    <row r="149" spans="1:185" hidden="1" x14ac:dyDescent="0.45">
      <c r="B149" s="43">
        <v>2</v>
      </c>
      <c r="C149" s="38">
        <v>98</v>
      </c>
      <c r="D149" s="39">
        <f>Classificação!D102</f>
        <v>0</v>
      </c>
      <c r="F149" s="38">
        <f>F148+1</f>
        <v>98</v>
      </c>
      <c r="G149" s="89">
        <f t="shared" si="496"/>
        <v>0</v>
      </c>
      <c r="H149" s="131">
        <f>VLOOKUP(FR149,EI148:EJ153,2,0)</f>
        <v>0</v>
      </c>
      <c r="I149" s="112">
        <f>VLOOKUP(FR149,EI148:EK153,3,0)</f>
        <v>0</v>
      </c>
      <c r="J149" s="116">
        <f>VLOOKUP(FR149,EI148:EQ153,4,0)</f>
        <v>0</v>
      </c>
      <c r="K149" s="114">
        <f>VLOOKUP(FR149,EI148:EQ153,5,0)</f>
        <v>0</v>
      </c>
      <c r="L149" s="115">
        <f>VLOOKUP(FR149,EI148:EQ153,6,0)</f>
        <v>0</v>
      </c>
      <c r="M149" s="116">
        <f>VLOOKUP(FR149,EI148:EQ153,7,0)</f>
        <v>0</v>
      </c>
      <c r="N149" s="114">
        <f>VLOOKUP(FR149,EI148:EQ153,8,0)</f>
        <v>0</v>
      </c>
      <c r="O149" s="147">
        <f>VLOOKUP(FR149,EI148:EQ153,9,0)</f>
        <v>0</v>
      </c>
      <c r="P149" s="117">
        <f>VLOOKUP(FR149,EI148:ER153,10,0)</f>
        <v>0</v>
      </c>
      <c r="Q149" s="117" t="e">
        <f>VLOOKUP(FS149,EJ148:ES153,10,0)</f>
        <v>#N/A</v>
      </c>
      <c r="R149" s="97"/>
      <c r="S149" s="97"/>
      <c r="U149" s="118" t="s">
        <v>140</v>
      </c>
      <c r="V149" s="50">
        <f>D153</f>
        <v>0</v>
      </c>
      <c r="W149" s="119">
        <f>IF(X149="W",1,IF(X149="O",0,IF(X149="R",0,IF(X148="R",1,IF(AG149+AG148&gt;0,IF(AG149&gt;AG148,1,0),IF(AF149&gt;AF148,1,0))))))</f>
        <v>0</v>
      </c>
      <c r="X149" s="120"/>
      <c r="Y149" s="121"/>
      <c r="Z149" s="121"/>
      <c r="AA149" s="122"/>
      <c r="AC149" s="65" t="str">
        <f>IF(AA149&lt;&gt;"","STB",IF(AA148&lt;&gt;"","STB",IF(Z149&lt;&gt;"",IF(Z149&gt;5,IF(Z149&gt;Z148+1,"fim2st",IF(Z148&gt;Z149+1,"fim2st",IF(Z149=Z148,"meio2st",IF(Z149=6,IF(Z148=7,"fim2st","meio2st"),IF(Z149=7,IF(Z148=6,"fim2st","meio2st"),"meio2st"))))),IF(Z148&gt;5,IF(Z148&gt;Z149+1,"fim2st","meio2st"),"meio2st")),IF(Z148&lt;&gt;"",IF(Z149&gt;5,IF(Z149&gt;Z148+1,"fim2st",IF(Z148&gt;Z149+1,"fim2st",IF(Z149=Z148,"meio2st",IF(Z149=6,IF(Z148=7,"fim2st","meio2st"),IF(Z149=7,IF(Z148=6,"fim2st","meio2st"),"meio2st"))))),IF(Z148&gt;5,IF(Z148&gt;Z149+1,"fim2st","meio2st"),"meio2st")),IF(Y149&lt;&gt;"",IF(Y149&gt;5,IF(Y149&gt;Y148+1,"fim1st",IF(Y148&gt;Y149+1,"fim1st",IF(Y149=Y148,"meio1st",IF(Y149=6,IF(Y148=7,"fim1st","meio1st"),IF(Y149=7,IF(Y148=6,"fim1st","meio1st"),"meio1st"))))),IF(Y148&gt;5,IF(Y148&gt;Y149+1,"fim1st","meio1st"),"meio1st")),IF(Y148&lt;&gt;"",IF(Y149&gt;5,IF(Y149&gt;Y148+1,"fim1st",IF(Y148&gt;Y149+1,"fim1st",IF(Y149=Y148,"meio1st",IF(Y149=6,IF(Y148=7,"fim1st","meio1st"),IF(Y149=7,IF(Y148=6,"fim1st","meio1st"),"meio1st"))))),IF(Y148&gt;5,IF(Y148&gt;Y149+1,"fim1st","meio1st"),"meio1st")),"NJG"))))))</f>
        <v>NJG</v>
      </c>
      <c r="AE149" s="123">
        <f>IF(X149="W",6,IF(X149="O",0,  IF(X148="R",IF(AC149="meio1st",IF(Y148&gt;4,IF(Y148=6,7,Y148+2),6),Y149),Y149)))</f>
        <v>0</v>
      </c>
      <c r="AF149" s="124">
        <f>IF(X149="W",6,IF(X149="O",0,IF(X149="R",IF(AC149="meio1st",0,IF(AC149="fim1st",0,Z149) ),IF(X148="R",IF(AC149="meio1st",6,IF(AC149="fim1st",6,IF(AC149="meio2st",IF(Z148&gt;4,IF(Z148=6,7,Z148+2),6),Z149))),Z149))))</f>
        <v>0</v>
      </c>
      <c r="AG149" s="125">
        <f>IF(X149="W",0,IF(X149="O",0,IF(X149="R",IF(AC149="STB",AA149,0),IF(X148="R",IF(AC148="meio1st",0,IF(AE149&gt;AE148,IF(AF149&gt;AF148,0,10),IF(AF149&gt;AF148,10,AA149))),AA149))))</f>
        <v>0</v>
      </c>
      <c r="AH149" s="106"/>
      <c r="AI149" s="118"/>
      <c r="AJ149" s="50">
        <f>D152</f>
        <v>0</v>
      </c>
      <c r="AK149" s="119">
        <f>IF(AL149="W",1,IF(AL149="O",0,IF(AL149="R",0,IF(AL148="R",1,IF(AU149+AU148&gt;0,IF(AU149&gt;AU148,1,0),IF(AT149&gt;AT148,1,0))))))</f>
        <v>0</v>
      </c>
      <c r="AL149" s="120"/>
      <c r="AM149" s="121"/>
      <c r="AN149" s="121"/>
      <c r="AO149" s="122"/>
      <c r="AQ149" s="65" t="str">
        <f>IF(AO149&lt;&gt;"","STB",IF(AO148&lt;&gt;"","STB",IF(AN149&lt;&gt;"",IF(AN149&gt;5,IF(AN149&gt;AN148+1,"fim2st",IF(AN148&gt;AN149+1,"fim2st",IF(AN149=AN148,"meio2st",IF(AN149=6,IF(AN148=7,"fim2st","meio2st"),IF(AN149=7,IF(AN148=6,"fim2st","meio2st"),"meio2st"))))),IF(AN148&gt;5,IF(AN148&gt;AN149+1,"fim2st","meio2st"),"meio2st")),IF(AN148&lt;&gt;"",IF(AN149&gt;5,IF(AN149&gt;AN148+1,"fim2st",IF(AN148&gt;AN149+1,"fim2st",IF(AN149=AN148,"meio2st",IF(AN149=6,IF(AN148=7,"fim2st","meio2st"),IF(AN149=7,IF(AN148=6,"fim2st","meio2st"),"meio2st"))))),IF(AN148&gt;5,IF(AN148&gt;AN149+1,"fim2st","meio2st"),"meio2st")),IF(AM149&lt;&gt;"",IF(AM149&gt;5,IF(AM149&gt;AM148+1,"fim1st",IF(AM148&gt;AM149+1,"fim1st",IF(AM149=AM148,"meio1st",IF(AM149=6,IF(AM148=7,"fim1st","meio1st"),IF(AM149=7,IF(AM148=6,"fim1st","meio1st"),"meio1st"))))),IF(AM148&gt;5,IF(AM148&gt;AM149+1,"fim1st","meio1st"),"meio1st")),IF(AM148&lt;&gt;"",IF(AM149&gt;5,IF(AM149&gt;AM148+1,"fim1st",IF(AM148&gt;AM149+1,"fim1st",IF(AM149=AM148,"meio1st",IF(AM149=6,IF(AM148=7,"fim1st","meio1st"),IF(AM149=7,IF(AM148=6,"fim1st","meio1st"),"meio1st"))))),IF(AM148&gt;5,IF(AM148&gt;AM149+1,"fim1st","meio1st"),"meio1st")),"NJG"))))))</f>
        <v>NJG</v>
      </c>
      <c r="AS149" s="123">
        <f>IF(AL149="W",6,IF(AL149="O",0,  IF(AL148="R",IF(AQ149="meio1st",IF(AM148&gt;4,IF(AM148=6,7,AM148+2),6),AM149),AM149)))</f>
        <v>0</v>
      </c>
      <c r="AT149" s="124">
        <f>IF(AL149="W",6,IF(AL149="O",0,IF(AL149="R",IF(AQ149="meio1st",0,IF(AQ149="fim1st",0,AN149) ),IF(AL148="R",IF(AQ149="meio1st",6,IF(AQ149="fim1st",6,IF(AQ149="meio2st",IF(AN148&gt;4,IF(AN148=6,7,AN148+2),6),AN149))),AN149))))</f>
        <v>0</v>
      </c>
      <c r="AU149" s="125">
        <f>IF(AL149="W",0,IF(AL149="O",0,IF(AL149="R",IF(AQ149="STB",AO149,0),IF(AL148="R",IF(AQ148="meio1st",0,IF(AS149&gt;AS148,IF(AT149&gt;AT148,0,10),IF(AT149&gt;AT148,10,AO149))),AO149))))</f>
        <v>0</v>
      </c>
      <c r="AW149" s="118" t="s">
        <v>140</v>
      </c>
      <c r="AX149" s="50">
        <f>D151</f>
        <v>0</v>
      </c>
      <c r="AY149" s="119">
        <f>IF(AZ149="W",1,IF(AZ149="O",0,IF(AZ149="R",0,IF(AZ148="R",1,IF(BI149+BI148&gt;0,IF(BI149&gt;BI148,1,0),IF(BH149&gt;BH148,1,0))))))</f>
        <v>0</v>
      </c>
      <c r="AZ149" s="120"/>
      <c r="BA149" s="121"/>
      <c r="BB149" s="121"/>
      <c r="BC149" s="122"/>
      <c r="BE149" s="65" t="str">
        <f>IF(BC149&lt;&gt;"","STB",IF(BC148&lt;&gt;"","STB",IF(BB149&lt;&gt;"",IF(BB149&gt;5,IF(BB149&gt;BB148+1,"fim2st",IF(BB148&gt;BB149+1,"fim2st",IF(BB149=BB148,"meio2st",IF(BB149=6,IF(BB148=7,"fim2st","meio2st"),IF(BB149=7,IF(BB148=6,"fim2st","meio2st"),"meio2st"))))),IF(BB148&gt;5,IF(BB148&gt;BB149+1,"fim2st","meio2st"),"meio2st")),IF(BB148&lt;&gt;"",IF(BB149&gt;5,IF(BB149&gt;BB148+1,"fim2st",IF(BB148&gt;BB149+1,"fim2st",IF(BB149=BB148,"meio2st",IF(BB149=6,IF(BB148=7,"fim2st","meio2st"),IF(BB149=7,IF(BB148=6,"fim2st","meio2st"),"meio2st"))))),IF(BB148&gt;5,IF(BB148&gt;BB149+1,"fim2st","meio2st"),"meio2st")),IF(BA149&lt;&gt;"",IF(BA149&gt;5,IF(BA149&gt;BA148+1,"fim1st",IF(BA148&gt;BA149+1,"fim1st",IF(BA149=BA148,"meio1st",IF(BA149=6,IF(BA148=7,"fim1st","meio1st"),IF(BA149=7,IF(BA148=6,"fim1st","meio1st"),"meio1st"))))),IF(BA148&gt;5,IF(BA148&gt;BA149+1,"fim1st","meio1st"),"meio1st")),IF(BA148&lt;&gt;"",IF(BA149&gt;5,IF(BA149&gt;BA148+1,"fim1st",IF(BA148&gt;BA149+1,"fim1st",IF(BA149=BA148,"meio1st",IF(BA149=6,IF(BA148=7,"fim1st","meio1st"),IF(BA149=7,IF(BA148=6,"fim1st","meio1st"),"meio1st"))))),IF(BA148&gt;5,IF(BA148&gt;BA149+1,"fim1st","meio1st"),"meio1st")),"NJG"))))))</f>
        <v>NJG</v>
      </c>
      <c r="BG149" s="123">
        <f>IF(AZ149="W",6,IF(AZ149="O",0,  IF(AZ148="R",IF(BE149="meio1st",IF(BA148&gt;4,IF(BA148=6,7,BA148+2),6),BA149),BA149)))</f>
        <v>0</v>
      </c>
      <c r="BH149" s="124">
        <f>IF(AZ149="W",6,IF(AZ149="O",0,IF(AZ149="R",IF(BE149="meio1st",0,IF(BE149="fim1st",0,BB149) ),IF(AZ148="R",IF(BE149="meio1st",6,IF(BE149="fim1st",6,IF(BE149="meio2st",IF(BB148&gt;4,IF(BB148=6,7,BB148+2),6),BB149))),BB149))))</f>
        <v>0</v>
      </c>
      <c r="BI149" s="125">
        <f>IF(AZ149="W",0,IF(AZ149="O",0,IF(AZ149="R",IF(BE149="STB",BC149,0),IF(AZ148="R",IF(BE148="meio1st",0,IF(BG149&gt;BG148,IF(BH149&gt;BH148,0,10),IF(BH149&gt;BH148,10,BC149))),BC149))))</f>
        <v>0</v>
      </c>
      <c r="BK149" s="118"/>
      <c r="BL149" s="50">
        <f>D150</f>
        <v>0</v>
      </c>
      <c r="BM149" s="119">
        <f>IF(BN149="W",1,IF(BN149="O",0,IF(BN149="R",0,IF(BN148="R",1,IF(BW149+BW148&gt;0,IF(BW149&gt;BW148,1,0),IF(BV149&gt;BV148,1,0))))))</f>
        <v>0</v>
      </c>
      <c r="BN149" s="120"/>
      <c r="BO149" s="121"/>
      <c r="BP149" s="121"/>
      <c r="BQ149" s="122"/>
      <c r="BS149" s="65" t="str">
        <f>IF(BQ149&lt;&gt;"","STB",IF(BQ148&lt;&gt;"","STB",IF(BP149&lt;&gt;"",IF(BP149&gt;5,IF(BP149&gt;BP148+1,"fim2st",IF(BP148&gt;BP149+1,"fim2st",IF(BP149=BP148,"meio2st",IF(BP149=6,IF(BP148=7,"fim2st","meio2st"),IF(BP149=7,IF(BP148=6,"fim2st","meio2st"),"meio2st"))))),IF(BP148&gt;5,IF(BP148&gt;BP149+1,"fim2st","meio2st"),"meio2st")),IF(BP148&lt;&gt;"",IF(BP149&gt;5,IF(BP149&gt;BP148+1,"fim2st",IF(BP148&gt;BP149+1,"fim2st",IF(BP149=BP148,"meio2st",IF(BP149=6,IF(BP148=7,"fim2st","meio2st"),IF(BP149=7,IF(BP148=6,"fim2st","meio2st"),"meio2st"))))),IF(BP148&gt;5,IF(BP148&gt;BP149+1,"fim2st","meio2st"),"meio2st")),IF(BO149&lt;&gt;"",IF(BO149&gt;5,IF(BO149&gt;BO148+1,"fim1st",IF(BO148&gt;BO149+1,"fim1st",IF(BO149=BO148,"meio1st",IF(BO149=6,IF(BO148=7,"fim1st","meio1st"),IF(BO149=7,IF(BO148=6,"fim1st","meio1st"),"meio1st"))))),IF(BO148&gt;5,IF(BO148&gt;BO149+1,"fim1st","meio1st"),"meio1st")),IF(BO148&lt;&gt;"",IF(BO149&gt;5,IF(BO149&gt;BO148+1,"fim1st",IF(BO148&gt;BO149+1,"fim1st",IF(BO149=BO148,"meio1st",IF(BO149=6,IF(BO148=7,"fim1st","meio1st"),IF(BO149=7,IF(BO148=6,"fim1st","meio1st"),"meio1st"))))),IF(BO148&gt;5,IF(BO148&gt;BO149+1,"fim1st","meio1st"),"meio1st")),"NJG"))))))</f>
        <v>NJG</v>
      </c>
      <c r="BU149" s="123">
        <f>IF(BN149="W",6,IF(BN149="O",0,  IF(BN148="R",IF(BS149="meio1st",IF(BO148&gt;4,IF(BO148=6,7,BO148+2),6),BO149),BO149)))</f>
        <v>0</v>
      </c>
      <c r="BV149" s="124">
        <f>IF(BN149="W",6,IF(BN149="O",0,IF(BN149="R",IF(BS149="meio1st",0,IF(BS149="fim1st",0,BP149) ),IF(BN148="R",IF(BS149="meio1st",6,IF(BS149="fim1st",6,IF(BS149="meio2st",IF(BP148&gt;4,IF(BP148=6,7,BP148+2),6),BP149))),BP149))))</f>
        <v>0</v>
      </c>
      <c r="BW149" s="125">
        <f>IF(BN149="W",0,IF(BN149="O",0,IF(BN149="R",IF(BS149="STB",BQ149,0),IF(BN148="R",IF(BS148="meio1st",0,IF(BU149&gt;BU148,IF(BV149&gt;BV148,0,10),IF(BV149&gt;BV148,10,BQ149))),BQ149))))</f>
        <v>0</v>
      </c>
      <c r="BY149" s="118" t="s">
        <v>140</v>
      </c>
      <c r="BZ149" s="50">
        <f>D149</f>
        <v>0</v>
      </c>
      <c r="CA149" s="119">
        <f>IF(CB149="W",1,IF(CB149="O",0,IF(CB149="R",0,IF(CB148="R",1,IF(CK149+CK148&gt;0,IF(CK149&gt;CK148,1,0),IF(CJ149&gt;CJ148,1,0))))))</f>
        <v>0</v>
      </c>
      <c r="CB149" s="151"/>
      <c r="CC149" s="129"/>
      <c r="CD149" s="129"/>
      <c r="CE149" s="130"/>
      <c r="CG149" s="65" t="str">
        <f>IF(CE149&lt;&gt;"","STB",IF(CE148&lt;&gt;"","STB",IF(CD149&lt;&gt;"",IF(CD149&gt;5,IF(CD149&gt;CD148+1,"fim2st",IF(CD148&gt;CD149+1,"fim2st",IF(CD149=CD148,"meio2st",IF(CD149=6,IF(CD148=7,"fim2st","meio2st"),IF(CD149=7,IF(CD148=6,"fim2st","meio2st"),"meio2st"))))),IF(CD148&gt;5,IF(CD148&gt;CD149+1,"fim2st","meio2st"),"meio2st")),IF(CD148&lt;&gt;"",IF(CD149&gt;5,IF(CD149&gt;CD148+1,"fim2st",IF(CD148&gt;CD149+1,"fim2st",IF(CD149=CD148,"meio2st",IF(CD149=6,IF(CD148=7,"fim2st","meio2st"),IF(CD149=7,IF(CD148=6,"fim2st","meio2st"),"meio2st"))))),IF(CD148&gt;5,IF(CD148&gt;CD149+1,"fim2st","meio2st"),"meio2st")),IF(CC149&lt;&gt;"",IF(CC149&gt;5,IF(CC149&gt;CC148+1,"fim1st",IF(CC148&gt;CC149+1,"fim1st",IF(CC149=CC148,"meio1st",IF(CC149=6,IF(CC148=7,"fim1st","meio1st"),IF(CC149=7,IF(CC148=6,"fim1st","meio1st"),"meio1st"))))),IF(CC148&gt;5,IF(CC148&gt;CC149+1,"fim1st","meio1st"),"meio1st")),IF(CC148&lt;&gt;"",IF(CC149&gt;5,IF(CC149&gt;CC148+1,"fim1st",IF(CC148&gt;CC149+1,"fim1st",IF(CC149=CC148,"meio1st",IF(CC149=6,IF(CC148=7,"fim1st","meio1st"),IF(CC149=7,IF(CC148=6,"fim1st","meio1st"),"meio1st"))))),IF(CC148&gt;5,IF(CC148&gt;CC149+1,"fim1st","meio1st"),"meio1st")),"NJG"))))))</f>
        <v>NJG</v>
      </c>
      <c r="CI149" s="123">
        <f>IF(CB149="W",6,IF(CB149="O",0,  IF(CB148="R",IF(CG149="meio1st",IF(CC148&gt;4,IF(CC148=6,7,CC148+2),6),CC149),CC149)))</f>
        <v>0</v>
      </c>
      <c r="CJ149" s="124">
        <f>IF(CB149="W",6,IF(CB149="O",0,IF(CB149="R",IF(CG149="meio1st",0,IF(CG149="fim1st",0,CD149) ),IF(CB148="R",IF(CG149="meio1st",6,IF(CG149="fim1st",6,IF(CG149="meio2st",IF(CD148&gt;4,IF(CD148=6,7,CD148+2),6),CD149))),CD149))))</f>
        <v>0</v>
      </c>
      <c r="CK149" s="125">
        <f>IF(CB149="W",0,IF(CB149="O",0,IF(CB149="R",IF(CG149="STB",CE149,0),IF(CB148="R",IF(CG148="meio1st",0,IF(CI149&gt;CI148,IF(CJ149&gt;CJ148,0,10),IF(CJ149&gt;CJ148,10,CE149))),CE149))))</f>
        <v>0</v>
      </c>
      <c r="CM149" s="31">
        <f t="shared" si="497"/>
        <v>0</v>
      </c>
      <c r="CN149" s="65">
        <f>IF(AE150&gt;AE151,1,0)</f>
        <v>0</v>
      </c>
      <c r="CO149" s="65">
        <f>IF(AF150&gt;AF151,1,0)</f>
        <v>0</v>
      </c>
      <c r="CP149" s="65">
        <f>IF(AG150&gt;AG151,1,0)</f>
        <v>0</v>
      </c>
      <c r="CQ149" s="65">
        <f>IF(AS150&gt;AS151,1,0)</f>
        <v>0</v>
      </c>
      <c r="CR149" s="65">
        <f>IF(AT150&gt;AT151,1,0)</f>
        <v>0</v>
      </c>
      <c r="CS149" s="65">
        <f>IF(AU150&gt;AU151,1,0)</f>
        <v>0</v>
      </c>
      <c r="CT149" s="65">
        <f>IF(BG150&gt;BG151,1,0)</f>
        <v>0</v>
      </c>
      <c r="CU149" s="65">
        <f>IF(BH150&gt;BH151,1,0)</f>
        <v>0</v>
      </c>
      <c r="CV149" s="65">
        <f>IF(BI150&gt;BI151,1,0)</f>
        <v>0</v>
      </c>
      <c r="CW149" s="65">
        <f>IF(BU150&gt;BU151,1,0)</f>
        <v>0</v>
      </c>
      <c r="CX149" s="65">
        <f>IF(BV150&gt;BV151,1,0)</f>
        <v>0</v>
      </c>
      <c r="CY149" s="65">
        <f>IF(BW150&gt;BW151,1,0)</f>
        <v>0</v>
      </c>
      <c r="CZ149" s="65">
        <f>IF(CI149&gt;CI148,1,0)</f>
        <v>0</v>
      </c>
      <c r="DA149" s="65">
        <f>IF(CJ149&gt;CJ148,1,0)</f>
        <v>0</v>
      </c>
      <c r="DB149" s="65">
        <f>IF(CK149&gt;CK148,1,0)</f>
        <v>0</v>
      </c>
      <c r="DC149" s="111"/>
      <c r="DD149" s="65">
        <f>IF(AE151&gt;AE150,1,0)</f>
        <v>0</v>
      </c>
      <c r="DE149" s="65">
        <f>IF(AF151&gt;AF150,1,0)</f>
        <v>0</v>
      </c>
      <c r="DF149" s="65">
        <f>IF(AG151&gt;AG150,1,0)</f>
        <v>0</v>
      </c>
      <c r="DG149" s="65">
        <f>IF(AS151&gt;AS150,1,0)</f>
        <v>0</v>
      </c>
      <c r="DH149" s="65">
        <f>IF(AT151&gt;AT150,1,0)</f>
        <v>0</v>
      </c>
      <c r="DI149" s="65">
        <f>IF(AU151&gt;AU150,1,0)</f>
        <v>0</v>
      </c>
      <c r="DJ149" s="65">
        <f>IF(BG151&gt;BG150,1,0)</f>
        <v>0</v>
      </c>
      <c r="DK149" s="65">
        <f>IF(BH151&gt;BH150,1,0)</f>
        <v>0</v>
      </c>
      <c r="DL149" s="65">
        <f>IF(BI151&gt;BI150,1,0)</f>
        <v>0</v>
      </c>
      <c r="DM149" s="65">
        <f>IF(BU151&gt;BU150,1,0)</f>
        <v>0</v>
      </c>
      <c r="DN149" s="65">
        <f>IF(BV151&gt;BV150,1,0)</f>
        <v>0</v>
      </c>
      <c r="DO149" s="65">
        <f>IF(BW151&gt;BW150,1,0)</f>
        <v>0</v>
      </c>
      <c r="DP149" s="65">
        <f>IF(CI148&gt;CI149,1,0)</f>
        <v>0</v>
      </c>
      <c r="DQ149" s="65">
        <f>IF(CJ148&gt;CJ149,1,0)</f>
        <v>0</v>
      </c>
      <c r="DR149" s="65">
        <f>IF(CK148&gt;CK149,1,0)</f>
        <v>0</v>
      </c>
      <c r="DS149" s="111"/>
      <c r="DT149" s="65">
        <f>AE150+AF150+AG150+AS150+AT150+AU150+BG150+BH150+BI150+BU150+BV150+BW150+CI149+CJ149+CK149</f>
        <v>0</v>
      </c>
      <c r="DU149" s="65">
        <f>AE151+AF151+AG151+AS151+AT151+AU151+BG151+BH151+BI151+BU151+BV151+BW151+CI148+CJ148+CK148</f>
        <v>0</v>
      </c>
      <c r="DV149" s="111"/>
      <c r="DW149" s="31">
        <f>IF(X150="O",1,0)</f>
        <v>0</v>
      </c>
      <c r="DX149" s="31">
        <f>IF(AL150="O",1,0)</f>
        <v>0</v>
      </c>
      <c r="DY149" s="31">
        <f>IF(AZ150="O",1,0)</f>
        <v>0</v>
      </c>
      <c r="DZ149" s="31">
        <f>IF(BN150="O",1,0)</f>
        <v>0</v>
      </c>
      <c r="EA149" s="31">
        <f>IF(CB149="O",1,0)</f>
        <v>0</v>
      </c>
      <c r="ED149" s="65">
        <f t="shared" si="498"/>
        <v>0</v>
      </c>
      <c r="EE149" s="65">
        <f t="shared" si="499"/>
        <v>0</v>
      </c>
      <c r="EF149" s="65">
        <f t="shared" si="500"/>
        <v>0</v>
      </c>
      <c r="EG149" s="65">
        <f t="shared" si="501"/>
        <v>0</v>
      </c>
      <c r="EH149" s="65">
        <f t="shared" si="502"/>
        <v>0</v>
      </c>
      <c r="EI149" s="65">
        <v>2</v>
      </c>
      <c r="EJ149" s="43">
        <f t="shared" si="503"/>
        <v>0</v>
      </c>
      <c r="EK149" s="43">
        <f>AY150+BM150+CA149+W150+AK150</f>
        <v>0</v>
      </c>
      <c r="EL149" s="43">
        <f t="shared" si="504"/>
        <v>0</v>
      </c>
      <c r="EM149" s="43">
        <f t="shared" si="505"/>
        <v>0</v>
      </c>
      <c r="EN149" s="43">
        <f t="shared" si="506"/>
        <v>0</v>
      </c>
      <c r="EO149" s="43">
        <f t="shared" si="507"/>
        <v>0</v>
      </c>
      <c r="EP149" s="43">
        <f t="shared" si="507"/>
        <v>0</v>
      </c>
      <c r="EQ149" s="43">
        <f t="shared" si="508"/>
        <v>0</v>
      </c>
      <c r="ER149" s="43">
        <f t="shared" si="509"/>
        <v>0</v>
      </c>
      <c r="ES149" s="111"/>
      <c r="ET149" s="71">
        <f>IF(EK149+100&gt;99,EK149+100,concatdxnar("0",EK149+100))</f>
        <v>100</v>
      </c>
      <c r="EU149" s="71">
        <f t="shared" si="510"/>
        <v>100</v>
      </c>
      <c r="EV149" s="71">
        <f t="shared" si="511"/>
        <v>100</v>
      </c>
      <c r="EW149" s="71">
        <f t="shared" si="512"/>
        <v>9</v>
      </c>
      <c r="EX149" s="65" t="str">
        <f t="shared" si="513"/>
        <v>10010010092</v>
      </c>
      <c r="EY149" s="65">
        <f t="shared" si="514"/>
        <v>10010010092</v>
      </c>
      <c r="EZ149" s="65">
        <f>LARGE(EY148:EY153,EI149)</f>
        <v>10010010095</v>
      </c>
      <c r="FA149" s="65" t="str">
        <f t="shared" si="515"/>
        <v>100100100</v>
      </c>
      <c r="FB149" s="65" t="str">
        <f>IF(FA149=FA148,"empate-c",IF(FA149=FA150,"empate-b","ok"))</f>
        <v>empate-c</v>
      </c>
      <c r="FC149" s="65">
        <f t="shared" si="516"/>
        <v>5</v>
      </c>
      <c r="FD149" s="65" t="str">
        <f>IF(FB149="ok",9,IF(FB149="empate-c",CONCATENATE(FC149,FC148),IF(FB149="empate-b",CONCATENATE(FC149,FC150),1)))</f>
        <v>56</v>
      </c>
      <c r="FE149" s="65" t="str">
        <f>RIGHT(C146,1)</f>
        <v>Q</v>
      </c>
      <c r="FF149" s="65" t="e">
        <f>IF(FD149=9,9,VLOOKUP(CONCATENATE(FE149,FD149),'Conf-Direto'!$A$12:$B$587,2,0))</f>
        <v>#N/A</v>
      </c>
      <c r="FG149" s="65" t="e">
        <f t="shared" si="517"/>
        <v>#N/A</v>
      </c>
      <c r="FH149" s="31" t="e">
        <f t="shared" si="518"/>
        <v>#N/A</v>
      </c>
      <c r="FI149" s="65">
        <v>2</v>
      </c>
      <c r="FJ149" s="70">
        <f>IF(CA148=1,1,IF(CA149=1,2,0))</f>
        <v>0</v>
      </c>
      <c r="FK149" s="70"/>
      <c r="FL149" s="70">
        <f>FK150</f>
        <v>0</v>
      </c>
      <c r="FM149" s="70">
        <f>FK151</f>
        <v>0</v>
      </c>
      <c r="FN149" s="70">
        <f>FK152</f>
        <v>0</v>
      </c>
      <c r="FO149" s="70">
        <f>FL153</f>
        <v>0</v>
      </c>
      <c r="FP149" s="31" t="e">
        <f t="shared" si="519"/>
        <v>#N/A</v>
      </c>
      <c r="FQ149" s="31" t="e">
        <f>LARGE(FP148:FP153,2)</f>
        <v>#N/A</v>
      </c>
      <c r="FR149" s="65">
        <f>IF(SUM(EJ148:EJ153)=0,B149,VALUE(RIGHT(FQ149,1)))</f>
        <v>2</v>
      </c>
      <c r="FS149" s="31">
        <f t="shared" si="520"/>
        <v>98</v>
      </c>
      <c r="FT149" s="31">
        <f>VLOOKUP(FR149,B148:D153,3,0)</f>
        <v>0</v>
      </c>
      <c r="FU149" s="31">
        <f t="shared" si="521"/>
        <v>98</v>
      </c>
      <c r="FV149" s="67" t="str">
        <f t="shared" si="522"/>
        <v>9898</v>
      </c>
      <c r="FW149" s="31">
        <f t="shared" si="523"/>
        <v>9898</v>
      </c>
      <c r="FX149" s="31">
        <f>SMALL(FW148:FW153,FI149)</f>
        <v>9898</v>
      </c>
      <c r="FY149" s="31">
        <f t="shared" si="524"/>
        <v>98</v>
      </c>
      <c r="FZ149" s="31" t="str">
        <f t="shared" si="525"/>
        <v>98</v>
      </c>
    </row>
    <row r="150" spans="1:185" hidden="1" x14ac:dyDescent="0.45">
      <c r="B150" s="43">
        <v>3</v>
      </c>
      <c r="C150" s="38">
        <v>99</v>
      </c>
      <c r="D150" s="39">
        <f>Classificação!D103</f>
        <v>0</v>
      </c>
      <c r="F150" s="38">
        <f>F149+1</f>
        <v>99</v>
      </c>
      <c r="G150" s="89">
        <f t="shared" si="496"/>
        <v>0</v>
      </c>
      <c r="H150" s="131">
        <f>VLOOKUP(FR150,EI148:EJ153,2,0)</f>
        <v>0</v>
      </c>
      <c r="I150" s="112">
        <f>VLOOKUP(FR150,EI148:EK153,3,0)</f>
        <v>0</v>
      </c>
      <c r="J150" s="131">
        <f>VLOOKUP(FR150,EI148:EQ153,4,0)</f>
        <v>0</v>
      </c>
      <c r="K150" s="114">
        <f>VLOOKUP(FR150,EI148:EQ153,5,0)</f>
        <v>0</v>
      </c>
      <c r="L150" s="115">
        <f>VLOOKUP(FR150,EI148:EQ153,6,0)</f>
        <v>0</v>
      </c>
      <c r="M150" s="131">
        <f>VLOOKUP(FR150,EI148:EQ153,7,0)</f>
        <v>0</v>
      </c>
      <c r="N150" s="114">
        <f>VLOOKUP(FR150,EI148:EQ153,8,0)</f>
        <v>0</v>
      </c>
      <c r="O150" s="147">
        <f>VLOOKUP(FR150,EI148:EQ153,9,0)</f>
        <v>0</v>
      </c>
      <c r="P150" s="117">
        <f>VLOOKUP(FR150,EI148:ER153,10,0)</f>
        <v>0</v>
      </c>
      <c r="Q150" s="117" t="e">
        <f>VLOOKUP(FS150,EJ148:ES153,10,0)</f>
        <v>#N/A</v>
      </c>
      <c r="R150" s="97"/>
      <c r="S150" s="97"/>
      <c r="U150" s="98"/>
      <c r="V150" s="41">
        <f>D149</f>
        <v>0</v>
      </c>
      <c r="W150" s="99">
        <f>IF(X150="W",1,IF(X150="O",0,IF(X150="R",0,IF(X151="R",1,IF(AG150+AG151&gt;0,IF(AG150&gt;AG151,1,0),IF(AF150&gt;AF151,1,0))))))</f>
        <v>0</v>
      </c>
      <c r="X150" s="132"/>
      <c r="Y150" s="101"/>
      <c r="Z150" s="101"/>
      <c r="AA150" s="102"/>
      <c r="AC150" s="65" t="str">
        <f>IF(AA150&lt;&gt;"","STB",IF(AA151&lt;&gt;"","STB",IF(Z150&lt;&gt;"",IF(Z150&gt;5,IF(Z150&gt;Z151+1,"fim2st",IF(Z151&gt;Z150+1,"fim2st",IF(Z150=Z151,"meio2st",IF(Z150=6,IF(Z151=7,"fim2st","meio2st"),IF(Z150=7,IF(Z151=6,"fim2st","meio2st"),"meio2st"))))),IF(Z151&gt;5,IF(Z151&gt;Z150+1,"fim2st","meio2st"),"meio2st")),IF(Z151&lt;&gt;"",IF(Z150&gt;5,IF(Z150&gt;Z151+1,"fim2st",IF(Z151&gt;Z150+1,"fim2st",IF(Z150=Z151,"meio2st",IF(Z150=6,IF(Z151=7,"fim2st","meio2st"),IF(Z150=7,IF(Z151=6,"fim2st","meio2st"),"meio2st"))))),IF(Z151&gt;5,IF(Z151&gt;Z150+1,"fim2st","meio2st"),"meio2st")),IF(Y150&lt;&gt;"",IF(Y150&gt;5,IF(Y150&gt;Y151+1,"fim1st",IF(Y151&gt;Y150+1,"fim1st",IF(Y150=Y151,"meio1st",IF(Y150=6,IF(Y151=7,"fim1st","meio1st"),IF(Y150=7,IF(Y151=6,"fim1st","meio1st"),"meio1st"))))),IF(Y151&gt;5,IF(Y151&gt;Y150+1,"fim1st","meio1st"),"meio1st")),IF(Y151&lt;&gt;"",IF(Y150&gt;5,IF(Y150&gt;Y151+1,"fim1st",IF(Y151&gt;Y150+1,"fim1st",IF(Y150=Y151,"meio1st",IF(Y150=6,IF(Y151=7,"fim1st","meio1st"),IF(Y150=7,IF(Y151=6,"fim1st","meio1st"),"meio1st"))))),IF(Y151&gt;5,IF(Y151&gt;Y150+1,"fim1st","meio1st"),"meio1st")),"NJG"))))))</f>
        <v>NJG</v>
      </c>
      <c r="AE150" s="103">
        <f>IF(X150="W",6,IF(X150="O",0,  IF(X151="R",IF(AC150="meio1st",IF(Y151&gt;4,IF(Y151=6,7,Y151+2),6),Y150),Y150)))</f>
        <v>0</v>
      </c>
      <c r="AF150" s="104">
        <f>IF(X150="W",6,IF(X150="O",0,IF(X150="R",IF(AC150="meio1st",0,IF(AC150="fim1st",0,Z150) ),IF(X151="R",IF(AC150="meio1st",6,IF(AC150="fim1st",6,IF(AC150="meio2st",IF(Z151&gt;4,IF(Z151=6,7,Z151+2),6),Z150))),Z150))))</f>
        <v>0</v>
      </c>
      <c r="AG150" s="105">
        <f>IF(X150="W",0,IF(X150="O",0,IF(X150="R",IF(AC150="STB",AA150,0),IF(X151="R",IF(AC148="meio1st",0,IF(AE150&gt;AE151,IF(AF150&gt;AF151,0,10),IF(AF150&gt;AF151,10,AA150))),AA150))))</f>
        <v>0</v>
      </c>
      <c r="AH150" s="106"/>
      <c r="AI150" s="98" t="s">
        <v>140</v>
      </c>
      <c r="AJ150" s="41">
        <f>D149</f>
        <v>0</v>
      </c>
      <c r="AK150" s="99">
        <f>IF(AL150="W",1,IF(AL150="O",0,IF(AL150="R",0,IF(AL151="R",1,IF(AU150+AU151&gt;0,IF(AU150&gt;AU151,1,0),IF(AT150&gt;AT151,1,0))))))</f>
        <v>0</v>
      </c>
      <c r="AL150" s="132"/>
      <c r="AM150" s="101"/>
      <c r="AN150" s="101"/>
      <c r="AO150" s="102"/>
      <c r="AQ150" s="65" t="str">
        <f>IF(AO150&lt;&gt;"","STB",IF(AO151&lt;&gt;"","STB",IF(AN150&lt;&gt;"",IF(AN150&gt;5,IF(AN150&gt;AN151+1,"fim2st",IF(AN151&gt;AN150+1,"fim2st",IF(AN150=AN151,"meio2st",IF(AN150=6,IF(AN151=7,"fim2st","meio2st"),IF(AN150=7,IF(AN151=6,"fim2st","meio2st"),"meio2st"))))),IF(AN151&gt;5,IF(AN151&gt;AN150+1,"fim2st","meio2st"),"meio2st")),IF(AN151&lt;&gt;"",IF(AN150&gt;5,IF(AN150&gt;AN151+1,"fim2st",IF(AN151&gt;AN150+1,"fim2st",IF(AN150=AN151,"meio2st",IF(AN150=6,IF(AN151=7,"fim2st","meio2st"),IF(AN150=7,IF(AN151=6,"fim2st","meio2st"),"meio2st"))))),IF(AN151&gt;5,IF(AN151&gt;AN150+1,"fim2st","meio2st"),"meio2st")),IF(AM150&lt;&gt;"",IF(AM150&gt;5,IF(AM150&gt;AM151+1,"fim1st",IF(AM151&gt;AM150+1,"fim1st",IF(AM150=AM151,"meio1st",IF(AM150=6,IF(AM151=7,"fim1st","meio1st"),IF(AM150=7,IF(AM151=6,"fim1st","meio1st"),"meio1st"))))),IF(AM151&gt;5,IF(AM151&gt;AM150+1,"fim1st","meio1st"),"meio1st")),IF(AM151&lt;&gt;"",IF(AM150&gt;5,IF(AM150&gt;AM151+1,"fim1st",IF(AM151&gt;AM150+1,"fim1st",IF(AM150=AM151,"meio1st",IF(AM150=6,IF(AM151=7,"fim1st","meio1st"),IF(AM150=7,IF(AM151=6,"fim1st","meio1st"),"meio1st"))))),IF(AM151&gt;5,IF(AM151&gt;AM150+1,"fim1st","meio1st"),"meio1st")),"NJG"))))))</f>
        <v>NJG</v>
      </c>
      <c r="AS150" s="103">
        <f>IF(AL150="W",6,IF(AL150="O",0,  IF(AL151="R",IF(AQ150="meio1st",IF(AM151&gt;4,IF(AM151=6,7,AM151+2),6),AM150),AM150)))</f>
        <v>0</v>
      </c>
      <c r="AT150" s="104">
        <f>IF(AL150="W",6,IF(AL150="O",0,IF(AL150="R",IF(AQ150="meio1st",0,IF(AQ150="fim1st",0,AN150) ),IF(AL151="R",IF(AQ150="meio1st",6,IF(AQ150="fim1st",6,IF(AQ150="meio2st",IF(AN151&gt;4,IF(AN151=6,7,AN151+2),6),AN150))),AN150))))</f>
        <v>0</v>
      </c>
      <c r="AU150" s="105">
        <f>IF(AL150="W",0,IF(AL150="O",0,IF(AL150="R",IF(AQ150="STB",AO150,0),IF(AL151="R",IF(AQ148="meio1st",0,IF(AS150&gt;AS151,IF(AT150&gt;AT151,0,10),IF(AT150&gt;AT151,10,AO150))),AO150))))</f>
        <v>0</v>
      </c>
      <c r="AW150" s="98"/>
      <c r="AX150" s="41">
        <f>D149</f>
        <v>0</v>
      </c>
      <c r="AY150" s="99">
        <f>IF(AZ150="W",1,IF(AZ150="O",0,IF(AZ150="R",0,IF(AZ151="R",1,IF(BI150+BI151&gt;0,IF(BI150&gt;BI151,1,0),IF(BH150&gt;BH151,1,0))))))</f>
        <v>0</v>
      </c>
      <c r="AZ150" s="132"/>
      <c r="BA150" s="101"/>
      <c r="BB150" s="101"/>
      <c r="BC150" s="102"/>
      <c r="BE150" s="65" t="str">
        <f>IF(BC150&lt;&gt;"","STB",IF(BC151&lt;&gt;"","STB",IF(BB150&lt;&gt;"",IF(BB150&gt;5,IF(BB150&gt;BB151+1,"fim2st",IF(BB151&gt;BB150+1,"fim2st",IF(BB150=BB151,"meio2st",IF(BB150=6,IF(BB151=7,"fim2st","meio2st"),IF(BB150=7,IF(BB151=6,"fim2st","meio2st"),"meio2st"))))),IF(BB151&gt;5,IF(BB151&gt;BB150+1,"fim2st","meio2st"),"meio2st")),IF(BB151&lt;&gt;"",IF(BB150&gt;5,IF(BB150&gt;BB151+1,"fim2st",IF(BB151&gt;BB150+1,"fim2st",IF(BB150=BB151,"meio2st",IF(BB150=6,IF(BB151=7,"fim2st","meio2st"),IF(BB150=7,IF(BB151=6,"fim2st","meio2st"),"meio2st"))))),IF(BB151&gt;5,IF(BB151&gt;BB150+1,"fim2st","meio2st"),"meio2st")),IF(BA150&lt;&gt;"",IF(BA150&gt;5,IF(BA150&gt;BA151+1,"fim1st",IF(BA151&gt;BA150+1,"fim1st",IF(BA150=BA151,"meio1st",IF(BA150=6,IF(BA151=7,"fim1st","meio1st"),IF(BA150=7,IF(BA151=6,"fim1st","meio1st"),"meio1st"))))),IF(BA151&gt;5,IF(BA151&gt;BA150+1,"fim1st","meio1st"),"meio1st")),IF(BA151&lt;&gt;"",IF(BA150&gt;5,IF(BA150&gt;BA151+1,"fim1st",IF(BA151&gt;BA150+1,"fim1st",IF(BA150=BA151,"meio1st",IF(BA150=6,IF(BA151=7,"fim1st","meio1st"),IF(BA150=7,IF(BA151=6,"fim1st","meio1st"),"meio1st"))))),IF(BA151&gt;5,IF(BA151&gt;BA150+1,"fim1st","meio1st"),"meio1st")),"NJG"))))))</f>
        <v>NJG</v>
      </c>
      <c r="BG150" s="103">
        <f>IF(AZ150="W",6,IF(AZ150="O",0,  IF(AZ151="R",IF(BE150="meio1st",IF(BA151&gt;4,IF(BA151=6,7,BA151+2),6),BA150),BA150)))</f>
        <v>0</v>
      </c>
      <c r="BH150" s="104">
        <f>IF(AZ150="W",6,IF(AZ150="O",0,IF(AZ150="R",IF(BE150="meio1st",0,IF(BE150="fim1st",0,BB150) ),IF(AZ151="R",IF(BE150="meio1st",6,IF(BE150="fim1st",6,IF(BE150="meio2st",IF(BB151&gt;4,IF(BB151=6,7,BB151+2),6),BB150))),BB150))))</f>
        <v>0</v>
      </c>
      <c r="BI150" s="105">
        <f>IF(AZ150="W",0,IF(AZ150="O",0,IF(AZ150="R",IF(BE150="STB",BC150,0),IF(AZ151="R",IF(BE148="meio1st",0,IF(BG150&gt;BG151,IF(BH150&gt;BH151,0,10),IF(BH150&gt;BH151,10,BC150))),BC150))))</f>
        <v>0</v>
      </c>
      <c r="BK150" s="98"/>
      <c r="BL150" s="41">
        <f>D149</f>
        <v>0</v>
      </c>
      <c r="BM150" s="99">
        <f>IF(BN150="W",1,IF(BN150="O",0,IF(BN150="R",0,IF(BN151="R",1,IF(BW150+BW151&gt;0,IF(BW150&gt;BW151,1,0),IF(BV150&gt;BV151,1,0))))))</f>
        <v>0</v>
      </c>
      <c r="BN150" s="132"/>
      <c r="BO150" s="101"/>
      <c r="BP150" s="101"/>
      <c r="BQ150" s="102"/>
      <c r="BS150" s="65" t="str">
        <f>IF(BQ150&lt;&gt;"","STB",IF(BQ151&lt;&gt;"","STB",IF(BP150&lt;&gt;"",IF(BP150&gt;5,IF(BP150&gt;BP151+1,"fim2st",IF(BP151&gt;BP150+1,"fim2st",IF(BP150=BP151,"meio2st",IF(BP150=6,IF(BP151=7,"fim2st","meio2st"),IF(BP150=7,IF(BP151=6,"fim2st","meio2st"),"meio2st"))))),IF(BP151&gt;5,IF(BP151&gt;BP150+1,"fim2st","meio2st"),"meio2st")),IF(BP151&lt;&gt;"",IF(BP150&gt;5,IF(BP150&gt;BP151+1,"fim2st",IF(BP151&gt;BP150+1,"fim2st",IF(BP150=BP151,"meio2st",IF(BP150=6,IF(BP151=7,"fim2st","meio2st"),IF(BP150=7,IF(BP151=6,"fim2st","meio2st"),"meio2st"))))),IF(BP151&gt;5,IF(BP151&gt;BP150+1,"fim2st","meio2st"),"meio2st")),IF(BO150&lt;&gt;"",IF(BO150&gt;5,IF(BO150&gt;BO151+1,"fim1st",IF(BO151&gt;BO150+1,"fim1st",IF(BO150=BO151,"meio1st",IF(BO150=6,IF(BO151=7,"fim1st","meio1st"),IF(BO150=7,IF(BO151=6,"fim1st","meio1st"),"meio1st"))))),IF(BO151&gt;5,IF(BO151&gt;BO150+1,"fim1st","meio1st"),"meio1st")),IF(BO151&lt;&gt;"",IF(BO150&gt;5,IF(BO150&gt;BO151+1,"fim1st",IF(BO151&gt;BO150+1,"fim1st",IF(BO150=BO151,"meio1st",IF(BO150=6,IF(BO151=7,"fim1st","meio1st"),IF(BO150=7,IF(BO151=6,"fim1st","meio1st"),"meio1st"))))),IF(BO151&gt;5,IF(BO151&gt;BO150+1,"fim1st","meio1st"),"meio1st")),"NJG"))))))</f>
        <v>NJG</v>
      </c>
      <c r="BU150" s="103">
        <f>IF(BN150="W",6,IF(BN150="O",0,  IF(BN151="R",IF(BS150="meio1st",IF(BO151&gt;4,IF(BO151=6,7,BO151+2),6),BO150),BO150)))</f>
        <v>0</v>
      </c>
      <c r="BV150" s="104">
        <f>IF(BN150="W",6,IF(BN150="O",0,IF(BN150="R",IF(BS150="meio1st",0,IF(BS150="fim1st",0,BP150) ),IF(BN151="R",IF(BS150="meio1st",6,IF(BS150="fim1st",6,IF(BS150="meio2st",IF(BP151&gt;4,IF(BP151=6,7,BP151+2),6),BP150))),BP150))))</f>
        <v>0</v>
      </c>
      <c r="BW150" s="105">
        <f>IF(BN150="W",0,IF(BN150="O",0,IF(BN150="R",IF(BS150="STB",BQ150,0),IF(BN151="R",IF(BS148="meio1st",0,IF(BU150&gt;BU151,IF(BV150&gt;BV151,0,10),IF(BV150&gt;BV151,10,BQ150))),BQ150))))</f>
        <v>0</v>
      </c>
      <c r="BY150" s="98" t="s">
        <v>140</v>
      </c>
      <c r="BZ150" s="41">
        <f>D150</f>
        <v>0</v>
      </c>
      <c r="CA150" s="99">
        <f>IF(CB150="W",1,IF(CB150="O",0,IF(CB150="R",0,IF(CB151="R",1,IF(CK150+CK151&gt;0,IF(CK150&gt;CK151,1,0),IF(CJ150&gt;CJ151,1,0))))))</f>
        <v>0</v>
      </c>
      <c r="CB150" s="133"/>
      <c r="CC150" s="109"/>
      <c r="CD150" s="109"/>
      <c r="CE150" s="110"/>
      <c r="CG150" s="65" t="str">
        <f>IF(CE150&lt;&gt;"","STB",IF(CE151&lt;&gt;"","STB",IF(CD150&lt;&gt;"",IF(CD150&gt;5,IF(CD150&gt;CD151+1,"fim2st",IF(CD151&gt;CD150+1,"fim2st",IF(CD150=CD151,"meio2st",IF(CD150=6,IF(CD151=7,"fim2st","meio2st"),IF(CD150=7,IF(CD151=6,"fim2st","meio2st"),"meio2st"))))),IF(CD151&gt;5,IF(CD151&gt;CD150+1,"fim2st","meio2st"),"meio2st")),IF(CD151&lt;&gt;"",IF(CD150&gt;5,IF(CD150&gt;CD151+1,"fim2st",IF(CD151&gt;CD150+1,"fim2st",IF(CD150=CD151,"meio2st",IF(CD150=6,IF(CD151=7,"fim2st","meio2st"),IF(CD150=7,IF(CD151=6,"fim2st","meio2st"),"meio2st"))))),IF(CD151&gt;5,IF(CD151&gt;CD150+1,"fim2st","meio2st"),"meio2st")),IF(CC150&lt;&gt;"",IF(CC150&gt;5,IF(CC150&gt;CC151+1,"fim1st",IF(CC151&gt;CC150+1,"fim1st",IF(CC150=CC151,"meio1st",IF(CC150=6,IF(CC151=7,"fim1st","meio1st"),IF(CC150=7,IF(CC151=6,"fim1st","meio1st"),"meio1st"))))),IF(CC151&gt;5,IF(CC151&gt;CC150+1,"fim1st","meio1st"),"meio1st")),IF(CC151&lt;&gt;"",IF(CC150&gt;5,IF(CC150&gt;CC151+1,"fim1st",IF(CC151&gt;CC150+1,"fim1st",IF(CC150=CC151,"meio1st",IF(CC150=6,IF(CC151=7,"fim1st","meio1st"),IF(CC150=7,IF(CC151=6,"fim1st","meio1st"),"meio1st"))))),IF(CC151&gt;5,IF(CC151&gt;CC150+1,"fim1st","meio1st"),"meio1st")),"NJG"))))))</f>
        <v>NJG</v>
      </c>
      <c r="CI150" s="103">
        <f>IF(CB150="W",6,IF(CB150="O",0,  IF(CB151="R",IF(CG150="meio1st",IF(CC151&gt;4,IF(CC151=6,7,CC151+2),6),CC150),CC150)))</f>
        <v>0</v>
      </c>
      <c r="CJ150" s="104">
        <f>IF(CB150="W",6,IF(CB150="O",0,IF(CB150="R",IF(CG150="meio1st",0,IF(CG150="fim1st",0,CD150) ),IF(CB151="R",IF(CG150="meio1st",6,IF(CG150="fim1st",6,IF(CG150="meio2st",IF(CD151&gt;4,IF(CD151=6,7,CD151+2),6),CD150))),CD150))))</f>
        <v>0</v>
      </c>
      <c r="CK150" s="105">
        <f>IF(CB150="W",0,IF(CB150="O",0,IF(CB150="R",IF(CG150="STB",CE150,0),IF(CB151="R",IF(CG148="meio1st",0,IF(CI150&gt;CI151,IF(CJ150&gt;CJ151,0,10),IF(CJ150&gt;CJ151,10,CE150))),CE150))))</f>
        <v>0</v>
      </c>
      <c r="CM150" s="31">
        <f t="shared" si="497"/>
        <v>0</v>
      </c>
      <c r="CN150" s="65">
        <f>IF(AE152&gt;AE153,1,0)</f>
        <v>0</v>
      </c>
      <c r="CO150" s="65">
        <f>IF(AF152&gt;AF153,1,0)</f>
        <v>0</v>
      </c>
      <c r="CP150" s="65">
        <f>IF(AG152&gt;AG153,1,0)</f>
        <v>0</v>
      </c>
      <c r="CQ150" s="65">
        <f>IF(AS152&gt;AS153,1,0)</f>
        <v>0</v>
      </c>
      <c r="CR150" s="65">
        <f>IF(AT152&gt;AT153,1,0)</f>
        <v>0</v>
      </c>
      <c r="CS150" s="65">
        <f>IF(AU152&gt;AU153,1,0)</f>
        <v>0</v>
      </c>
      <c r="CT150" s="65">
        <f>IF(BG151&gt;BG150,1,0)</f>
        <v>0</v>
      </c>
      <c r="CU150" s="65">
        <f>IF(BH151&gt;BH150,1,0)</f>
        <v>0</v>
      </c>
      <c r="CV150" s="65">
        <f>IF(BI151&gt;BI150,1,0)</f>
        <v>0</v>
      </c>
      <c r="CW150" s="65">
        <f>IF(BU149&gt;BU148,1,0)</f>
        <v>0</v>
      </c>
      <c r="CX150" s="65">
        <f>IF(BV149&gt;BV148,1,0)</f>
        <v>0</v>
      </c>
      <c r="CY150" s="65">
        <f>IF(BW149&gt;BW148,1,0)</f>
        <v>0</v>
      </c>
      <c r="CZ150" s="65">
        <f>IF(CI150&gt;CI151,1,0)</f>
        <v>0</v>
      </c>
      <c r="DA150" s="65">
        <f>IF(CJ150&gt;CJ151,1,0)</f>
        <v>0</v>
      </c>
      <c r="DB150" s="65">
        <f>IF(CK150&gt;CK151,1,0)</f>
        <v>0</v>
      </c>
      <c r="DC150" s="111"/>
      <c r="DD150" s="65">
        <f>IF(AE153&gt;AE152,1,0)</f>
        <v>0</v>
      </c>
      <c r="DE150" s="65">
        <f>IF(AF153&gt;AF152,1,0)</f>
        <v>0</v>
      </c>
      <c r="DF150" s="65">
        <f>IF(AG153&gt;AG152,1,0)</f>
        <v>0</v>
      </c>
      <c r="DG150" s="65">
        <f>IF(AS153&gt;AS152,1,0)</f>
        <v>0</v>
      </c>
      <c r="DH150" s="65">
        <f>IF(AT153&gt;AT152,1,0)</f>
        <v>0</v>
      </c>
      <c r="DI150" s="65">
        <f>IF(AU153&gt;AU152,1,0)</f>
        <v>0</v>
      </c>
      <c r="DJ150" s="65">
        <f>IF(BG150&gt;BG151,1,0)</f>
        <v>0</v>
      </c>
      <c r="DK150" s="65">
        <f>IF(BH150&gt;BH151,1,0)</f>
        <v>0</v>
      </c>
      <c r="DL150" s="65">
        <f>IF(BI150&gt;BI151,1,0)</f>
        <v>0</v>
      </c>
      <c r="DM150" s="65">
        <f>IF(BU148&gt;BU149,1,0)</f>
        <v>0</v>
      </c>
      <c r="DN150" s="65">
        <f>IF(BV148&gt;BV149,1,0)</f>
        <v>0</v>
      </c>
      <c r="DO150" s="65">
        <f>IF(BW148&gt;BW149,1,0)</f>
        <v>0</v>
      </c>
      <c r="DP150" s="65">
        <f>IF(CI151&gt;CI150,1,0)</f>
        <v>0</v>
      </c>
      <c r="DQ150" s="65">
        <f>IF(CJ151&gt;CJ150,1,0)</f>
        <v>0</v>
      </c>
      <c r="DR150" s="65">
        <f>IF(CK151&gt;CK150,1,0)</f>
        <v>0</v>
      </c>
      <c r="DS150" s="111"/>
      <c r="DT150" s="65">
        <f>AE152+AF152+AG152+AS152+AT152+AU152+BG151+BH151+BI151+BU149+BV149+BW149+CI150+CJ150+CK150</f>
        <v>0</v>
      </c>
      <c r="DU150" s="65">
        <f>AE153+AF153+AG153+AS153+AT153+AU153+BG150+BH150+BI150+BU148+BV148+BW148+CI151+CJ151+CK151</f>
        <v>0</v>
      </c>
      <c r="DV150" s="111"/>
      <c r="DW150" s="31">
        <f>IF(X152="O",1,0)</f>
        <v>0</v>
      </c>
      <c r="DX150" s="31">
        <f>IF(AL152="O",1,0)</f>
        <v>0</v>
      </c>
      <c r="DY150" s="31">
        <f>IF(AZ151="O",1,0)</f>
        <v>0</v>
      </c>
      <c r="DZ150" s="31">
        <f>IF(BN149="O",1,0)</f>
        <v>0</v>
      </c>
      <c r="EA150" s="31">
        <f>IF(CB150="O",1,0)</f>
        <v>0</v>
      </c>
      <c r="ED150" s="65">
        <f t="shared" si="498"/>
        <v>0</v>
      </c>
      <c r="EE150" s="65">
        <f t="shared" si="499"/>
        <v>0</v>
      </c>
      <c r="EF150" s="65">
        <f t="shared" si="500"/>
        <v>0</v>
      </c>
      <c r="EG150" s="65">
        <f t="shared" si="501"/>
        <v>0</v>
      </c>
      <c r="EH150" s="65">
        <f t="shared" si="502"/>
        <v>0</v>
      </c>
      <c r="EI150" s="65">
        <v>3</v>
      </c>
      <c r="EJ150" s="43">
        <f t="shared" si="503"/>
        <v>0</v>
      </c>
      <c r="EK150" s="43">
        <f>AY151+BM149+CA150+W152+AK152</f>
        <v>0</v>
      </c>
      <c r="EL150" s="43">
        <f t="shared" si="504"/>
        <v>0</v>
      </c>
      <c r="EM150" s="43">
        <f t="shared" si="505"/>
        <v>0</v>
      </c>
      <c r="EN150" s="43">
        <f t="shared" si="506"/>
        <v>0</v>
      </c>
      <c r="EO150" s="43">
        <f t="shared" si="507"/>
        <v>0</v>
      </c>
      <c r="EP150" s="43">
        <f t="shared" si="507"/>
        <v>0</v>
      </c>
      <c r="EQ150" s="43">
        <f t="shared" si="508"/>
        <v>0</v>
      </c>
      <c r="ER150" s="43">
        <f t="shared" si="509"/>
        <v>0</v>
      </c>
      <c r="ES150" s="111"/>
      <c r="ET150" s="71">
        <f>IF(EK150+100&gt;99,EK150+100,concatdxnar("0",EK150+100))</f>
        <v>100</v>
      </c>
      <c r="EU150" s="71">
        <f t="shared" si="510"/>
        <v>100</v>
      </c>
      <c r="EV150" s="71">
        <f t="shared" si="511"/>
        <v>100</v>
      </c>
      <c r="EW150" s="71">
        <f t="shared" si="512"/>
        <v>9</v>
      </c>
      <c r="EX150" s="65" t="str">
        <f t="shared" si="513"/>
        <v>10010010093</v>
      </c>
      <c r="EY150" s="65">
        <f t="shared" si="514"/>
        <v>10010010093</v>
      </c>
      <c r="EZ150" s="65">
        <f>LARGE(EY148:EY153,EI150)</f>
        <v>10010010094</v>
      </c>
      <c r="FA150" s="65" t="str">
        <f t="shared" si="515"/>
        <v>100100100</v>
      </c>
      <c r="FB150" s="65" t="str">
        <f>IF(FA150=FA149,"empate-c",IF(FA150=FA151,"empate-b","ok"))</f>
        <v>empate-c</v>
      </c>
      <c r="FC150" s="65">
        <f t="shared" si="516"/>
        <v>4</v>
      </c>
      <c r="FD150" s="65" t="str">
        <f>IF(FB150="ok",9,IF(FB150="empate-c",CONCATENATE(FC150,FC149),IF(FB150="empate-b",CONCATENATE(FC150,FC151),1)))</f>
        <v>45</v>
      </c>
      <c r="FE150" s="65" t="str">
        <f>RIGHT(C146,1)</f>
        <v>Q</v>
      </c>
      <c r="FF150" s="65" t="e">
        <f>IF(FD150=9,9,VLOOKUP(CONCATENATE(FE150,FD150),'Conf-Direto'!$A$12:$B$587,2,0))</f>
        <v>#N/A</v>
      </c>
      <c r="FG150" s="65" t="e">
        <f t="shared" si="517"/>
        <v>#N/A</v>
      </c>
      <c r="FH150" s="31" t="e">
        <f t="shared" si="518"/>
        <v>#N/A</v>
      </c>
      <c r="FI150" s="65">
        <v>3</v>
      </c>
      <c r="FJ150" s="70">
        <f>IF(BM148=1,1,IF(BM149=1,3,0))</f>
        <v>0</v>
      </c>
      <c r="FK150" s="70">
        <f>IF(AY150=1,2,IF(AY151=1,3,0))</f>
        <v>0</v>
      </c>
      <c r="FL150" s="70"/>
      <c r="FM150" s="70">
        <f>FL151</f>
        <v>0</v>
      </c>
      <c r="FN150" s="70">
        <f>FL152</f>
        <v>0</v>
      </c>
      <c r="FO150" s="70">
        <f>FL153</f>
        <v>0</v>
      </c>
      <c r="FP150" s="31" t="e">
        <f t="shared" si="519"/>
        <v>#N/A</v>
      </c>
      <c r="FQ150" s="31" t="e">
        <f>LARGE(FP148:FP153,3)</f>
        <v>#N/A</v>
      </c>
      <c r="FR150" s="65">
        <f>IF(SUM(EJ148:EJ153)=0,B150,VALUE(RIGHT(FQ150,1)))</f>
        <v>3</v>
      </c>
      <c r="FS150" s="31">
        <f t="shared" si="520"/>
        <v>99</v>
      </c>
      <c r="FT150" s="31">
        <f>VLOOKUP(FR150,B148:D153,3,0)</f>
        <v>0</v>
      </c>
      <c r="FU150" s="31">
        <f t="shared" si="521"/>
        <v>99</v>
      </c>
      <c r="FV150" s="67" t="str">
        <f t="shared" si="522"/>
        <v>9999</v>
      </c>
      <c r="FW150" s="31">
        <f t="shared" si="523"/>
        <v>9999</v>
      </c>
      <c r="FX150" s="31">
        <f>SMALL(FW148:FW153,FI150)</f>
        <v>9999</v>
      </c>
      <c r="FY150" s="31">
        <f t="shared" si="524"/>
        <v>99</v>
      </c>
      <c r="FZ150" s="31" t="str">
        <f t="shared" si="525"/>
        <v>99</v>
      </c>
    </row>
    <row r="151" spans="1:185" hidden="1" x14ac:dyDescent="0.45">
      <c r="B151" s="43">
        <v>4</v>
      </c>
      <c r="C151" s="38">
        <v>100</v>
      </c>
      <c r="D151" s="39">
        <f>Classificação!D104</f>
        <v>0</v>
      </c>
      <c r="F151" s="38">
        <f>F150+1</f>
        <v>100</v>
      </c>
      <c r="G151" s="89">
        <f t="shared" si="496"/>
        <v>0</v>
      </c>
      <c r="H151" s="131">
        <f>VLOOKUP(FR151,EI148:EJ153,2,0)</f>
        <v>0</v>
      </c>
      <c r="I151" s="112">
        <f>VLOOKUP(FR151,EI148:EK153,3,0)</f>
        <v>0</v>
      </c>
      <c r="J151" s="116">
        <f>VLOOKUP(FR151,EI148:EQ153,4,0)</f>
        <v>0</v>
      </c>
      <c r="K151" s="114">
        <f>VLOOKUP(FR151,EI148:EQ153,5,0)</f>
        <v>0</v>
      </c>
      <c r="L151" s="115">
        <f>VLOOKUP(FR151,EI148:EQ153,6,0)</f>
        <v>0</v>
      </c>
      <c r="M151" s="116">
        <f>VLOOKUP(FR151,EI148:EQ153,7,0)</f>
        <v>0</v>
      </c>
      <c r="N151" s="114">
        <f>VLOOKUP(FR151,EI148:EQ153,8,0)</f>
        <v>0</v>
      </c>
      <c r="O151" s="147">
        <f>VLOOKUP(FR151,EI148:EQ153,9,0)</f>
        <v>0</v>
      </c>
      <c r="P151" s="117">
        <f>VLOOKUP(FR151,EI148:ER153,10,0)</f>
        <v>0</v>
      </c>
      <c r="Q151" s="117" t="e">
        <f>VLOOKUP(FS151,EJ148:ES153,10,0)</f>
        <v>#N/A</v>
      </c>
      <c r="R151" s="97"/>
      <c r="S151" s="97"/>
      <c r="U151" s="118" t="s">
        <v>140</v>
      </c>
      <c r="V151" s="50">
        <f>D152</f>
        <v>0</v>
      </c>
      <c r="W151" s="119">
        <f>IF(X151="W",1,IF(X151="O",0,IF(X151="R",0,IF(X150="R",1,IF(AG151+AG150&gt;0,IF(AG151&gt;AG150,1,0),IF(AF151&gt;AF150,1,0))))))</f>
        <v>0</v>
      </c>
      <c r="X151" s="120"/>
      <c r="Y151" s="121"/>
      <c r="Z151" s="121"/>
      <c r="AA151" s="122"/>
      <c r="AC151" s="65" t="str">
        <f>IF(AA151&lt;&gt;"","STB",IF(AA150&lt;&gt;"","STB",IF(Z151&lt;&gt;"",IF(Z151&gt;5,IF(Z151&gt;Z150+1,"fim2st",IF(Z150&gt;Z151+1,"fim2st",IF(Z151=Z150,"meio2st",IF(Z151=6,IF(Z150=7,"fim2st","meio2st"),IF(Z151=7,IF(Z150=6,"fim2st","meio2st"),"meio2st"))))),IF(Z150&gt;5,IF(Z150&gt;Z151+1,"fim2st","meio2st"),"meio2st")),IF(Z150&lt;&gt;"",IF(Z151&gt;5,IF(Z151&gt;Z150+1,"fim2st",IF(Z150&gt;Z151+1,"fim2st",IF(Z151=Z150,"meio2st",IF(Z151=6,IF(Z150=7,"fim2st","meio2st"),IF(Z151=7,IF(Z150=6,"fim2st","meio2st"),"meio2st"))))),IF(Z150&gt;5,IF(Z150&gt;Z151+1,"fim2st","meio2st"),"meio2st")),IF(Y151&lt;&gt;"",IF(Y151&gt;5,IF(Y151&gt;Y150+1,"fim1st",IF(Y150&gt;Y151+1,"fim1st",IF(Y151=Y150,"meio1st",IF(Y151=6,IF(Y150=7,"fim1st","meio1st"),IF(Y151=7,IF(Y150=6,"fim1st","meio1st"),"meio1st"))))),IF(Y150&gt;5,IF(Y150&gt;Y151+1,"fim1st","meio1st"),"meio1st")),IF(Y150&lt;&gt;"",IF(Y151&gt;5,IF(Y151&gt;Y150+1,"fim1st",IF(Y150&gt;Y151+1,"fim1st",IF(Y151=Y150,"meio1st",IF(Y151=6,IF(Y150=7,"fim1st","meio1st"),IF(Y151=7,IF(Y150=6,"fim1st","meio1st"),"meio1st"))))),IF(Y150&gt;5,IF(Y150&gt;Y151+1,"fim1st","meio1st"),"meio1st")),"NJG"))))))</f>
        <v>NJG</v>
      </c>
      <c r="AE151" s="123">
        <f>IF(X151="W",6,IF(X151="O",0,  IF(X150="R",IF(AC151="meio1st",IF(Y150&gt;4,IF(Y150=6,7,Y150+2),6),Y151),Y151)))</f>
        <v>0</v>
      </c>
      <c r="AF151" s="124">
        <f>IF(X151="W",6,IF(X151="O",0,IF(X151="R",IF(AC151="meio1st",0,IF(AC151="fim1st",0,Z151) ),IF(X150="R",IF(AC151="meio1st",6,IF(AC151="fim1st",6,IF(AC151="meio2st",IF(Z150&gt;4,IF(Z150=6,7,Z150+2),6),Z151))),Z151))))</f>
        <v>0</v>
      </c>
      <c r="AG151" s="125">
        <f>IF(X151="W",0,IF(X151="O",0,IF(X151="R",IF(AC151="STB",AA151,0),IF(X150="R",IF(AC148="meio1st",0,IF(AE151&gt;AE150,IF(AF151&gt;AF150,0,10),IF(AF151&gt;AF150,10,AA151))),AA151))))</f>
        <v>0</v>
      </c>
      <c r="AH151" s="106"/>
      <c r="AI151" s="118"/>
      <c r="AJ151" s="50">
        <f>D151</f>
        <v>0</v>
      </c>
      <c r="AK151" s="119">
        <f>IF(AL151="W",1,IF(AL151="O",0,IF(AL151="R",0,IF(AL150="R",1,IF(AU151+AU150&gt;0,IF(AU151&gt;AU150,1,0),IF(AT151&gt;AT150,1,0))))))</f>
        <v>0</v>
      </c>
      <c r="AL151" s="120"/>
      <c r="AM151" s="121"/>
      <c r="AN151" s="121"/>
      <c r="AO151" s="122"/>
      <c r="AQ151" s="65" t="str">
        <f>IF(AO151&lt;&gt;"","STB",IF(AO150&lt;&gt;"","STB",IF(AN151&lt;&gt;"",IF(AN151&gt;5,IF(AN151&gt;AN150+1,"fim2st",IF(AN150&gt;AN151+1,"fim2st",IF(AN151=AN150,"meio2st",IF(AN151=6,IF(AN150=7,"fim2st","meio2st"),IF(AN151=7,IF(AN150=6,"fim2st","meio2st"),"meio2st"))))),IF(AN150&gt;5,IF(AN150&gt;AN151+1,"fim2st","meio2st"),"meio2st")),IF(AN150&lt;&gt;"",IF(AN151&gt;5,IF(AN151&gt;AN150+1,"fim2st",IF(AN150&gt;AN151+1,"fim2st",IF(AN151=AN150,"meio2st",IF(AN151=6,IF(AN150=7,"fim2st","meio2st"),IF(AN151=7,IF(AN150=6,"fim2st","meio2st"),"meio2st"))))),IF(AN150&gt;5,IF(AN150&gt;AN151+1,"fim2st","meio2st"),"meio2st")),IF(AM151&lt;&gt;"",IF(AM151&gt;5,IF(AM151&gt;AM150+1,"fim1st",IF(AM150&gt;AM151+1,"fim1st",IF(AM151=AM150,"meio1st",IF(AM151=6,IF(AM150=7,"fim1st","meio1st"),IF(AM151=7,IF(AM150=6,"fim1st","meio1st"),"meio1st"))))),IF(AM150&gt;5,IF(AM150&gt;AM151+1,"fim1st","meio1st"),"meio1st")),IF(AM150&lt;&gt;"",IF(AM151&gt;5,IF(AM151&gt;AM150+1,"fim1st",IF(AM150&gt;AM151+1,"fim1st",IF(AM151=AM150,"meio1st",IF(AM151=6,IF(AM150=7,"fim1st","meio1st"),IF(AM151=7,IF(AM150=6,"fim1st","meio1st"),"meio1st"))))),IF(AM150&gt;5,IF(AM150&gt;AM151+1,"fim1st","meio1st"),"meio1st")),"NJG"))))))</f>
        <v>NJG</v>
      </c>
      <c r="AS151" s="123">
        <f>IF(AL151="W",6,IF(AL151="O",0,  IF(AL150="R",IF(AQ151="meio1st",IF(AM150&gt;4,IF(AM150=6,7,AM150+2),6),AM151),AM151)))</f>
        <v>0</v>
      </c>
      <c r="AT151" s="124">
        <f>IF(AL151="W",6,IF(AL151="O",0,IF(AL151="R",IF(AQ151="meio1st",0,IF(AQ151="fim1st",0,AN151) ),IF(AL150="R",IF(AQ151="meio1st",6,IF(AQ151="fim1st",6,IF(AQ151="meio2st",IF(AN150&gt;4,IF(AN150=6,7,AN150+2),6),AN151))),AN151))))</f>
        <v>0</v>
      </c>
      <c r="AU151" s="125">
        <f>IF(AL151="W",0,IF(AL151="O",0,IF(AL151="R",IF(AQ151="STB",AO151,0),IF(AL150="R",IF(AQ148="meio1st",0,IF(AS151&gt;AS150,IF(AT151&gt;AT150,0,10),IF(AT151&gt;AT150,10,AO151))),AO151))))</f>
        <v>0</v>
      </c>
      <c r="AW151" s="118" t="s">
        <v>140</v>
      </c>
      <c r="AX151" s="50">
        <f>D150</f>
        <v>0</v>
      </c>
      <c r="AY151" s="119">
        <f>IF(AZ151="W",1,IF(AZ151="O",0,IF(AZ151="R",0,IF(AZ150="R",1,IF(BI151+BI150&gt;0,IF(BI151&gt;BI150,1,0),IF(BH151&gt;BH150,1,0))))))</f>
        <v>0</v>
      </c>
      <c r="AZ151" s="120"/>
      <c r="BA151" s="121"/>
      <c r="BB151" s="121"/>
      <c r="BC151" s="122"/>
      <c r="BE151" s="65" t="str">
        <f>IF(BC151&lt;&gt;"","STB",IF(BC150&lt;&gt;"","STB",IF(BB151&lt;&gt;"",IF(BB151&gt;5,IF(BB151&gt;BB150+1,"fim2st",IF(BB150&gt;BB151+1,"fim2st",IF(BB151=BB150,"meio2st",IF(BB151=6,IF(BB150=7,"fim2st","meio2st"),IF(BB151=7,IF(BB150=6,"fim2st","meio2st"),"meio2st"))))),IF(BB150&gt;5,IF(BB150&gt;BB151+1,"fim2st","meio2st"),"meio2st")),IF(BB150&lt;&gt;"",IF(BB151&gt;5,IF(BB151&gt;BB150+1,"fim2st",IF(BB150&gt;BB151+1,"fim2st",IF(BB151=BB150,"meio2st",IF(BB151=6,IF(BB150=7,"fim2st","meio2st"),IF(BB151=7,IF(BB150=6,"fim2st","meio2st"),"meio2st"))))),IF(BB150&gt;5,IF(BB150&gt;BB151+1,"fim2st","meio2st"),"meio2st")),IF(BA151&lt;&gt;"",IF(BA151&gt;5,IF(BA151&gt;BA150+1,"fim1st",IF(BA150&gt;BA151+1,"fim1st",IF(BA151=BA150,"meio1st",IF(BA151=6,IF(BA150=7,"fim1st","meio1st"),IF(BA151=7,IF(BA150=6,"fim1st","meio1st"),"meio1st"))))),IF(BA150&gt;5,IF(BA150&gt;BA151+1,"fim1st","meio1st"),"meio1st")),IF(BA150&lt;&gt;"",IF(BA151&gt;5,IF(BA151&gt;BA150+1,"fim1st",IF(BA150&gt;BA151+1,"fim1st",IF(BA151=BA150,"meio1st",IF(BA151=6,IF(BA150=7,"fim1st","meio1st"),IF(BA151=7,IF(BA150=6,"fim1st","meio1st"),"meio1st"))))),IF(BA150&gt;5,IF(BA150&gt;BA151+1,"fim1st","meio1st"),"meio1st")),"NJG"))))))</f>
        <v>NJG</v>
      </c>
      <c r="BG151" s="123">
        <f>IF(AZ151="W",6,IF(AZ151="O",0,  IF(AZ150="R",IF(BE151="meio1st",IF(BA150&gt;4,IF(BA150=6,7,BA150+2),6),BA151),BA151)))</f>
        <v>0</v>
      </c>
      <c r="BH151" s="124">
        <f>IF(AZ151="W",6,IF(AZ151="O",0,IF(AZ151="R",IF(BE151="meio1st",0,IF(BE151="fim1st",0,BB151) ),IF(AZ150="R",IF(BE151="meio1st",6,IF(BE151="fim1st",6,IF(BE151="meio2st",IF(BB150&gt;4,IF(BB150=6,7,BB150+2),6),BB151))),BB151))))</f>
        <v>0</v>
      </c>
      <c r="BI151" s="125">
        <f>IF(AZ151="W",0,IF(AZ151="O",0,IF(AZ151="R",IF(BE151="STB",BC151,0),IF(AZ150="R",IF(BE148="meio1st",0,IF(BG151&gt;BG150,IF(BH151&gt;BH150,0,10),IF(BH151&gt;BH150,10,BC151))),BC151))))</f>
        <v>0</v>
      </c>
      <c r="BK151" s="118" t="s">
        <v>140</v>
      </c>
      <c r="BL151" s="50">
        <f>D153</f>
        <v>0</v>
      </c>
      <c r="BM151" s="119">
        <f>IF(BN151="W",1,IF(BN151="O",0,IF(BN151="R",0,IF(BN150="R",1,IF(BW151+BW150&gt;0,IF(BW151&gt;BW150,1,0),IF(BV151&gt;BV150,1,0))))))</f>
        <v>0</v>
      </c>
      <c r="BN151" s="120"/>
      <c r="BO151" s="121"/>
      <c r="BP151" s="121"/>
      <c r="BQ151" s="122"/>
      <c r="BS151" s="65" t="str">
        <f>IF(BQ151&lt;&gt;"","STB",IF(BQ150&lt;&gt;"","STB",IF(BP151&lt;&gt;"",IF(BP151&gt;5,IF(BP151&gt;BP150+1,"fim2st",IF(BP150&gt;BP151+1,"fim2st",IF(BP151=BP150,"meio2st",IF(BP151=6,IF(BP150=7,"fim2st","meio2st"),IF(BP151=7,IF(BP150=6,"fim2st","meio2st"),"meio2st"))))),IF(BP150&gt;5,IF(BP150&gt;BP151+1,"fim2st","meio2st"),"meio2st")),IF(BP150&lt;&gt;"",IF(BP151&gt;5,IF(BP151&gt;BP150+1,"fim2st",IF(BP150&gt;BP151+1,"fim2st",IF(BP151=BP150,"meio2st",IF(BP151=6,IF(BP150=7,"fim2st","meio2st"),IF(BP151=7,IF(BP150=6,"fim2st","meio2st"),"meio2st"))))),IF(BP150&gt;5,IF(BP150&gt;BP151+1,"fim2st","meio2st"),"meio2st")),IF(BO151&lt;&gt;"",IF(BO151&gt;5,IF(BO151&gt;BO150+1,"fim1st",IF(BO150&gt;BO151+1,"fim1st",IF(BO151=BO150,"meio1st",IF(BO151=6,IF(BO150=7,"fim1st","meio1st"),IF(BO151=7,IF(BO150=6,"fim1st","meio1st"),"meio1st"))))),IF(BO150&gt;5,IF(BO150&gt;BO151+1,"fim1st","meio1st"),"meio1st")),IF(BO150&lt;&gt;"",IF(BO151&gt;5,IF(BO151&gt;BO150+1,"fim1st",IF(BO150&gt;BO151+1,"fim1st",IF(BO151=BO150,"meio1st",IF(BO151=6,IF(BO150=7,"fim1st","meio1st"),IF(BO151=7,IF(BO150=6,"fim1st","meio1st"),"meio1st"))))),IF(BO150&gt;5,IF(BO150&gt;BO151+1,"fim1st","meio1st"),"meio1st")),"NJG"))))))</f>
        <v>NJG</v>
      </c>
      <c r="BU151" s="123">
        <f>IF(BN151="W",6,IF(BN151="O",0,  IF(BN150="R",IF(BS151="meio1st",IF(BO150&gt;4,IF(BO150=6,7,BO150+2),6),BO151),BO151)))</f>
        <v>0</v>
      </c>
      <c r="BV151" s="124">
        <f>IF(BN151="W",6,IF(BN151="O",0,IF(BN151="R",IF(BS151="meio1st",0,IF(BS151="fim1st",0,BP151) ),IF(BN150="R",IF(BS151="meio1st",6,IF(BS151="fim1st",6,IF(BS151="meio2st",IF(BP150&gt;4,IF(BP150=6,7,BP150+2),6),BP151))),BP151))))</f>
        <v>0</v>
      </c>
      <c r="BW151" s="125">
        <f>IF(BN151="W",0,IF(BN151="O",0,IF(BN151="R",IF(BS151="STB",BQ151,0),IF(BN150="R",IF(BS148="meio1st",0,IF(BU151&gt;BU150,IF(BV151&gt;BV150,0,10),IF(BV151&gt;BV150,10,BQ151))),BQ151))))</f>
        <v>0</v>
      </c>
      <c r="BY151" s="118"/>
      <c r="BZ151" s="50">
        <f>D152</f>
        <v>0</v>
      </c>
      <c r="CA151" s="119">
        <f>IF(CB151="W",1,IF(CB151="O",0,IF(CB151="R",0,IF(CB150="R",1,IF(CK151+CK150&gt;0,IF(CK151&gt;CK150,1,0),IF(CJ151&gt;CJ150,1,0))))))</f>
        <v>0</v>
      </c>
      <c r="CB151" s="151"/>
      <c r="CC151" s="129"/>
      <c r="CD151" s="129"/>
      <c r="CE151" s="130"/>
      <c r="CG151" s="65" t="str">
        <f>IF(CE151&lt;&gt;"","STB",IF(CE150&lt;&gt;"","STB",IF(CD151&lt;&gt;"",IF(CD151&gt;5,IF(CD151&gt;CD150+1,"fim2st",IF(CD150&gt;CD151+1,"fim2st",IF(CD151=CD150,"meio2st",IF(CD151=6,IF(CD150=7,"fim2st","meio2st"),IF(CD151=7,IF(CD150=6,"fim2st","meio2st"),"meio2st"))))),IF(CD150&gt;5,IF(CD150&gt;CD151+1,"fim2st","meio2st"),"meio2st")),IF(CD150&lt;&gt;"",IF(CD151&gt;5,IF(CD151&gt;CD150+1,"fim2st",IF(CD150&gt;CD151+1,"fim2st",IF(CD151=CD150,"meio2st",IF(CD151=6,IF(CD150=7,"fim2st","meio2st"),IF(CD151=7,IF(CD150=6,"fim2st","meio2st"),"meio2st"))))),IF(CD150&gt;5,IF(CD150&gt;CD151+1,"fim2st","meio2st"),"meio2st")),IF(CC151&lt;&gt;"",IF(CC151&gt;5,IF(CC151&gt;CC150+1,"fim1st",IF(CC150&gt;CC151+1,"fim1st",IF(CC151=CC150,"meio1st",IF(CC151=6,IF(CC150=7,"fim1st","meio1st"),IF(CC151=7,IF(CC150=6,"fim1st","meio1st"),"meio1st"))))),IF(CC150&gt;5,IF(CC150&gt;CC151+1,"fim1st","meio1st"),"meio1st")),IF(CC150&lt;&gt;"",IF(CC151&gt;5,IF(CC151&gt;CC150+1,"fim1st",IF(CC150&gt;CC151+1,"fim1st",IF(CC151=CC150,"meio1st",IF(CC151=6,IF(CC150=7,"fim1st","meio1st"),IF(CC151=7,IF(CC150=6,"fim1st","meio1st"),"meio1st"))))),IF(CC150&gt;5,IF(CC150&gt;CC151+1,"fim1st","meio1st"),"meio1st")),"NJG"))))))</f>
        <v>NJG</v>
      </c>
      <c r="CI151" s="123">
        <f>IF(CB151="W",6,IF(CB151="O",0,  IF(CB150="R",IF(CG151="meio1st",IF(CC150&gt;4,IF(CC150=6,7,CC150+2),6),CC151),CC151)))</f>
        <v>0</v>
      </c>
      <c r="CJ151" s="124">
        <f>IF(CB151="W",6,IF(CB151="O",0,IF(CB151="R",IF(CG151="meio1st",0,IF(CG151="fim1st",0,CD151) ),IF(CB150="R",IF(CG151="meio1st",6,IF(CG151="fim1st",6,IF(CG151="meio2st",IF(CD150&gt;4,IF(CD150=6,7,CD150+2),6),CD151))),CD151))))</f>
        <v>0</v>
      </c>
      <c r="CK151" s="125">
        <f>IF(CB151="W",0,IF(CB151="O",0,IF(CB151="R",IF(CG151="STB",CE151,0),IF(CB150="R",IF(CG148="meio1st",0,IF(CI151&gt;CI150,IF(CJ151&gt;CJ150,0,10),IF(CJ151&gt;CJ150,10,CE151))),CE151))))</f>
        <v>0</v>
      </c>
      <c r="CM151" s="31">
        <f t="shared" si="497"/>
        <v>0</v>
      </c>
      <c r="CN151" s="65">
        <f>IF(AE153&gt;AE152,1,0)</f>
        <v>0</v>
      </c>
      <c r="CO151" s="65">
        <f>IF(AF153&gt;AF152,1,0)</f>
        <v>0</v>
      </c>
      <c r="CP151" s="65">
        <f>IF(AG153&gt;AG152,1,0)</f>
        <v>0</v>
      </c>
      <c r="CQ151" s="65">
        <f>IF(AS151&gt;AS150,1,0)</f>
        <v>0</v>
      </c>
      <c r="CR151" s="65">
        <f>IF(AT151&gt;AT150,1,0)</f>
        <v>0</v>
      </c>
      <c r="CS151" s="65">
        <f>IF(AU151&gt;AU150,1,0)</f>
        <v>0</v>
      </c>
      <c r="CT151" s="65">
        <f>IF(BG149&gt;BG148,1,0)</f>
        <v>0</v>
      </c>
      <c r="CU151" s="65">
        <f>IF(BH149&gt;BH148,1,0)</f>
        <v>0</v>
      </c>
      <c r="CV151" s="65">
        <f>IF(BI149&gt;BI148,1,0)</f>
        <v>0</v>
      </c>
      <c r="CW151" s="65">
        <f>IF(BU153&gt;BU152,1,0)</f>
        <v>0</v>
      </c>
      <c r="CX151" s="65">
        <f>IF(BV153&gt;BV152,1,0)</f>
        <v>0</v>
      </c>
      <c r="CY151" s="65">
        <f>IF(BW153&gt;BW152,1,0)</f>
        <v>0</v>
      </c>
      <c r="CZ151" s="65">
        <f>IF(CI152&gt;CI153,1,0)</f>
        <v>0</v>
      </c>
      <c r="DA151" s="65">
        <f>IF(CJ152&gt;CJ153,1,0)</f>
        <v>0</v>
      </c>
      <c r="DB151" s="65">
        <f>IF(CK152&gt;CK153,1,0)</f>
        <v>0</v>
      </c>
      <c r="DC151" s="111"/>
      <c r="DD151" s="65">
        <f>IF(AE152&gt;AE153,1,0)</f>
        <v>0</v>
      </c>
      <c r="DE151" s="65">
        <f>IF(AF152&gt;AF153,1,0)</f>
        <v>0</v>
      </c>
      <c r="DF151" s="65">
        <f>IF(AG152&gt;AG153,1,0)</f>
        <v>0</v>
      </c>
      <c r="DG151" s="65">
        <f>IF(AS150&gt;AS151,1,0)</f>
        <v>0</v>
      </c>
      <c r="DH151" s="65">
        <f>IF(AT150&gt;AT151,1,0)</f>
        <v>0</v>
      </c>
      <c r="DI151" s="65">
        <f>IF(AU150&gt;AU151,1,0)</f>
        <v>0</v>
      </c>
      <c r="DJ151" s="65">
        <f>IF(BG148&gt;BG149,1,0)</f>
        <v>0</v>
      </c>
      <c r="DK151" s="65">
        <f>IF(BH148&gt;BH149,1,0)</f>
        <v>0</v>
      </c>
      <c r="DL151" s="65">
        <f>IF(BI148&gt;BI149,1,0)</f>
        <v>0</v>
      </c>
      <c r="DM151" s="65">
        <f>IF(BU152&gt;BU153,1,0)</f>
        <v>0</v>
      </c>
      <c r="DN151" s="65">
        <f>IF(BV152&gt;BV153,1,0)</f>
        <v>0</v>
      </c>
      <c r="DO151" s="65">
        <f>IF(BW152&gt;BW153,1,0)</f>
        <v>0</v>
      </c>
      <c r="DP151" s="65">
        <f>IF(CI153&gt;CI152,1,0)</f>
        <v>0</v>
      </c>
      <c r="DQ151" s="65">
        <f>IF(CJ153&gt;CJ152,1,0)</f>
        <v>0</v>
      </c>
      <c r="DR151" s="65">
        <f>IF(CK153&gt;CK152,1,0)</f>
        <v>0</v>
      </c>
      <c r="DS151" s="111"/>
      <c r="DT151" s="65">
        <f>AE153+AF153+AG153+AS151+AT151+AU151+BG149+BH149+BI149+BU153+BV153+BW153+CI152+CJ152+CK152</f>
        <v>0</v>
      </c>
      <c r="DU151" s="65">
        <f>AE152+AF152+AG152+AS150+AT150+AU150+BG148+BH148+BI148+BU152+BV152+BW152+CI153+CJ153+CK153</f>
        <v>0</v>
      </c>
      <c r="DV151" s="111"/>
      <c r="DW151" s="31">
        <f>IF(X153="O",1,0)</f>
        <v>0</v>
      </c>
      <c r="DX151" s="31">
        <f>IF(AL151="O",1,0)</f>
        <v>0</v>
      </c>
      <c r="DY151" s="31">
        <f>IF(AZ149="O",1,0)</f>
        <v>0</v>
      </c>
      <c r="DZ151" s="31">
        <f>IF(BN153="O",1,0)</f>
        <v>0</v>
      </c>
      <c r="EA151" s="31">
        <f>IF(CB152="O",1,0)</f>
        <v>0</v>
      </c>
      <c r="ED151" s="65">
        <f t="shared" si="498"/>
        <v>0</v>
      </c>
      <c r="EE151" s="65">
        <f t="shared" si="499"/>
        <v>0</v>
      </c>
      <c r="EF151" s="65">
        <f t="shared" si="500"/>
        <v>0</v>
      </c>
      <c r="EG151" s="65">
        <f t="shared" si="501"/>
        <v>0</v>
      </c>
      <c r="EH151" s="65">
        <f t="shared" si="502"/>
        <v>0</v>
      </c>
      <c r="EI151" s="65">
        <v>4</v>
      </c>
      <c r="EJ151" s="43">
        <f t="shared" si="503"/>
        <v>0</v>
      </c>
      <c r="EK151" s="43">
        <f>AY149+BM153+CA152+W153+AK151</f>
        <v>0</v>
      </c>
      <c r="EL151" s="43">
        <f t="shared" si="504"/>
        <v>0</v>
      </c>
      <c r="EM151" s="43">
        <f t="shared" si="505"/>
        <v>0</v>
      </c>
      <c r="EN151" s="43">
        <f t="shared" si="506"/>
        <v>0</v>
      </c>
      <c r="EO151" s="43">
        <f t="shared" si="507"/>
        <v>0</v>
      </c>
      <c r="EP151" s="43">
        <f t="shared" si="507"/>
        <v>0</v>
      </c>
      <c r="EQ151" s="43">
        <f t="shared" si="508"/>
        <v>0</v>
      </c>
      <c r="ER151" s="43">
        <f t="shared" si="509"/>
        <v>0</v>
      </c>
      <c r="ES151" s="111"/>
      <c r="ET151" s="71">
        <f>IF(EK151+100&gt;99,EK151+100,concatdxnar("0",EK151+100))</f>
        <v>100</v>
      </c>
      <c r="EU151" s="71">
        <f t="shared" si="510"/>
        <v>100</v>
      </c>
      <c r="EV151" s="71">
        <f t="shared" si="511"/>
        <v>100</v>
      </c>
      <c r="EW151" s="71">
        <f t="shared" si="512"/>
        <v>9</v>
      </c>
      <c r="EX151" s="65" t="str">
        <f t="shared" si="513"/>
        <v>10010010094</v>
      </c>
      <c r="EY151" s="65">
        <f t="shared" si="514"/>
        <v>10010010094</v>
      </c>
      <c r="EZ151" s="65">
        <f>LARGE(EY148:EY153,EI151)</f>
        <v>10010010093</v>
      </c>
      <c r="FA151" s="65" t="str">
        <f t="shared" si="515"/>
        <v>100100100</v>
      </c>
      <c r="FB151" s="65" t="str">
        <f>IF(FA151=FA150,"empate-c",IF(FA151=FA152,"empate-b","ok"))</f>
        <v>empate-c</v>
      </c>
      <c r="FC151" s="65">
        <f t="shared" si="516"/>
        <v>3</v>
      </c>
      <c r="FD151" s="65" t="str">
        <f>IF(FB151="ok",9,IF(FB151="empate-c",CONCATENATE(FC151,FC150),IF(FB151="empate-b",CONCATENATE(FC151,FC152),1)))</f>
        <v>34</v>
      </c>
      <c r="FE151" s="65" t="str">
        <f>RIGHT(C146,1)</f>
        <v>Q</v>
      </c>
      <c r="FF151" s="65" t="e">
        <f>IF(FD151=9,9,VLOOKUP(CONCATENATE(FE151,FD151),'Conf-Direto'!$A$12:$B$587,2,0))</f>
        <v>#N/A</v>
      </c>
      <c r="FG151" s="65" t="e">
        <f t="shared" si="517"/>
        <v>#N/A</v>
      </c>
      <c r="FH151" s="31" t="e">
        <f t="shared" si="518"/>
        <v>#N/A</v>
      </c>
      <c r="FI151" s="65">
        <v>4</v>
      </c>
      <c r="FJ151" s="70">
        <f>IF(AY148=1,1,IF(AY149=1,4,0))</f>
        <v>0</v>
      </c>
      <c r="FK151" s="70">
        <f>IF(AK150=1,2,IF(AK151=1,4,0))</f>
        <v>0</v>
      </c>
      <c r="FL151" s="70">
        <f>IF(W152=1,3,IF(W153=1,4,0))</f>
        <v>0</v>
      </c>
      <c r="FM151" s="70"/>
      <c r="FN151" s="70">
        <f>FM152</f>
        <v>0</v>
      </c>
      <c r="FO151" s="70">
        <f>FM153</f>
        <v>0</v>
      </c>
      <c r="FP151" s="31" t="e">
        <f t="shared" si="519"/>
        <v>#N/A</v>
      </c>
      <c r="FQ151" s="31" t="e">
        <f>LARGE(FP148:FP153,4)</f>
        <v>#N/A</v>
      </c>
      <c r="FR151" s="65">
        <f>IF(SUM(EJ148:EJ153)=0,B151,VALUE(RIGHT(FQ151,1)))</f>
        <v>4</v>
      </c>
      <c r="FS151" s="31">
        <f t="shared" si="520"/>
        <v>100</v>
      </c>
      <c r="FT151" s="31">
        <f>VLOOKUP(FR151,B148:D153,3,0)</f>
        <v>0</v>
      </c>
      <c r="FU151" s="31">
        <f t="shared" si="521"/>
        <v>100</v>
      </c>
      <c r="FV151" s="67" t="str">
        <f t="shared" si="522"/>
        <v>100100</v>
      </c>
      <c r="FW151" s="31">
        <f t="shared" si="523"/>
        <v>100100</v>
      </c>
      <c r="FX151" s="31">
        <f>SMALL(FW148:FW153,FI151)</f>
        <v>100100</v>
      </c>
      <c r="FY151" s="31">
        <f t="shared" si="524"/>
        <v>100</v>
      </c>
      <c r="FZ151" s="31">
        <f t="shared" si="525"/>
        <v>100</v>
      </c>
    </row>
    <row r="152" spans="1:185" hidden="1" x14ac:dyDescent="0.45">
      <c r="B152" s="43">
        <v>5</v>
      </c>
      <c r="C152" s="38">
        <v>101</v>
      </c>
      <c r="D152" s="39">
        <f>Classificação!D105</f>
        <v>0</v>
      </c>
      <c r="F152" s="38">
        <f>F151+1</f>
        <v>101</v>
      </c>
      <c r="G152" s="89">
        <f t="shared" si="496"/>
        <v>0</v>
      </c>
      <c r="H152" s="131">
        <f>VLOOKUP(FR152,EI148:EJ153,2,0)</f>
        <v>0</v>
      </c>
      <c r="I152" s="112">
        <f>VLOOKUP(FR152,EI148:EK153,3,0)</f>
        <v>0</v>
      </c>
      <c r="J152" s="131">
        <f>VLOOKUP(FR152,EI148:EQ153,4,0)</f>
        <v>0</v>
      </c>
      <c r="K152" s="114">
        <f>VLOOKUP(FR152,EI148:EQ153,5,0)</f>
        <v>0</v>
      </c>
      <c r="L152" s="115">
        <f>VLOOKUP(FR152,EI148:EQ153,6,0)</f>
        <v>0</v>
      </c>
      <c r="M152" s="131">
        <f>VLOOKUP(FR152,EI148:EQ153,7,0)</f>
        <v>0</v>
      </c>
      <c r="N152" s="114">
        <f>VLOOKUP(FR152,EI148:EQ153,8,0)</f>
        <v>0</v>
      </c>
      <c r="O152" s="147">
        <f>VLOOKUP(FR152,EI148:EQ153,9,0)</f>
        <v>0</v>
      </c>
      <c r="P152" s="117">
        <f>VLOOKUP(FR152,EI148:ER153,10,0)</f>
        <v>0</v>
      </c>
      <c r="Q152" s="117" t="e">
        <f>VLOOKUP(FS152,EJ148:ES153,10,0)</f>
        <v>#N/A</v>
      </c>
      <c r="R152" s="97"/>
      <c r="S152" s="97"/>
      <c r="U152" s="98"/>
      <c r="V152" s="45">
        <f>D150</f>
        <v>0</v>
      </c>
      <c r="W152" s="134">
        <f>IF(X152="W",1,IF(X152="O",0,IF(X152="R",0,IF(X153="R",1,IF(AG152+AG153&gt;0,IF(AG152&gt;AG153,1,0),IF(AF152&gt;AF153,1,0))))))</f>
        <v>0</v>
      </c>
      <c r="X152" s="132"/>
      <c r="Y152" s="101"/>
      <c r="Z152" s="101"/>
      <c r="AA152" s="102"/>
      <c r="AC152" s="65" t="str">
        <f>IF(AA152&lt;&gt;"","STB",IF(AA153&lt;&gt;"","STB",IF(Z152&lt;&gt;"",IF(Z152&gt;5,IF(Z152&gt;Z153+1,"fim2st",IF(Z153&gt;Z152+1,"fim2st",IF(Z152=Z153,"meio2st",IF(Z152=6,IF(Z153=7,"fim2st","meio2st"),IF(Z152=7,IF(Z153=6,"fim2st","meio2st"),"meio2st"))))),IF(Z153&gt;5,IF(Z153&gt;Z152+1,"fim2st","meio2st"),"meio2st")),IF(Z153&lt;&gt;"",IF(Z152&gt;5,IF(Z152&gt;Z153+1,"fim2st",IF(Z153&gt;Z152+1,"fim2st",IF(Z152=Z153,"meio2st",IF(Z152=6,IF(Z153=7,"fim2st","meio2st"),IF(Z152=7,IF(Z153=6,"fim2st","meio2st"),"meio2st"))))),IF(Z153&gt;5,IF(Z153&gt;Z152+1,"fim2st","meio2st"),"meio2st")),IF(Y152&lt;&gt;"",IF(Y152&gt;5,IF(Y152&gt;Y153+1,"fim1st",IF(Y153&gt;Y152+1,"fim1st",IF(Y152=Y153,"meio1st",IF(Y152=6,IF(Y153=7,"fim1st","meio1st"),IF(Y152=7,IF(Y153=6,"fim1st","meio1st"),"meio1st"))))),IF(Y153&gt;5,IF(Y153&gt;Y152+1,"fim1st","meio1st"),"meio1st")),IF(Y153&lt;&gt;"",IF(Y152&gt;5,IF(Y152&gt;Y153+1,"fim1st",IF(Y153&gt;Y152+1,"fim1st",IF(Y152=Y153,"meio1st",IF(Y152=6,IF(Y153=7,"fim1st","meio1st"),IF(Y152=7,IF(Y153=6,"fim1st","meio1st"),"meio1st"))))),IF(Y153&gt;5,IF(Y153&gt;Y152+1,"fim1st","meio1st"),"meio1st")),"NJG"))))))</f>
        <v>NJG</v>
      </c>
      <c r="AE152" s="103">
        <f>IF(X152="W",6,IF(X152="O",0,  IF(X153="R",IF(AC152="meio1st",IF(Y153&gt;4,IF(Y153=6,7,Y153+2),6),Y152),Y152)))</f>
        <v>0</v>
      </c>
      <c r="AF152" s="104">
        <f>IF(X152="W",6,IF(X152="O",0,IF(X152="R",IF(AC152="meio1st",0,IF(AC152="fim1st",0,Z152) ),IF(X153="R",IF(AC152="meio1st",6,IF(AC152="fim1st",6,IF(AC152="meio2st",IF(Z153&gt;4,IF(Z153=6,7,Z153+2),6),Z152))),Z152))))</f>
        <v>0</v>
      </c>
      <c r="AG152" s="105">
        <f>IF(X152="W",0,IF(X152="O",0,IF(X152="R",IF(AC152="STB",AA152,0),IF(X153="R",IF(AC148="meio1st",0,IF(AE152&gt;AE153,IF(AF152&gt;AF153,0,10),IF(AF152&gt;AF153,10,AA152))),AA152))))</f>
        <v>0</v>
      </c>
      <c r="AH152" s="106"/>
      <c r="AI152" s="98" t="s">
        <v>140</v>
      </c>
      <c r="AJ152" s="45">
        <f>D150</f>
        <v>0</v>
      </c>
      <c r="AK152" s="134">
        <f>IF(AL152="W",1,IF(AL152="O",0,IF(AL152="R",0,IF(AL153="R",1,IF(AU152+AU153&gt;0,IF(AU152&gt;AU153,1,0),IF(AT152&gt;AT153,1,0))))))</f>
        <v>0</v>
      </c>
      <c r="AL152" s="132"/>
      <c r="AM152" s="101"/>
      <c r="AN152" s="101"/>
      <c r="AO152" s="102"/>
      <c r="AQ152" s="65" t="str">
        <f>IF(AO152&lt;&gt;"","STB",IF(AO153&lt;&gt;"","STB",IF(AN152&lt;&gt;"",IF(AN152&gt;5,IF(AN152&gt;AN153+1,"fim2st",IF(AN153&gt;AN152+1,"fim2st",IF(AN152=AN153,"meio2st",IF(AN152=6,IF(AN153=7,"fim2st","meio2st"),IF(AN152=7,IF(AN153=6,"fim2st","meio2st"),"meio2st"))))),IF(AN153&gt;5,IF(AN153&gt;AN152+1,"fim2st","meio2st"),"meio2st")),IF(AN153&lt;&gt;"",IF(AN152&gt;5,IF(AN152&gt;AN153+1,"fim2st",IF(AN153&gt;AN152+1,"fim2st",IF(AN152=AN153,"meio2st",IF(AN152=6,IF(AN153=7,"fim2st","meio2st"),IF(AN152=7,IF(AN153=6,"fim2st","meio2st"),"meio2st"))))),IF(AN153&gt;5,IF(AN153&gt;AN152+1,"fim2st","meio2st"),"meio2st")),IF(AM152&lt;&gt;"",IF(AM152&gt;5,IF(AM152&gt;AM153+1,"fim1st",IF(AM153&gt;AM152+1,"fim1st",IF(AM152=AM153,"meio1st",IF(AM152=6,IF(AM153=7,"fim1st","meio1st"),IF(AM152=7,IF(AM153=6,"fim1st","meio1st"),"meio1st"))))),IF(AM153&gt;5,IF(AM153&gt;AM152+1,"fim1st","meio1st"),"meio1st")),IF(AM153&lt;&gt;"",IF(AM152&gt;5,IF(AM152&gt;AM153+1,"fim1st",IF(AM153&gt;AM152+1,"fim1st",IF(AM152=AM153,"meio1st",IF(AM152=6,IF(AM153=7,"fim1st","meio1st"),IF(AM152=7,IF(AM153=6,"fim1st","meio1st"),"meio1st"))))),IF(AM153&gt;5,IF(AM153&gt;AM152+1,"fim1st","meio1st"),"meio1st")),"NJG"))))))</f>
        <v>NJG</v>
      </c>
      <c r="AS152" s="103">
        <f>IF(AL152="W",6,IF(AL152="O",0,  IF(AL153="R",IF(AQ152="meio1st",IF(AM153&gt;4,IF(AM153=6,7,AM153+2),6),AM152),AM152)))</f>
        <v>0</v>
      </c>
      <c r="AT152" s="104">
        <f>IF(AL152="W",6,IF(AL152="O",0,IF(AL152="R",IF(AQ152="meio1st",0,IF(AQ152="fim1st",0,AN152) ),IF(AL153="R",IF(AQ152="meio1st",6,IF(AQ152="fim1st",6,IF(AQ152="meio2st",IF(AN153&gt;4,IF(AN153=6,7,AN153+2),6),AN152))),AN152))))</f>
        <v>0</v>
      </c>
      <c r="AU152" s="105">
        <f>IF(AL152="W",0,IF(AL152="O",0,IF(AL152="R",IF(AQ152="STB",AO152,0),IF(AL153="R",IF(AQ148="meio1st",0,IF(AS152&gt;AS153,IF(AT152&gt;AT153,0,10),IF(AT152&gt;AT153,10,AO152))),AO152))))</f>
        <v>0</v>
      </c>
      <c r="AW152" s="98"/>
      <c r="AX152" s="45">
        <f>D152</f>
        <v>0</v>
      </c>
      <c r="AY152" s="134">
        <f>IF(AZ152="W",1,IF(AZ152="O",0,IF(AZ152="R",0,IF(AZ153="R",1,IF(BI152+BI153&gt;0,IF(BI152&gt;BI153,1,0),IF(BH152&gt;BH153,1,0))))))</f>
        <v>0</v>
      </c>
      <c r="AZ152" s="132"/>
      <c r="BA152" s="101"/>
      <c r="BB152" s="101"/>
      <c r="BC152" s="102"/>
      <c r="BE152" s="65" t="str">
        <f>IF(BC152&lt;&gt;"","STB",IF(BC153&lt;&gt;"","STB",IF(BB152&lt;&gt;"",IF(BB152&gt;5,IF(BB152&gt;BB153+1,"fim2st",IF(BB153&gt;BB152+1,"fim2st",IF(BB152=BB153,"meio2st",IF(BB152=6,IF(BB153=7,"fim2st","meio2st"),IF(BB152=7,IF(BB153=6,"fim2st","meio2st"),"meio2st"))))),IF(BB153&gt;5,IF(BB153&gt;BB152+1,"fim2st","meio2st"),"meio2st")),IF(BB153&lt;&gt;"",IF(BB152&gt;5,IF(BB152&gt;BB153+1,"fim2st",IF(BB153&gt;BB152+1,"fim2st",IF(BB152=BB153,"meio2st",IF(BB152=6,IF(BB153=7,"fim2st","meio2st"),IF(BB152=7,IF(BB153=6,"fim2st","meio2st"),"meio2st"))))),IF(BB153&gt;5,IF(BB153&gt;BB152+1,"fim2st","meio2st"),"meio2st")),IF(BA152&lt;&gt;"",IF(BA152&gt;5,IF(BA152&gt;BA153+1,"fim1st",IF(BA153&gt;BA152+1,"fim1st",IF(BA152=BA153,"meio1st",IF(BA152=6,IF(BA153=7,"fim1st","meio1st"),IF(BA152=7,IF(BA153=6,"fim1st","meio1st"),"meio1st"))))),IF(BA153&gt;5,IF(BA153&gt;BA152+1,"fim1st","meio1st"),"meio1st")),IF(BA153&lt;&gt;"",IF(BA152&gt;5,IF(BA152&gt;BA153+1,"fim1st",IF(BA153&gt;BA152+1,"fim1st",IF(BA152=BA153,"meio1st",IF(BA152=6,IF(BA153=7,"fim1st","meio1st"),IF(BA152=7,IF(BA153=6,"fim1st","meio1st"),"meio1st"))))),IF(BA153&gt;5,IF(BA153&gt;BA152+1,"fim1st","meio1st"),"meio1st")),"NJG"))))))</f>
        <v>NJG</v>
      </c>
      <c r="BG152" s="103">
        <f>IF(AZ152="W",6,IF(AZ152="O",0,  IF(AZ153="R",IF(BE152="meio1st",IF(BA153&gt;4,IF(BA153=6,7,BA153+2),6),BA152),BA152)))</f>
        <v>0</v>
      </c>
      <c r="BH152" s="104">
        <f>IF(AZ152="W",6,IF(AZ152="O",0,IF(AZ152="R",IF(BE152="meio1st",0,IF(BE152="fim1st",0,BB152) ),IF(AZ153="R",IF(BE152="meio1st",6,IF(BE152="fim1st",6,IF(BE152="meio2st",IF(BB153&gt;4,IF(BB153=6,7,BB153+2),6),BB152))),BB152))))</f>
        <v>0</v>
      </c>
      <c r="BI152" s="105">
        <f>IF(AZ152="W",0,IF(AZ152="O",0,IF(AZ152="R",IF(BE152="STB",BC152,0),IF(AZ153="R",IF(BE148="meio1st",0,IF(BG152&gt;BG153,IF(BH152&gt;BH153,0,10),IF(BH152&gt;BH153,10,BC152))),BC152))))</f>
        <v>0</v>
      </c>
      <c r="BK152" s="98" t="s">
        <v>140</v>
      </c>
      <c r="BL152" s="45">
        <f>D152</f>
        <v>0</v>
      </c>
      <c r="BM152" s="134">
        <f>IF(BN152="W",1,IF(BN152="O",0,IF(BN152="R",0,IF(BN153="R",1,IF(BW152+BW153&gt;0,IF(BW152&gt;BW153,1,0),IF(BV152&gt;BV153,1,0))))))</f>
        <v>0</v>
      </c>
      <c r="BN152" s="132"/>
      <c r="BO152" s="101"/>
      <c r="BP152" s="101"/>
      <c r="BQ152" s="102"/>
      <c r="BS152" s="65" t="str">
        <f>IF(BQ152&lt;&gt;"","STB",IF(BQ153&lt;&gt;"","STB",IF(BP152&lt;&gt;"",IF(BP152&gt;5,IF(BP152&gt;BP153+1,"fim2st",IF(BP153&gt;BP152+1,"fim2st",IF(BP152=BP153,"meio2st",IF(BP152=6,IF(BP153=7,"fim2st","meio2st"),IF(BP152=7,IF(BP153=6,"fim2st","meio2st"),"meio2st"))))),IF(BP153&gt;5,IF(BP153&gt;BP152+1,"fim2st","meio2st"),"meio2st")),IF(BP153&lt;&gt;"",IF(BP152&gt;5,IF(BP152&gt;BP153+1,"fim2st",IF(BP153&gt;BP152+1,"fim2st",IF(BP152=BP153,"meio2st",IF(BP152=6,IF(BP153=7,"fim2st","meio2st"),IF(BP152=7,IF(BP153=6,"fim2st","meio2st"),"meio2st"))))),IF(BP153&gt;5,IF(BP153&gt;BP152+1,"fim2st","meio2st"),"meio2st")),IF(BO152&lt;&gt;"",IF(BO152&gt;5,IF(BO152&gt;BO153+1,"fim1st",IF(BO153&gt;BO152+1,"fim1st",IF(BO152=BO153,"meio1st",IF(BO152=6,IF(BO153=7,"fim1st","meio1st"),IF(BO152=7,IF(BO153=6,"fim1st","meio1st"),"meio1st"))))),IF(BO153&gt;5,IF(BO153&gt;BO152+1,"fim1st","meio1st"),"meio1st")),IF(BO153&lt;&gt;"",IF(BO152&gt;5,IF(BO152&gt;BO153+1,"fim1st",IF(BO153&gt;BO152+1,"fim1st",IF(BO152=BO153,"meio1st",IF(BO152=6,IF(BO153=7,"fim1st","meio1st"),IF(BO152=7,IF(BO153=6,"fim1st","meio1st"),"meio1st"))))),IF(BO153&gt;5,IF(BO153&gt;BO152+1,"fim1st","meio1st"),"meio1st")),"NJG"))))))</f>
        <v>NJG</v>
      </c>
      <c r="BU152" s="103">
        <f>IF(BN152="W",6,IF(BN152="O",0,  IF(BN153="R",IF(BS152="meio1st",IF(BO153&gt;4,IF(BO153=6,7,BO153+2),6),BO152),BO152)))</f>
        <v>0</v>
      </c>
      <c r="BV152" s="104">
        <f>IF(BN152="W",6,IF(BN152="O",0,IF(BN152="R",IF(BS152="meio1st",0,IF(BS152="fim1st",0,BP152) ),IF(BN153="R",IF(BS152="meio1st",6,IF(BS152="fim1st",6,IF(BS152="meio2st",IF(BP153&gt;4,IF(BP153=6,7,BP153+2),6),BP152))),BP152))))</f>
        <v>0</v>
      </c>
      <c r="BW152" s="105">
        <f>IF(BN152="W",0,IF(BN152="O",0,IF(BN152="R",IF(BS152="STB",BQ152,0),IF(BN153="R",IF(BS148="meio1st",0,IF(BU152&gt;BU153,IF(BV152&gt;BV153,0,10),IF(BV152&gt;BV153,10,BQ152))),BQ152))))</f>
        <v>0</v>
      </c>
      <c r="BY152" s="98" t="s">
        <v>140</v>
      </c>
      <c r="BZ152" s="45">
        <f>D151</f>
        <v>0</v>
      </c>
      <c r="CA152" s="134">
        <f>IF(CB152="W",1,IF(CB152="O",0,IF(CB152="R",0,IF(CB153="R",1,IF(CK152+CK153&gt;0,IF(CK152&gt;CK153,1,0),IF(CJ152&gt;CJ153,1,0))))))</f>
        <v>0</v>
      </c>
      <c r="CB152" s="133"/>
      <c r="CC152" s="109"/>
      <c r="CD152" s="109"/>
      <c r="CE152" s="110"/>
      <c r="CG152" s="65" t="str">
        <f>IF(CE152&lt;&gt;"","STB",IF(CE153&lt;&gt;"","STB",IF(CD152&lt;&gt;"",IF(CD152&gt;5,IF(CD152&gt;CD153+1,"fim2st",IF(CD153&gt;CD152+1,"fim2st",IF(CD152=CD153,"meio2st",IF(CD152=6,IF(CD153=7,"fim2st","meio2st"),IF(CD152=7,IF(CD153=6,"fim2st","meio2st"),"meio2st"))))),IF(CD153&gt;5,IF(CD153&gt;CD152+1,"fim2st","meio2st"),"meio2st")),IF(CD153&lt;&gt;"",IF(CD152&gt;5,IF(CD152&gt;CD153+1,"fim2st",IF(CD153&gt;CD152+1,"fim2st",IF(CD152=CD153,"meio2st",IF(CD152=6,IF(CD153=7,"fim2st","meio2st"),IF(CD152=7,IF(CD153=6,"fim2st","meio2st"),"meio2st"))))),IF(CD153&gt;5,IF(CD153&gt;CD152+1,"fim2st","meio2st"),"meio2st")),IF(CC152&lt;&gt;"",IF(CC152&gt;5,IF(CC152&gt;CC153+1,"fim1st",IF(CC153&gt;CC152+1,"fim1st",IF(CC152=CC153,"meio1st",IF(CC152=6,IF(CC153=7,"fim1st","meio1st"),IF(CC152=7,IF(CC153=6,"fim1st","meio1st"),"meio1st"))))),IF(CC153&gt;5,IF(CC153&gt;CC152+1,"fim1st","meio1st"),"meio1st")),IF(CC153&lt;&gt;"",IF(CC152&gt;5,IF(CC152&gt;CC153+1,"fim1st",IF(CC153&gt;CC152+1,"fim1st",IF(CC152=CC153,"meio1st",IF(CC152=6,IF(CC153=7,"fim1st","meio1st"),IF(CC152=7,IF(CC153=6,"fim1st","meio1st"),"meio1st"))))),IF(CC153&gt;5,IF(CC153&gt;CC152+1,"fim1st","meio1st"),"meio1st")),"NJG"))))))</f>
        <v>NJG</v>
      </c>
      <c r="CI152" s="103">
        <f>IF(CB152="W",6,IF(CB152="O",0,  IF(CB153="R",IF(CG152="meio1st",IF(CC153&gt;4,IF(CC153=6,7,CC153+2),6),CC152),CC152)))</f>
        <v>0</v>
      </c>
      <c r="CJ152" s="104">
        <f>IF(CB152="W",6,IF(CB152="O",0,IF(CB152="R",IF(CG152="meio1st",0,IF(CG152="fim1st",0,CD152) ),IF(CB153="R",IF(CG152="meio1st",6,IF(CG152="fim1st",6,IF(CG152="meio2st",IF(CD153&gt;4,IF(CD153=6,7,CD153+2),6),CD152))),CD152))))</f>
        <v>0</v>
      </c>
      <c r="CK152" s="105">
        <f>IF(CB152="W",0,IF(CB152="O",0,IF(CB152="R",IF(CG152="STB",CE152,0),IF(CB153="R",IF(CG148="meio1st",0,IF(CI152&gt;CI153,IF(CJ152&gt;CJ153,0,10),IF(CJ152&gt;CJ153,10,CE152))),CE152))))</f>
        <v>0</v>
      </c>
      <c r="CM152" s="31">
        <f t="shared" si="497"/>
        <v>0</v>
      </c>
      <c r="CN152" s="65">
        <f>IF(AE151&gt;AE150,1,0)</f>
        <v>0</v>
      </c>
      <c r="CO152" s="65">
        <f>IF(AF151&gt;AF150,1,0)</f>
        <v>0</v>
      </c>
      <c r="CP152" s="65">
        <f>IF(AG151&gt;AG150,1,0)</f>
        <v>0</v>
      </c>
      <c r="CQ152" s="65">
        <f>IF(AS149&gt;AS148,1,0)</f>
        <v>0</v>
      </c>
      <c r="CR152" s="65">
        <f>IF(AT149&gt;AT148,1,0)</f>
        <v>0</v>
      </c>
      <c r="CS152" s="65">
        <f>IF(AU149&gt;AU148,1,0)</f>
        <v>0</v>
      </c>
      <c r="CT152" s="65">
        <f>IF(BG152&gt;BG153,1,0)</f>
        <v>0</v>
      </c>
      <c r="CU152" s="65">
        <f>IF(BH152&gt;BH153,1,0)</f>
        <v>0</v>
      </c>
      <c r="CV152" s="65">
        <f>IF(BI152&gt;BI153,1,0)</f>
        <v>0</v>
      </c>
      <c r="CW152" s="65">
        <f>IF(BU152&gt;BU153,1,0)</f>
        <v>0</v>
      </c>
      <c r="CX152" s="65">
        <f>IF(BV152&gt;BV153,1,0)</f>
        <v>0</v>
      </c>
      <c r="CY152" s="65">
        <f>IF(BW152&gt;BW153,1,0)</f>
        <v>0</v>
      </c>
      <c r="CZ152" s="65">
        <f>IF(CI151&gt;CI150,1,0)</f>
        <v>0</v>
      </c>
      <c r="DA152" s="65">
        <f>IF(CJ151&gt;CJ150,1,0)</f>
        <v>0</v>
      </c>
      <c r="DB152" s="65">
        <f>IF(CK151&gt;CK150,1,0)</f>
        <v>0</v>
      </c>
      <c r="DC152" s="111"/>
      <c r="DD152" s="65">
        <f>IF(AE150&gt;AE151,1,0)</f>
        <v>0</v>
      </c>
      <c r="DE152" s="65">
        <f>IF(AF150&gt;AF151,1,0)</f>
        <v>0</v>
      </c>
      <c r="DF152" s="65">
        <f>IF(AG150&gt;AG151,1,0)</f>
        <v>0</v>
      </c>
      <c r="DG152" s="65">
        <f>IF(AS148&gt;AS149,1,0)</f>
        <v>0</v>
      </c>
      <c r="DH152" s="65">
        <f>IF(AT148&gt;AT149,1,0)</f>
        <v>0</v>
      </c>
      <c r="DI152" s="65">
        <f>IF(AU148&gt;AU149,1,0)</f>
        <v>0</v>
      </c>
      <c r="DJ152" s="65">
        <f>IF(BG153&gt;BG152,1,0)</f>
        <v>0</v>
      </c>
      <c r="DK152" s="65">
        <f>IF(BH153&gt;BH152,1,0)</f>
        <v>0</v>
      </c>
      <c r="DL152" s="65">
        <f>IF(BI153&gt;BI152,1,0)</f>
        <v>0</v>
      </c>
      <c r="DM152" s="65">
        <f>IF(BU153&gt;BU152,1,0)</f>
        <v>0</v>
      </c>
      <c r="DN152" s="65">
        <f>IF(BV153&gt;BV152,1,0)</f>
        <v>0</v>
      </c>
      <c r="DO152" s="65">
        <f>IF(BW153&gt;BW152,1,0)</f>
        <v>0</v>
      </c>
      <c r="DP152" s="65">
        <f>IF(CI150&gt;CI151,1,0)</f>
        <v>0</v>
      </c>
      <c r="DQ152" s="65">
        <f>IF(CJ150&gt;CJ151,1,0)</f>
        <v>0</v>
      </c>
      <c r="DR152" s="65">
        <f>IF(CK150&gt;CK151,1,0)</f>
        <v>0</v>
      </c>
      <c r="DS152" s="111"/>
      <c r="DT152" s="65">
        <f>AE151+AF151+AG151+AS149+AT149+AU149+BG152+BH152+BI152+BU152+BV152+BW152+CI151+CJ151+CK151</f>
        <v>0</v>
      </c>
      <c r="DU152" s="65">
        <f>AE150+AF150+AG150+AS148+AT148+AU148+BG153+BH153+BI153+BU153+BV153+BW153+CI150+CJ150+CK150</f>
        <v>0</v>
      </c>
      <c r="DV152" s="111"/>
      <c r="DW152" s="31">
        <f>IF(X151="O",1,0)</f>
        <v>0</v>
      </c>
      <c r="DX152" s="31">
        <f>IF(AL149="O",1,0)</f>
        <v>0</v>
      </c>
      <c r="DY152" s="31">
        <f>IF(AZ152="O",1,0)</f>
        <v>0</v>
      </c>
      <c r="DZ152" s="31">
        <f>IF(BN152="O",1,0)</f>
        <v>0</v>
      </c>
      <c r="EA152" s="31">
        <f>IF(CB151="O",1,0)</f>
        <v>0</v>
      </c>
      <c r="ED152" s="65">
        <f t="shared" si="498"/>
        <v>0</v>
      </c>
      <c r="EE152" s="65">
        <f t="shared" si="499"/>
        <v>0</v>
      </c>
      <c r="EF152" s="65">
        <f t="shared" si="500"/>
        <v>0</v>
      </c>
      <c r="EG152" s="65">
        <f t="shared" si="501"/>
        <v>0</v>
      </c>
      <c r="EH152" s="65">
        <f t="shared" si="502"/>
        <v>0</v>
      </c>
      <c r="EI152" s="65">
        <v>5</v>
      </c>
      <c r="EJ152" s="43">
        <f t="shared" si="503"/>
        <v>0</v>
      </c>
      <c r="EK152" s="43">
        <f>AY152+BM152+CA151+W151+AK149</f>
        <v>0</v>
      </c>
      <c r="EL152" s="43">
        <f t="shared" si="504"/>
        <v>0</v>
      </c>
      <c r="EM152" s="43">
        <f t="shared" si="505"/>
        <v>0</v>
      </c>
      <c r="EN152" s="43">
        <f t="shared" si="506"/>
        <v>0</v>
      </c>
      <c r="EO152" s="43">
        <f t="shared" si="507"/>
        <v>0</v>
      </c>
      <c r="EP152" s="43">
        <f t="shared" si="507"/>
        <v>0</v>
      </c>
      <c r="EQ152" s="43">
        <f t="shared" si="508"/>
        <v>0</v>
      </c>
      <c r="ER152" s="43">
        <f t="shared" si="509"/>
        <v>0</v>
      </c>
      <c r="ES152" s="111"/>
      <c r="ET152" s="71">
        <f>IF(EK152+100&gt;99,EK152+100,concatdxnar("0",EK152+100))</f>
        <v>100</v>
      </c>
      <c r="EU152" s="71">
        <f t="shared" si="510"/>
        <v>100</v>
      </c>
      <c r="EV152" s="71">
        <f t="shared" si="511"/>
        <v>100</v>
      </c>
      <c r="EW152" s="71">
        <f t="shared" si="512"/>
        <v>9</v>
      </c>
      <c r="EX152" s="65" t="str">
        <f t="shared" si="513"/>
        <v>10010010095</v>
      </c>
      <c r="EY152" s="65">
        <f t="shared" si="514"/>
        <v>10010010095</v>
      </c>
      <c r="EZ152" s="65">
        <f>LARGE(EY148:EY153,EI152)</f>
        <v>10010010092</v>
      </c>
      <c r="FA152" s="65" t="str">
        <f t="shared" si="515"/>
        <v>100100100</v>
      </c>
      <c r="FB152" s="65" t="str">
        <f>IF(FA152=FA151,"empate-c",IF(FA152=FA153,"empate-b","ok"))</f>
        <v>empate-c</v>
      </c>
      <c r="FC152" s="65">
        <f t="shared" si="516"/>
        <v>2</v>
      </c>
      <c r="FD152" s="65" t="str">
        <f>IF(FB152="ok",9,IF(FB152="empate-c",CONCATENATE(FC152,FC151),IF(FB152="empate-b",CONCATENATE(FC152,FC153),1)))</f>
        <v>23</v>
      </c>
      <c r="FE152" s="65" t="str">
        <f>RIGHT(C146,1)</f>
        <v>Q</v>
      </c>
      <c r="FF152" s="65" t="e">
        <f>IF(FD152=9,9,VLOOKUP(CONCATENATE(FE152,FD152),'Conf-Direto'!$A$12:$B$587,2,0))</f>
        <v>#N/A</v>
      </c>
      <c r="FG152" s="65" t="e">
        <f t="shared" si="517"/>
        <v>#N/A</v>
      </c>
      <c r="FH152" s="31" t="e">
        <f t="shared" si="518"/>
        <v>#N/A</v>
      </c>
      <c r="FI152" s="65">
        <v>5</v>
      </c>
      <c r="FJ152" s="70">
        <f>IF(AK148=1,1,IF(AK149=1,5,0))</f>
        <v>0</v>
      </c>
      <c r="FK152" s="70">
        <f>IF(W150=1,2,IF(W151=1,5,0))</f>
        <v>0</v>
      </c>
      <c r="FL152" s="70">
        <f>IF(CA150=1,3,IF(CA151=1,5,0))</f>
        <v>0</v>
      </c>
      <c r="FM152" s="70">
        <f>IF(BM153=1,4,IF(BM152=1,5,0))</f>
        <v>0</v>
      </c>
      <c r="FN152" s="70"/>
      <c r="FO152" s="70">
        <f>FN153</f>
        <v>0</v>
      </c>
      <c r="FP152" s="31" t="e">
        <f t="shared" si="519"/>
        <v>#N/A</v>
      </c>
      <c r="FQ152" s="31" t="e">
        <f>LARGE(FP148:FP153,5)</f>
        <v>#N/A</v>
      </c>
      <c r="FR152" s="65">
        <f>IF(SUM(EJ148:EJ153)=0,B152,VALUE(RIGHT(FQ152,1)))</f>
        <v>5</v>
      </c>
      <c r="FS152" s="31">
        <f t="shared" si="520"/>
        <v>101</v>
      </c>
      <c r="FT152" s="31">
        <f>VLOOKUP(FR152,B148:D153,3,0)</f>
        <v>0</v>
      </c>
      <c r="FU152" s="31">
        <f t="shared" si="521"/>
        <v>101</v>
      </c>
      <c r="FV152" s="67" t="str">
        <f t="shared" si="522"/>
        <v>101101</v>
      </c>
      <c r="FW152" s="31">
        <f t="shared" si="523"/>
        <v>101101</v>
      </c>
      <c r="FX152" s="31">
        <f>SMALL(FW148:FW153,FI152)</f>
        <v>101101</v>
      </c>
      <c r="FY152" s="31">
        <f t="shared" si="524"/>
        <v>101</v>
      </c>
      <c r="FZ152" s="31">
        <f t="shared" si="525"/>
        <v>101</v>
      </c>
    </row>
    <row r="153" spans="1:185" hidden="1" x14ac:dyDescent="0.45">
      <c r="B153" s="43">
        <v>6</v>
      </c>
      <c r="C153" s="47">
        <v>102</v>
      </c>
      <c r="D153" s="48">
        <f>Classificação!D106</f>
        <v>0</v>
      </c>
      <c r="F153" s="47">
        <f>F152+1</f>
        <v>102</v>
      </c>
      <c r="G153" s="135">
        <f t="shared" si="496"/>
        <v>0</v>
      </c>
      <c r="H153" s="148">
        <f>VLOOKUP(FR153,EI148:EJ153,2,0)</f>
        <v>0</v>
      </c>
      <c r="I153" s="137">
        <f>VLOOKUP(FR153,EI148:EK153,3,0)</f>
        <v>0</v>
      </c>
      <c r="J153" s="141">
        <f>VLOOKUP(FR153,EI148:EQ153,4,0)</f>
        <v>0</v>
      </c>
      <c r="K153" s="139">
        <f>VLOOKUP(FR153,EI148:EQ153,5,0)</f>
        <v>0</v>
      </c>
      <c r="L153" s="140">
        <f>VLOOKUP(FR153,EI148:EQ153,6,0)</f>
        <v>0</v>
      </c>
      <c r="M153" s="141">
        <f>VLOOKUP(FR153,EI148:EQ153,7,0)</f>
        <v>0</v>
      </c>
      <c r="N153" s="139">
        <f>VLOOKUP(FR153,EI148:EQ153,8,0)</f>
        <v>0</v>
      </c>
      <c r="O153" s="149">
        <f>VLOOKUP(FR153,EI148:EQ153,9,0)</f>
        <v>0</v>
      </c>
      <c r="P153" s="142">
        <f>VLOOKUP(FR153,EI148:ER153,10,0)</f>
        <v>0</v>
      </c>
      <c r="Q153" s="142" t="e">
        <f>VLOOKUP(FS153,EJ148:ES153,10,0)</f>
        <v>#N/A</v>
      </c>
      <c r="R153" s="97"/>
      <c r="S153" s="97"/>
      <c r="U153" s="118" t="s">
        <v>140</v>
      </c>
      <c r="V153" s="50">
        <f>D151</f>
        <v>0</v>
      </c>
      <c r="W153" s="119">
        <f>IF(X153="W",1,IF(X153="O",0,IF(X153="R",0,IF(X152="R",1,IF(AG153+AG152&gt;0,IF(AG153&gt;AG152,1,0),IF(AF153&gt;AF152,1,0))))))</f>
        <v>0</v>
      </c>
      <c r="X153" s="143"/>
      <c r="Y153" s="121"/>
      <c r="Z153" s="121"/>
      <c r="AA153" s="122"/>
      <c r="AC153" s="65" t="str">
        <f>IF(AA153&lt;&gt;"","STB",IF(AA152&lt;&gt;"","STB",IF(Z153&lt;&gt;"",IF(Z153&gt;5,IF(Z153&gt;Z152+1,"fim2st",IF(Z152&gt;Z153+1,"fim2st",IF(Z153=Z152,"meio2st",IF(Z153=6,IF(Z152=7,"fim2st","meio2st"),IF(Z153=7,IF(Z152=6,"fim2st","meio2st"),"meio2st"))))),IF(Z152&gt;5,IF(Z152&gt;Z153+1,"fim2st","meio2st"),"meio2st")),IF(Z152&lt;&gt;"",IF(Z153&gt;5,IF(Z153&gt;Z152+1,"fim2st",IF(Z152&gt;Z153+1,"fim2st",IF(Z153=Z152,"meio2st",IF(Z153=6,IF(Z152=7,"fim2st","meio2st"),IF(Z153=7,IF(Z152=6,"fim2st","meio2st"),"meio2st"))))),IF(Z152&gt;5,IF(Z152&gt;Z153+1,"fim2st","meio2st"),"meio2st")),IF(Y153&lt;&gt;"",IF(Y153&gt;5,IF(Y153&gt;Y152+1,"fim1st",IF(Y152&gt;Y153+1,"fim1st",IF(Y153=Y152,"meio1st",IF(Y153=6,IF(Y152=7,"fim1st","meio1st"),IF(Y153=7,IF(Y152=6,"fim1st","meio1st"),"meio1st"))))),IF(Y152&gt;5,IF(Y152&gt;Y153+1,"fim1st","meio1st"),"meio1st")),IF(Y152&lt;&gt;"",IF(Y153&gt;5,IF(Y153&gt;Y152+1,"fim1st",IF(Y152&gt;Y153+1,"fim1st",IF(Y153=Y152,"meio1st",IF(Y153=6,IF(Y152=7,"fim1st","meio1st"),IF(Y153=7,IF(Y152=6,"fim1st","meio1st"),"meio1st"))))),IF(Y152&gt;5,IF(Y152&gt;Y153+1,"fim1st","meio1st"),"meio1st")),"NJG"))))))</f>
        <v>NJG</v>
      </c>
      <c r="AE153" s="123">
        <f>IF(X153="W",6,IF(X153="O",0,  IF(X152="R",IF(AC153="meio1st",IF(Y152&gt;4,IF(Y152=6,7,Y152+2),6),Y153),Y153)))</f>
        <v>0</v>
      </c>
      <c r="AF153" s="124">
        <f>IF(X153="W",6,IF(X153="O",0,IF(X153="R",IF(AC153="meio1st",0,IF(AC153="fim1st",0,Z153) ),IF(X152="R",IF(AC153="meio1st",6,IF(AC153="fim1st",6,IF(AC153="meio2st",IF(Z152&gt;4,IF(Z152=6,7,Z152+2),6),Z153))),Z153))))</f>
        <v>0</v>
      </c>
      <c r="AG153" s="125">
        <f>IF(X153="W",0,IF(X153="O",0,IF(X153="R",IF(AC153="STB",AA153,0),IF(X152="R",IF(AC148="meio1st",0,IF(AE153&gt;AE152,IF(AF153&gt;AF152,0,10),IF(AF153&gt;AF152,10,AA153))),AA153))))</f>
        <v>0</v>
      </c>
      <c r="AH153" s="106"/>
      <c r="AI153" s="118"/>
      <c r="AJ153" s="50">
        <f>D153</f>
        <v>0</v>
      </c>
      <c r="AK153" s="119">
        <f>IF(AL153="W",1,IF(AL153="O",0,IF(AL153="R",0,IF(AL152="R",1,IF(AU153+AU152&gt;0,IF(AU153&gt;AU152,1,0),IF(AT153&gt;AT152,1,0))))))</f>
        <v>0</v>
      </c>
      <c r="AL153" s="143"/>
      <c r="AM153" s="121"/>
      <c r="AN153" s="121"/>
      <c r="AO153" s="122"/>
      <c r="AQ153" s="65" t="str">
        <f>IF(AO153&lt;&gt;"","STB",IF(AO152&lt;&gt;"","STB",IF(AN153&lt;&gt;"",IF(AN153&gt;5,IF(AN153&gt;AN152+1,"fim2st",IF(AN152&gt;AN153+1,"fim2st",IF(AN153=AN152,"meio2st",IF(AN153=6,IF(AN152=7,"fim2st","meio2st"),IF(AN153=7,IF(AN152=6,"fim2st","meio2st"),"meio2st"))))),IF(AN152&gt;5,IF(AN152&gt;AN153+1,"fim2st","meio2st"),"meio2st")),IF(AN152&lt;&gt;"",IF(AN153&gt;5,IF(AN153&gt;AN152+1,"fim2st",IF(AN152&gt;AN153+1,"fim2st",IF(AN153=AN152,"meio2st",IF(AN153=6,IF(AN152=7,"fim2st","meio2st"),IF(AN153=7,IF(AN152=6,"fim2st","meio2st"),"meio2st"))))),IF(AN152&gt;5,IF(AN152&gt;AN153+1,"fim2st","meio2st"),"meio2st")),IF(AM153&lt;&gt;"",IF(AM153&gt;5,IF(AM153&gt;AM152+1,"fim1st",IF(AM152&gt;AM153+1,"fim1st",IF(AM153=AM152,"meio1st",IF(AM153=6,IF(AM152=7,"fim1st","meio1st"),IF(AM153=7,IF(AM152=6,"fim1st","meio1st"),"meio1st"))))),IF(AM152&gt;5,IF(AM152&gt;AM153+1,"fim1st","meio1st"),"meio1st")),IF(AM152&lt;&gt;"",IF(AM153&gt;5,IF(AM153&gt;AM152+1,"fim1st",IF(AM152&gt;AM153+1,"fim1st",IF(AM153=AM152,"meio1st",IF(AM153=6,IF(AM152=7,"fim1st","meio1st"),IF(AM153=7,IF(AM152=6,"fim1st","meio1st"),"meio1st"))))),IF(AM152&gt;5,IF(AM152&gt;AM153+1,"fim1st","meio1st"),"meio1st")),"NJG"))))))</f>
        <v>NJG</v>
      </c>
      <c r="AS153" s="123">
        <f>IF(AL153="W",6,IF(AL153="O",0,  IF(AL152="R",IF(AQ153="meio1st",IF(AM152&gt;4,IF(AM152=6,7,AM152+2),6),AM153),AM153)))</f>
        <v>0</v>
      </c>
      <c r="AT153" s="124">
        <f>IF(AL153="W",6,IF(AL153="O",0,IF(AL153="R",IF(AQ153="meio1st",0,IF(AQ153="fim1st",0,AN153) ),IF(AL152="R",IF(AQ153="meio1st",6,IF(AQ153="fim1st",6,IF(AQ153="meio2st",IF(AN152&gt;4,IF(AN152=6,7,AN152+2),6),AN153))),AN153))))</f>
        <v>0</v>
      </c>
      <c r="AU153" s="125">
        <f>IF(AL153="W",0,IF(AL153="O",0,IF(AL153="R",IF(AQ153="STB",AO153,0),IF(AL152="R",IF(AQ148="meio1st",0,IF(AS153&gt;AS152,IF(AT153&gt;AT152,0,10),IF(AT153&gt;AT152,10,AO153))),AO153))))</f>
        <v>0</v>
      </c>
      <c r="AW153" s="118" t="s">
        <v>140</v>
      </c>
      <c r="AX153" s="50">
        <f>D153</f>
        <v>0</v>
      </c>
      <c r="AY153" s="119">
        <f>IF(AZ153="W",1,IF(AZ153="O",0,IF(AZ153="R",0,IF(AZ152="R",1,IF(BI153+BI152&gt;0,IF(BI153&gt;BI152,1,0),IF(BH153&gt;BH152,1,0))))))</f>
        <v>0</v>
      </c>
      <c r="AZ153" s="143"/>
      <c r="BA153" s="121"/>
      <c r="BB153" s="121"/>
      <c r="BC153" s="122"/>
      <c r="BE153" s="65" t="str">
        <f>IF(BC153&lt;&gt;"","STB",IF(BC152&lt;&gt;"","STB",IF(BB153&lt;&gt;"",IF(BB153&gt;5,IF(BB153&gt;BB152+1,"fim2st",IF(BB152&gt;BB153+1,"fim2st",IF(BB153=BB152,"meio2st",IF(BB153=6,IF(BB152=7,"fim2st","meio2st"),IF(BB153=7,IF(BB152=6,"fim2st","meio2st"),"meio2st"))))),IF(BB152&gt;5,IF(BB152&gt;BB153+1,"fim2st","meio2st"),"meio2st")),IF(BB152&lt;&gt;"",IF(BB153&gt;5,IF(BB153&gt;BB152+1,"fim2st",IF(BB152&gt;BB153+1,"fim2st",IF(BB153=BB152,"meio2st",IF(BB153=6,IF(BB152=7,"fim2st","meio2st"),IF(BB153=7,IF(BB152=6,"fim2st","meio2st"),"meio2st"))))),IF(BB152&gt;5,IF(BB152&gt;BB153+1,"fim2st","meio2st"),"meio2st")),IF(BA153&lt;&gt;"",IF(BA153&gt;5,IF(BA153&gt;BA152+1,"fim1st",IF(BA152&gt;BA153+1,"fim1st",IF(BA153=BA152,"meio1st",IF(BA153=6,IF(BA152=7,"fim1st","meio1st"),IF(BA153=7,IF(BA152=6,"fim1st","meio1st"),"meio1st"))))),IF(BA152&gt;5,IF(BA152&gt;BA153+1,"fim1st","meio1st"),"meio1st")),IF(BA152&lt;&gt;"",IF(BA153&gt;5,IF(BA153&gt;BA152+1,"fim1st",IF(BA152&gt;BA153+1,"fim1st",IF(BA153=BA152,"meio1st",IF(BA153=6,IF(BA152=7,"fim1st","meio1st"),IF(BA153=7,IF(BA152=6,"fim1st","meio1st"),"meio1st"))))),IF(BA152&gt;5,IF(BA152&gt;BA153+1,"fim1st","meio1st"),"meio1st")),"NJG"))))))</f>
        <v>NJG</v>
      </c>
      <c r="BG153" s="123">
        <f>IF(AZ153="W",6,IF(AZ153="O",0,  IF(AZ152="R",IF(BE153="meio1st",IF(BA152&gt;4,IF(BA152=6,7,BA152+2),6),BA153),BA153)))</f>
        <v>0</v>
      </c>
      <c r="BH153" s="124">
        <f>IF(AZ153="W",6,IF(AZ153="O",0,IF(AZ153="R",IF(BE153="meio1st",0,IF(BE153="fim1st",0,BB153) ),IF(AZ152="R",IF(BE153="meio1st",6,IF(BE153="fim1st",6,IF(BE153="meio2st",IF(BB152&gt;4,IF(BB152=6,7,BB152+2),6),BB153))),BB153))))</f>
        <v>0</v>
      </c>
      <c r="BI153" s="125">
        <f>IF(AZ153="W",0,IF(AZ153="O",0,IF(AZ153="R",IF(BE153="STB",BC153,0),IF(AZ152="R",IF(BE148="meio1st",0,IF(BG153&gt;BG152,IF(BH153&gt;BH152,0,10),IF(BH153&gt;BH152,10,BC153))),BC153))))</f>
        <v>0</v>
      </c>
      <c r="BK153" s="118"/>
      <c r="BL153" s="50">
        <f>D151</f>
        <v>0</v>
      </c>
      <c r="BM153" s="119">
        <f>IF(BN153="W",1,IF(BN153="O",0,IF(BN153="R",0,IF(BN152="R",1,IF(BW153+BW152&gt;0,IF(BW153&gt;BW152,1,0),IF(BV153&gt;BV152,1,0))))))</f>
        <v>0</v>
      </c>
      <c r="BN153" s="143"/>
      <c r="BO153" s="121"/>
      <c r="BP153" s="121"/>
      <c r="BQ153" s="122"/>
      <c r="BS153" s="65" t="str">
        <f>IF(BQ153&lt;&gt;"","STB",IF(BQ152&lt;&gt;"","STB",IF(BP153&lt;&gt;"",IF(BP153&gt;5,IF(BP153&gt;BP152+1,"fim2st",IF(BP152&gt;BP153+1,"fim2st",IF(BP153=BP152,"meio2st",IF(BP153=6,IF(BP152=7,"fim2st","meio2st"),IF(BP153=7,IF(BP152=6,"fim2st","meio2st"),"meio2st"))))),IF(BP152&gt;5,IF(BP152&gt;BP153+1,"fim2st","meio2st"),"meio2st")),IF(BP152&lt;&gt;"",IF(BP153&gt;5,IF(BP153&gt;BP152+1,"fim2st",IF(BP152&gt;BP153+1,"fim2st",IF(BP153=BP152,"meio2st",IF(BP153=6,IF(BP152=7,"fim2st","meio2st"),IF(BP153=7,IF(BP152=6,"fim2st","meio2st"),"meio2st"))))),IF(BP152&gt;5,IF(BP152&gt;BP153+1,"fim2st","meio2st"),"meio2st")),IF(BO153&lt;&gt;"",IF(BO153&gt;5,IF(BO153&gt;BO152+1,"fim1st",IF(BO152&gt;BO153+1,"fim1st",IF(BO153=BO152,"meio1st",IF(BO153=6,IF(BO152=7,"fim1st","meio1st"),IF(BO153=7,IF(BO152=6,"fim1st","meio1st"),"meio1st"))))),IF(BO152&gt;5,IF(BO152&gt;BO153+1,"fim1st","meio1st"),"meio1st")),IF(BO152&lt;&gt;"",IF(BO153&gt;5,IF(BO153&gt;BO152+1,"fim1st",IF(BO152&gt;BO153+1,"fim1st",IF(BO153=BO152,"meio1st",IF(BO153=6,IF(BO152=7,"fim1st","meio1st"),IF(BO153=7,IF(BO152=6,"fim1st","meio1st"),"meio1st"))))),IF(BO152&gt;5,IF(BO152&gt;BO153+1,"fim1st","meio1st"),"meio1st")),"NJG"))))))</f>
        <v>NJG</v>
      </c>
      <c r="BU153" s="123">
        <f>IF(BN153="W",6,IF(BN153="O",0,  IF(BN152="R",IF(BS153="meio1st",IF(BO152&gt;4,IF(BO152=6,7,BO152+2),6),BO153),BO153)))</f>
        <v>0</v>
      </c>
      <c r="BV153" s="124">
        <f>IF(BN153="W",6,IF(BN153="O",0,IF(BN153="R",IF(BS153="meio1st",0,IF(BS153="fim1st",0,BP153) ),IF(BN152="R",IF(BS153="meio1st",6,IF(BS153="fim1st",6,IF(BS153="meio2st",IF(BP152&gt;4,IF(BP152=6,7,BP152+2),6),BP153))),BP153))))</f>
        <v>0</v>
      </c>
      <c r="BW153" s="125">
        <f>IF(BN153="W",0,IF(BN153="O",0,IF(BN153="R",IF(BS153="STB",BQ153,0),IF(BN152="R",IF(BS148="meio1st",0,IF(BU153&gt;BU152,IF(BV153&gt;BV152,0,10),IF(BV153&gt;BV152,10,BQ153))),BQ153))))</f>
        <v>0</v>
      </c>
      <c r="BY153" s="118"/>
      <c r="BZ153" s="50">
        <f>D153</f>
        <v>0</v>
      </c>
      <c r="CA153" s="119">
        <f>IF(CB153="W",1,IF(CB153="O",0,IF(CB153="R",0,IF(CB152="R",1,IF(CK153+CK152&gt;0,IF(CK153&gt;CK152,1,0),IF(CJ153&gt;CJ152,1,0))))))</f>
        <v>0</v>
      </c>
      <c r="CB153" s="144"/>
      <c r="CC153" s="129"/>
      <c r="CD153" s="129"/>
      <c r="CE153" s="130"/>
      <c r="CG153" s="65" t="str">
        <f>IF(CE153&lt;&gt;"","STB",IF(CE152&lt;&gt;"","STB",IF(CD153&lt;&gt;"",IF(CD153&gt;5,IF(CD153&gt;CD152+1,"fim2st",IF(CD152&gt;CD153+1,"fim2st",IF(CD153=CD152,"meio2st",IF(CD153=6,IF(CD152=7,"fim2st","meio2st"),IF(CD153=7,IF(CD152=6,"fim2st","meio2st"),"meio2st"))))),IF(CD152&gt;5,IF(CD152&gt;CD153+1,"fim2st","meio2st"),"meio2st")),IF(CD152&lt;&gt;"",IF(CD153&gt;5,IF(CD153&gt;CD152+1,"fim2st",IF(CD152&gt;CD153+1,"fim2st",IF(CD153=CD152,"meio2st",IF(CD153=6,IF(CD152=7,"fim2st","meio2st"),IF(CD153=7,IF(CD152=6,"fim2st","meio2st"),"meio2st"))))),IF(CD152&gt;5,IF(CD152&gt;CD153+1,"fim2st","meio2st"),"meio2st")),IF(CC153&lt;&gt;"",IF(CC153&gt;5,IF(CC153&gt;CC152+1,"fim1st",IF(CC152&gt;CC153+1,"fim1st",IF(CC153=CC152,"meio1st",IF(CC153=6,IF(CC152=7,"fim1st","meio1st"),IF(CC153=7,IF(CC152=6,"fim1st","meio1st"),"meio1st"))))),IF(CC152&gt;5,IF(CC152&gt;CC153+1,"fim1st","meio1st"),"meio1st")),IF(CC152&lt;&gt;"",IF(CC153&gt;5,IF(CC153&gt;CC152+1,"fim1st",IF(CC152&gt;CC153+1,"fim1st",IF(CC153=CC152,"meio1st",IF(CC153=6,IF(CC152=7,"fim1st","meio1st"),IF(CC153=7,IF(CC152=6,"fim1st","meio1st"),"meio1st"))))),IF(CC152&gt;5,IF(CC152&gt;CC153+1,"fim1st","meio1st"),"meio1st")),"NJG"))))))</f>
        <v>NJG</v>
      </c>
      <c r="CI153" s="123">
        <f>IF(CB153="W",6,IF(CB153="O",0,  IF(CB152="R",IF(CG153="meio1st",IF(CC152&gt;4,IF(CC152=6,7,CC152+2),6),CC153),CC153)))</f>
        <v>0</v>
      </c>
      <c r="CJ153" s="124">
        <f>IF(CB153="W",6,IF(CB153="O",0,IF(CB153="R",IF(CG153="meio1st",0,IF(CG153="fim1st",0,CD153) ),IF(CB152="R",IF(CG153="meio1st",6,IF(CG153="fim1st",6,IF(CG153="meio2st",IF(CD152&gt;4,IF(CD152=6,7,CD152+2),6),CD153))),CD153))))</f>
        <v>0</v>
      </c>
      <c r="CK153" s="125">
        <f>IF(CB153="W",0,IF(CB153="O",0,IF(CB153="R",IF(CG153="STB",CE153,0),IF(CB152="R",IF(CG148="meio1st",0,IF(CI153&gt;CI152,IF(CJ153&gt;CJ152,0,10),IF(CJ153&gt;CJ152,10,CE153))),CE153))))</f>
        <v>0</v>
      </c>
      <c r="CM153" s="31">
        <f t="shared" si="497"/>
        <v>0</v>
      </c>
      <c r="CN153" s="65">
        <f>IF(AE149&gt;AE148,1,0)</f>
        <v>0</v>
      </c>
      <c r="CO153" s="65">
        <f>IF(AF149&gt;AF148,1,0)</f>
        <v>0</v>
      </c>
      <c r="CP153" s="65">
        <f>IF(AG149&gt;AG148,1,0)</f>
        <v>0</v>
      </c>
      <c r="CQ153" s="65">
        <f>IF(AS153&gt;AS152,1,0)</f>
        <v>0</v>
      </c>
      <c r="CR153" s="65">
        <f>IF(AT153&gt;AT152,1,0)</f>
        <v>0</v>
      </c>
      <c r="CS153" s="65">
        <f>IF(AU153&gt;AU152,1,0)</f>
        <v>0</v>
      </c>
      <c r="CT153" s="65">
        <f>IF(BG153&gt;BG152,1,0)</f>
        <v>0</v>
      </c>
      <c r="CU153" s="65">
        <f>IF(BH153&gt;BH152,1,0)</f>
        <v>0</v>
      </c>
      <c r="CV153" s="65">
        <f>IF(BI153&gt;BI152,1,0)</f>
        <v>0</v>
      </c>
      <c r="CW153" s="65">
        <f>IF(BU151&gt;BU150,1,0)</f>
        <v>0</v>
      </c>
      <c r="CX153" s="65">
        <f>IF(BV151&gt;BV150,1,0)</f>
        <v>0</v>
      </c>
      <c r="CY153" s="65">
        <f>IF(BW151&gt;BW150,1,0)</f>
        <v>0</v>
      </c>
      <c r="CZ153" s="65">
        <f>IF(CI153&gt;CI152,1,0)</f>
        <v>0</v>
      </c>
      <c r="DA153" s="65">
        <f>IF(CJ153&gt;CJ152,1,0)</f>
        <v>0</v>
      </c>
      <c r="DB153" s="65">
        <f>IF(CK153&gt;CK152,1,0)</f>
        <v>0</v>
      </c>
      <c r="DC153" s="111"/>
      <c r="DD153" s="65">
        <f>IF(AE148&gt;AE149,1,0)</f>
        <v>0</v>
      </c>
      <c r="DE153" s="65">
        <f>IF(AF148&gt;AF149,1,0)</f>
        <v>0</v>
      </c>
      <c r="DF153" s="65">
        <f>IF(AG148&gt;AG149,1,0)</f>
        <v>0</v>
      </c>
      <c r="DG153" s="65">
        <f>IF(AS152&gt;AS153,1,0)</f>
        <v>0</v>
      </c>
      <c r="DH153" s="65">
        <f>IF(AT152&gt;AT153,1,0)</f>
        <v>0</v>
      </c>
      <c r="DI153" s="65">
        <f>IF(AU152&gt;AU153,1,0)</f>
        <v>0</v>
      </c>
      <c r="DJ153" s="65">
        <f>IF(BG152&gt;BG153,1,0)</f>
        <v>0</v>
      </c>
      <c r="DK153" s="65">
        <f>IF(BH152&gt;BH153,1,0)</f>
        <v>0</v>
      </c>
      <c r="DL153" s="65">
        <f>IF(BI152&gt;BI153,1,0)</f>
        <v>0</v>
      </c>
      <c r="DM153" s="65">
        <f>IF(BU150&gt;BU151,1,0)</f>
        <v>0</v>
      </c>
      <c r="DN153" s="65">
        <f>IF(BV150&gt;BV151,1,0)</f>
        <v>0</v>
      </c>
      <c r="DO153" s="65">
        <f>IF(BW150&gt;BW151,1,0)</f>
        <v>0</v>
      </c>
      <c r="DP153" s="65">
        <f>IF(CI152&gt;CI153,1,0)</f>
        <v>0</v>
      </c>
      <c r="DQ153" s="65">
        <f>IF(CJ152&gt;CJ153,1,0)</f>
        <v>0</v>
      </c>
      <c r="DR153" s="65">
        <f>IF(CK152&gt;CK153,1,0)</f>
        <v>0</v>
      </c>
      <c r="DS153" s="111"/>
      <c r="DT153" s="65">
        <f>AE149+AF149+AG149+AS153+AT153+AU153+BG153+BH153+BI153+BU151+BV151+BW151+CI153+CJ153+CK153</f>
        <v>0</v>
      </c>
      <c r="DU153" s="65">
        <f>AE148+AF148+AG148+AS152+AT152+AU152+BG152+BH152+BI152+BU150+BV150+BW150+CI152+CJ152+CK152</f>
        <v>0</v>
      </c>
      <c r="DV153" s="111"/>
      <c r="DW153" s="31">
        <f>IF(X149="O",1,0)</f>
        <v>0</v>
      </c>
      <c r="DX153" s="31">
        <f>IF(AL153="O",1,0)</f>
        <v>0</v>
      </c>
      <c r="DY153" s="31">
        <f>IF(AZ153="O",1,0)</f>
        <v>0</v>
      </c>
      <c r="DZ153" s="31">
        <f>IF(BN151="O",1,0)</f>
        <v>0</v>
      </c>
      <c r="EA153" s="31">
        <f>IF(CB153="O",1,0)</f>
        <v>0</v>
      </c>
      <c r="ED153" s="65">
        <f t="shared" si="498"/>
        <v>0</v>
      </c>
      <c r="EE153" s="65">
        <f t="shared" si="499"/>
        <v>0</v>
      </c>
      <c r="EF153" s="65">
        <f t="shared" si="500"/>
        <v>0</v>
      </c>
      <c r="EG153" s="65">
        <f t="shared" si="501"/>
        <v>0</v>
      </c>
      <c r="EH153" s="65">
        <f t="shared" si="502"/>
        <v>0</v>
      </c>
      <c r="EI153" s="65">
        <v>6</v>
      </c>
      <c r="EJ153" s="43">
        <f t="shared" si="503"/>
        <v>0</v>
      </c>
      <c r="EK153" s="43">
        <f>AY153+BM151+CA153+W149+AK153</f>
        <v>0</v>
      </c>
      <c r="EL153" s="43">
        <f t="shared" si="504"/>
        <v>0</v>
      </c>
      <c r="EM153" s="43">
        <f t="shared" si="505"/>
        <v>0</v>
      </c>
      <c r="EN153" s="43">
        <f t="shared" si="506"/>
        <v>0</v>
      </c>
      <c r="EO153" s="43">
        <f t="shared" si="507"/>
        <v>0</v>
      </c>
      <c r="EP153" s="43">
        <f t="shared" si="507"/>
        <v>0</v>
      </c>
      <c r="EQ153" s="43">
        <f t="shared" si="508"/>
        <v>0</v>
      </c>
      <c r="ER153" s="43">
        <f t="shared" si="509"/>
        <v>0</v>
      </c>
      <c r="ES153" s="111"/>
      <c r="ET153" s="71">
        <f>IF(EK153+100&gt;99,EK153+100,concatdxnar("0",EK153+100))</f>
        <v>100</v>
      </c>
      <c r="EU153" s="71">
        <f t="shared" si="510"/>
        <v>100</v>
      </c>
      <c r="EV153" s="71">
        <f t="shared" si="511"/>
        <v>100</v>
      </c>
      <c r="EW153" s="71">
        <f t="shared" si="512"/>
        <v>9</v>
      </c>
      <c r="EX153" s="65" t="str">
        <f t="shared" si="513"/>
        <v>10010010096</v>
      </c>
      <c r="EY153" s="65">
        <f t="shared" si="514"/>
        <v>10010010096</v>
      </c>
      <c r="EZ153" s="65">
        <f>LARGE(EY148:EY153,EI153)</f>
        <v>10010010091</v>
      </c>
      <c r="FA153" s="65" t="str">
        <f t="shared" si="515"/>
        <v>100100100</v>
      </c>
      <c r="FB153" s="65" t="str">
        <f>IF(FA153=FA152,"empate-c","ok")</f>
        <v>empate-c</v>
      </c>
      <c r="FC153" s="65">
        <f t="shared" si="516"/>
        <v>1</v>
      </c>
      <c r="FD153" s="65" t="str">
        <f>IF(FB153="ok",9,IF(FB153="empate-c",CONCATENATE(FC153,FC152),IF(FB153="empate-b",CONCATENATE(FC153,FC183),1)))</f>
        <v>12</v>
      </c>
      <c r="FE153" s="65" t="str">
        <f>RIGHT(C146,1)</f>
        <v>Q</v>
      </c>
      <c r="FF153" s="65" t="e">
        <f>IF(FD153=9,9,VLOOKUP(CONCATENATE(FE153,FD153),'Conf-Direto'!$A$12:$B$587,2,0))</f>
        <v>#N/A</v>
      </c>
      <c r="FG153" s="65" t="e">
        <f t="shared" si="517"/>
        <v>#N/A</v>
      </c>
      <c r="FH153" s="31" t="e">
        <f t="shared" si="518"/>
        <v>#N/A</v>
      </c>
      <c r="FI153" s="65">
        <v>6</v>
      </c>
      <c r="FJ153" s="70">
        <f>IF(W148=1,1,IF(W149=1,6,0))</f>
        <v>0</v>
      </c>
      <c r="FK153" s="70">
        <f>IF(BM150=1,2,IF(BM151=1,6,0))</f>
        <v>0</v>
      </c>
      <c r="FL153" s="70">
        <f>IF(AK152=1,3,IF(AK153=1,6,0))</f>
        <v>0</v>
      </c>
      <c r="FM153" s="70">
        <f>IF(CA152=1,4,IF(CA153=1,6,0))</f>
        <v>0</v>
      </c>
      <c r="FN153" s="70">
        <f>IF(AY152=1,5,IF(AY153=1,6,0))</f>
        <v>0</v>
      </c>
      <c r="FO153" s="70"/>
      <c r="FP153" s="31" t="e">
        <f t="shared" si="519"/>
        <v>#N/A</v>
      </c>
      <c r="FQ153" s="31" t="e">
        <f>LARGE(FP148:FP153,6)</f>
        <v>#N/A</v>
      </c>
      <c r="FR153" s="65">
        <f>IF(SUM(EJ148:EJ153)=0,B153,VALUE(RIGHT(FQ153,1)))</f>
        <v>6</v>
      </c>
      <c r="FS153" s="31">
        <f t="shared" si="520"/>
        <v>102</v>
      </c>
      <c r="FT153" s="31">
        <f>VLOOKUP(FR153,B148:D153,3,0)</f>
        <v>0</v>
      </c>
      <c r="FU153" s="31">
        <f t="shared" si="521"/>
        <v>102</v>
      </c>
      <c r="FV153" s="67" t="str">
        <f t="shared" si="522"/>
        <v>102102</v>
      </c>
      <c r="FW153" s="31">
        <f t="shared" si="523"/>
        <v>102102</v>
      </c>
      <c r="FX153" s="31">
        <f>SMALL(FW148:FW153,FI153)</f>
        <v>102102</v>
      </c>
      <c r="FY153" s="31">
        <f t="shared" si="524"/>
        <v>102</v>
      </c>
      <c r="FZ153" s="31">
        <f t="shared" si="525"/>
        <v>102</v>
      </c>
    </row>
    <row r="154" spans="1:185" hidden="1" x14ac:dyDescent="0.45"/>
    <row r="155" spans="1:185" s="23" customFormat="1" ht="22.5" hidden="1" customHeight="1" x14ac:dyDescent="0.45">
      <c r="A155" s="34"/>
      <c r="B155" s="34" t="s">
        <v>144</v>
      </c>
      <c r="C155" s="10" t="s">
        <v>253</v>
      </c>
      <c r="D155" s="10"/>
      <c r="E155" s="34"/>
      <c r="F155" s="10"/>
      <c r="G155" s="10" t="s">
        <v>245</v>
      </c>
      <c r="H155" s="3" t="s">
        <v>146</v>
      </c>
      <c r="I155" s="2" t="s">
        <v>147</v>
      </c>
      <c r="J155" s="1" t="s">
        <v>148</v>
      </c>
      <c r="K155" s="1"/>
      <c r="L155" s="1"/>
      <c r="M155" s="1" t="s">
        <v>150</v>
      </c>
      <c r="N155" s="1"/>
      <c r="O155" s="1"/>
      <c r="P155" s="10" t="s">
        <v>152</v>
      </c>
      <c r="Q155" s="10" t="s">
        <v>152</v>
      </c>
      <c r="R155" s="79"/>
      <c r="S155" s="79"/>
      <c r="U155" s="152"/>
      <c r="V155" s="153" t="s">
        <v>246</v>
      </c>
      <c r="W155" s="69"/>
      <c r="X155" s="304" t="s">
        <v>154</v>
      </c>
      <c r="Y155" s="304"/>
      <c r="Z155" s="304"/>
      <c r="AA155" s="304"/>
      <c r="AC155" s="65" t="s">
        <v>155</v>
      </c>
      <c r="AD155" s="34"/>
      <c r="AE155" s="303" t="s">
        <v>156</v>
      </c>
      <c r="AF155" s="303"/>
      <c r="AG155" s="303"/>
      <c r="AI155" s="152"/>
      <c r="AJ155" s="153" t="s">
        <v>247</v>
      </c>
      <c r="AK155" s="69"/>
      <c r="AL155" s="304" t="s">
        <v>154</v>
      </c>
      <c r="AM155" s="304"/>
      <c r="AN155" s="304"/>
      <c r="AO155" s="304"/>
      <c r="AP155" s="34"/>
      <c r="AQ155" s="65" t="s">
        <v>155</v>
      </c>
      <c r="AR155" s="34"/>
      <c r="AS155" s="303" t="s">
        <v>156</v>
      </c>
      <c r="AT155" s="303"/>
      <c r="AU155" s="303"/>
      <c r="AW155" s="152"/>
      <c r="AX155" s="153" t="s">
        <v>248</v>
      </c>
      <c r="AY155" s="69"/>
      <c r="AZ155" s="304" t="s">
        <v>154</v>
      </c>
      <c r="BA155" s="304"/>
      <c r="BB155" s="304"/>
      <c r="BC155" s="304"/>
      <c r="BD155" s="34"/>
      <c r="BE155" s="65" t="s">
        <v>155</v>
      </c>
      <c r="BF155" s="34"/>
      <c r="BG155" s="303" t="s">
        <v>156</v>
      </c>
      <c r="BH155" s="303"/>
      <c r="BI155" s="303"/>
      <c r="BK155" s="152"/>
      <c r="BL155" s="153" t="s">
        <v>249</v>
      </c>
      <c r="BM155" s="69"/>
      <c r="BN155" s="304" t="s">
        <v>154</v>
      </c>
      <c r="BO155" s="304"/>
      <c r="BP155" s="304"/>
      <c r="BQ155" s="304"/>
      <c r="BR155" s="34"/>
      <c r="BS155" s="65" t="s">
        <v>155</v>
      </c>
      <c r="BT155" s="34"/>
      <c r="BU155" s="303" t="s">
        <v>156</v>
      </c>
      <c r="BV155" s="303"/>
      <c r="BW155" s="303"/>
      <c r="BY155" s="152"/>
      <c r="BZ155" s="153" t="s">
        <v>250</v>
      </c>
      <c r="CA155" s="69"/>
      <c r="CB155" s="305" t="s">
        <v>154</v>
      </c>
      <c r="CC155" s="305"/>
      <c r="CD155" s="305"/>
      <c r="CE155" s="305"/>
      <c r="CF155" s="34"/>
      <c r="CG155" s="65" t="s">
        <v>155</v>
      </c>
      <c r="CH155" s="34"/>
      <c r="CI155" s="303" t="s">
        <v>156</v>
      </c>
      <c r="CJ155" s="303"/>
      <c r="CK155" s="303"/>
      <c r="CM155" s="306" t="s">
        <v>157</v>
      </c>
      <c r="CN155" s="307" t="s">
        <v>158</v>
      </c>
      <c r="CO155" s="307"/>
      <c r="CP155" s="307"/>
      <c r="CQ155" s="307" t="s">
        <v>159</v>
      </c>
      <c r="CR155" s="307"/>
      <c r="CS155" s="307"/>
      <c r="CT155" s="307" t="s">
        <v>160</v>
      </c>
      <c r="CU155" s="307"/>
      <c r="CV155" s="307"/>
      <c r="CW155" s="307" t="s">
        <v>161</v>
      </c>
      <c r="CX155" s="307"/>
      <c r="CY155" s="307"/>
      <c r="CZ155" s="307" t="s">
        <v>162</v>
      </c>
      <c r="DA155" s="307"/>
      <c r="DB155" s="307"/>
      <c r="DC155" s="34"/>
      <c r="DD155" s="307" t="s">
        <v>163</v>
      </c>
      <c r="DE155" s="307"/>
      <c r="DF155" s="307"/>
      <c r="DG155" s="307" t="s">
        <v>164</v>
      </c>
      <c r="DH155" s="307"/>
      <c r="DI155" s="307"/>
      <c r="DJ155" s="307" t="s">
        <v>165</v>
      </c>
      <c r="DK155" s="307"/>
      <c r="DL155" s="307"/>
      <c r="DM155" s="307" t="s">
        <v>166</v>
      </c>
      <c r="DN155" s="307"/>
      <c r="DO155" s="307"/>
      <c r="DP155" s="307" t="s">
        <v>167</v>
      </c>
      <c r="DQ155" s="307"/>
      <c r="DR155" s="307"/>
      <c r="DS155" s="34"/>
      <c r="DT155" s="307" t="s">
        <v>150</v>
      </c>
      <c r="DU155" s="307"/>
      <c r="DV155" s="34"/>
      <c r="DW155" s="307" t="s">
        <v>168</v>
      </c>
      <c r="DX155" s="307"/>
      <c r="DY155" s="307"/>
      <c r="DZ155" s="307"/>
      <c r="EA155" s="307"/>
      <c r="EB155" s="65" t="s">
        <v>169</v>
      </c>
      <c r="EC155" s="65"/>
      <c r="ED155" s="307" t="s">
        <v>170</v>
      </c>
      <c r="EE155" s="307"/>
      <c r="EF155" s="307"/>
      <c r="EG155" s="307"/>
      <c r="EH155" s="307"/>
      <c r="EI155" s="308" t="s">
        <v>144</v>
      </c>
      <c r="EJ155" s="308" t="s">
        <v>146</v>
      </c>
      <c r="EK155" s="308" t="s">
        <v>147</v>
      </c>
      <c r="EL155" s="307" t="s">
        <v>148</v>
      </c>
      <c r="EM155" s="307"/>
      <c r="EN155" s="307"/>
      <c r="EO155" s="307" t="s">
        <v>150</v>
      </c>
      <c r="EP155" s="307"/>
      <c r="EQ155" s="307"/>
      <c r="ER155" s="307" t="s">
        <v>171</v>
      </c>
      <c r="ES155" s="34"/>
      <c r="ET155" s="309" t="s">
        <v>172</v>
      </c>
      <c r="EU155" s="309"/>
      <c r="EV155" s="309"/>
      <c r="EW155" s="309"/>
      <c r="EX155" s="309"/>
      <c r="EY155" s="309"/>
      <c r="EZ155" s="309"/>
      <c r="FA155" s="309"/>
      <c r="FB155" s="309"/>
      <c r="FC155" s="309"/>
      <c r="FD155" s="307" t="s">
        <v>173</v>
      </c>
      <c r="FE155" s="307"/>
      <c r="FF155" s="307"/>
      <c r="FG155" s="307"/>
      <c r="FH155" s="307"/>
      <c r="FI155" s="307"/>
      <c r="FJ155" s="307"/>
      <c r="FK155" s="307"/>
      <c r="FL155" s="307"/>
      <c r="FM155" s="307"/>
      <c r="FN155" s="307"/>
      <c r="FO155" s="307"/>
      <c r="FP155" s="307"/>
      <c r="FQ155" s="307"/>
      <c r="FR155" s="307"/>
      <c r="FS155" s="34"/>
      <c r="FT155" s="34"/>
      <c r="FU155" s="34"/>
      <c r="FV155" s="72"/>
      <c r="FW155" s="34"/>
      <c r="FX155" s="34"/>
      <c r="FY155" s="34"/>
      <c r="FZ155" s="34"/>
      <c r="GA155" s="34"/>
      <c r="GB155" s="34"/>
      <c r="GC155" s="34"/>
    </row>
    <row r="156" spans="1:185" s="23" customFormat="1" ht="24.75" hidden="1" customHeight="1" x14ac:dyDescent="0.45">
      <c r="A156" s="34"/>
      <c r="B156" s="34"/>
      <c r="C156" s="8" t="str">
        <f>C147</f>
        <v>TENISTAS</v>
      </c>
      <c r="D156" s="8" t="str">
        <f>C30</f>
        <v>TENISTAS</v>
      </c>
      <c r="E156" s="34"/>
      <c r="F156" s="73"/>
      <c r="G156" s="74" t="s">
        <v>174</v>
      </c>
      <c r="H156" s="3"/>
      <c r="I156" s="2"/>
      <c r="J156" s="75" t="s">
        <v>175</v>
      </c>
      <c r="K156" s="75" t="s">
        <v>176</v>
      </c>
      <c r="L156" s="76" t="s">
        <v>177</v>
      </c>
      <c r="M156" s="77" t="s">
        <v>175</v>
      </c>
      <c r="N156" s="77" t="s">
        <v>176</v>
      </c>
      <c r="O156" s="78" t="s">
        <v>177</v>
      </c>
      <c r="P156" s="10"/>
      <c r="Q156" s="10"/>
      <c r="R156" s="79"/>
      <c r="S156" s="79"/>
      <c r="U156" s="83"/>
      <c r="V156" s="84" t="str">
        <f>V147</f>
        <v>19 a 25 Fev</v>
      </c>
      <c r="W156" s="80"/>
      <c r="X156" s="81" t="s">
        <v>178</v>
      </c>
      <c r="Y156" s="82" t="s">
        <v>179</v>
      </c>
      <c r="Z156" s="82" t="s">
        <v>180</v>
      </c>
      <c r="AA156" s="77" t="s">
        <v>181</v>
      </c>
      <c r="AC156" s="65" t="s">
        <v>182</v>
      </c>
      <c r="AD156" s="34"/>
      <c r="AE156" s="82" t="s">
        <v>179</v>
      </c>
      <c r="AF156" s="82" t="s">
        <v>180</v>
      </c>
      <c r="AG156" s="77" t="s">
        <v>181</v>
      </c>
      <c r="AI156" s="83"/>
      <c r="AJ156" s="84" t="str">
        <f>AJ147</f>
        <v>26 Fev a 03 Mar</v>
      </c>
      <c r="AK156" s="80"/>
      <c r="AL156" s="81" t="s">
        <v>178</v>
      </c>
      <c r="AM156" s="82" t="s">
        <v>179</v>
      </c>
      <c r="AN156" s="82" t="s">
        <v>180</v>
      </c>
      <c r="AO156" s="77" t="s">
        <v>181</v>
      </c>
      <c r="AP156" s="34"/>
      <c r="AQ156" s="65" t="s">
        <v>182</v>
      </c>
      <c r="AR156" s="34"/>
      <c r="AS156" s="82" t="s">
        <v>179</v>
      </c>
      <c r="AT156" s="82" t="s">
        <v>180</v>
      </c>
      <c r="AU156" s="77" t="s">
        <v>181</v>
      </c>
      <c r="AW156" s="83"/>
      <c r="AX156" s="84" t="str">
        <f>AX147</f>
        <v>04 a 10 Mar</v>
      </c>
      <c r="AY156" s="80"/>
      <c r="AZ156" s="81" t="s">
        <v>178</v>
      </c>
      <c r="BA156" s="82" t="s">
        <v>179</v>
      </c>
      <c r="BB156" s="82" t="s">
        <v>180</v>
      </c>
      <c r="BC156" s="77" t="s">
        <v>181</v>
      </c>
      <c r="BD156" s="34"/>
      <c r="BE156" s="65" t="s">
        <v>182</v>
      </c>
      <c r="BF156" s="34"/>
      <c r="BG156" s="82" t="s">
        <v>179</v>
      </c>
      <c r="BH156" s="82" t="s">
        <v>180</v>
      </c>
      <c r="BI156" s="77" t="s">
        <v>181</v>
      </c>
      <c r="BK156" s="83"/>
      <c r="BL156" s="84" t="str">
        <f>BL147</f>
        <v>11 a 17 Mar</v>
      </c>
      <c r="BM156" s="80"/>
      <c r="BN156" s="81" t="s">
        <v>178</v>
      </c>
      <c r="BO156" s="82" t="s">
        <v>179</v>
      </c>
      <c r="BP156" s="82" t="s">
        <v>180</v>
      </c>
      <c r="BQ156" s="77" t="s">
        <v>181</v>
      </c>
      <c r="BR156" s="34"/>
      <c r="BS156" s="65" t="s">
        <v>182</v>
      </c>
      <c r="BT156" s="34"/>
      <c r="BU156" s="82" t="s">
        <v>179</v>
      </c>
      <c r="BV156" s="82" t="s">
        <v>180</v>
      </c>
      <c r="BW156" s="77" t="s">
        <v>181</v>
      </c>
      <c r="BY156" s="83"/>
      <c r="BZ156" s="84" t="str">
        <f>BZ147</f>
        <v>18 a 24 Mar</v>
      </c>
      <c r="CA156" s="80"/>
      <c r="CB156" s="150" t="s">
        <v>178</v>
      </c>
      <c r="CC156" s="87" t="s">
        <v>183</v>
      </c>
      <c r="CD156" s="87" t="s">
        <v>184</v>
      </c>
      <c r="CE156" s="88" t="s">
        <v>181</v>
      </c>
      <c r="CF156" s="34"/>
      <c r="CG156" s="65" t="s">
        <v>182</v>
      </c>
      <c r="CH156" s="34"/>
      <c r="CI156" s="82" t="s">
        <v>179</v>
      </c>
      <c r="CJ156" s="82" t="s">
        <v>180</v>
      </c>
      <c r="CK156" s="77" t="s">
        <v>181</v>
      </c>
      <c r="CM156" s="306"/>
      <c r="CN156" s="34" t="s">
        <v>185</v>
      </c>
      <c r="CO156" s="34" t="s">
        <v>186</v>
      </c>
      <c r="CP156" s="34" t="s">
        <v>187</v>
      </c>
      <c r="CQ156" s="34" t="s">
        <v>185</v>
      </c>
      <c r="CR156" s="34" t="s">
        <v>186</v>
      </c>
      <c r="CS156" s="34" t="s">
        <v>187</v>
      </c>
      <c r="CT156" s="34" t="s">
        <v>185</v>
      </c>
      <c r="CU156" s="34" t="s">
        <v>186</v>
      </c>
      <c r="CV156" s="34" t="s">
        <v>187</v>
      </c>
      <c r="CW156" s="34" t="s">
        <v>185</v>
      </c>
      <c r="CX156" s="34" t="s">
        <v>186</v>
      </c>
      <c r="CY156" s="34" t="s">
        <v>187</v>
      </c>
      <c r="CZ156" s="34" t="s">
        <v>185</v>
      </c>
      <c r="DA156" s="34" t="s">
        <v>186</v>
      </c>
      <c r="DB156" s="34" t="s">
        <v>187</v>
      </c>
      <c r="DC156" s="34"/>
      <c r="DD156" s="34" t="s">
        <v>185</v>
      </c>
      <c r="DE156" s="34" t="s">
        <v>186</v>
      </c>
      <c r="DF156" s="34" t="s">
        <v>187</v>
      </c>
      <c r="DG156" s="34" t="s">
        <v>185</v>
      </c>
      <c r="DH156" s="34" t="s">
        <v>186</v>
      </c>
      <c r="DI156" s="34" t="s">
        <v>187</v>
      </c>
      <c r="DJ156" s="34" t="s">
        <v>185</v>
      </c>
      <c r="DK156" s="34" t="s">
        <v>186</v>
      </c>
      <c r="DL156" s="34" t="s">
        <v>187</v>
      </c>
      <c r="DM156" s="34" t="s">
        <v>185</v>
      </c>
      <c r="DN156" s="34" t="s">
        <v>186</v>
      </c>
      <c r="DO156" s="34" t="s">
        <v>187</v>
      </c>
      <c r="DP156" s="34" t="s">
        <v>185</v>
      </c>
      <c r="DQ156" s="34" t="s">
        <v>186</v>
      </c>
      <c r="DR156" s="34" t="s">
        <v>187</v>
      </c>
      <c r="DS156" s="34"/>
      <c r="DT156" s="65" t="s">
        <v>175</v>
      </c>
      <c r="DU156" s="65" t="s">
        <v>176</v>
      </c>
      <c r="DV156" s="34"/>
      <c r="DW156" s="34" t="s">
        <v>188</v>
      </c>
      <c r="DX156" s="34" t="s">
        <v>189</v>
      </c>
      <c r="DY156" s="34" t="s">
        <v>188</v>
      </c>
      <c r="DZ156" s="34" t="s">
        <v>189</v>
      </c>
      <c r="EA156" s="34" t="s">
        <v>188</v>
      </c>
      <c r="EB156" s="65" t="s">
        <v>110</v>
      </c>
      <c r="EC156" s="65"/>
      <c r="ED156" s="65" t="s">
        <v>190</v>
      </c>
      <c r="EE156" s="65" t="s">
        <v>191</v>
      </c>
      <c r="EF156" s="65" t="s">
        <v>192</v>
      </c>
      <c r="EG156" s="65" t="s">
        <v>193</v>
      </c>
      <c r="EH156" s="65" t="s">
        <v>194</v>
      </c>
      <c r="EI156" s="308"/>
      <c r="EJ156" s="308"/>
      <c r="EK156" s="308"/>
      <c r="EL156" s="65" t="s">
        <v>175</v>
      </c>
      <c r="EM156" s="65" t="s">
        <v>176</v>
      </c>
      <c r="EN156" s="65" t="s">
        <v>177</v>
      </c>
      <c r="EO156" s="65" t="s">
        <v>175</v>
      </c>
      <c r="EP156" s="65" t="s">
        <v>176</v>
      </c>
      <c r="EQ156" s="65" t="s">
        <v>177</v>
      </c>
      <c r="ER156" s="307"/>
      <c r="ES156" s="34"/>
      <c r="ET156" s="34" t="str">
        <f>I155</f>
        <v>Vitorias</v>
      </c>
      <c r="EU156" s="34" t="s">
        <v>195</v>
      </c>
      <c r="EV156" s="34" t="s">
        <v>196</v>
      </c>
      <c r="EW156" s="34" t="s">
        <v>168</v>
      </c>
      <c r="EX156" s="34" t="s">
        <v>197</v>
      </c>
      <c r="EY156" s="34" t="s">
        <v>198</v>
      </c>
      <c r="EZ156" s="34" t="s">
        <v>199</v>
      </c>
      <c r="FA156" s="34" t="s">
        <v>200</v>
      </c>
      <c r="FB156" s="34" t="s">
        <v>201</v>
      </c>
      <c r="FC156" s="34" t="s">
        <v>202</v>
      </c>
      <c r="FD156" s="34" t="s">
        <v>203</v>
      </c>
      <c r="FE156" s="34" t="s">
        <v>204</v>
      </c>
      <c r="FF156" s="34" t="s">
        <v>175</v>
      </c>
      <c r="FG156" s="34" t="s">
        <v>205</v>
      </c>
      <c r="FH156" s="34" t="s">
        <v>206</v>
      </c>
      <c r="FI156" s="65" t="s">
        <v>144</v>
      </c>
      <c r="FJ156" s="65">
        <v>1</v>
      </c>
      <c r="FK156" s="65">
        <v>2</v>
      </c>
      <c r="FL156" s="65">
        <v>3</v>
      </c>
      <c r="FM156" s="65">
        <v>4</v>
      </c>
      <c r="FN156" s="65">
        <v>5</v>
      </c>
      <c r="FO156" s="65">
        <v>6</v>
      </c>
      <c r="FP156" s="34" t="s">
        <v>207</v>
      </c>
      <c r="FQ156" s="34" t="s">
        <v>208</v>
      </c>
      <c r="FR156" s="34" t="s">
        <v>209</v>
      </c>
      <c r="FS156" s="72" t="s">
        <v>210</v>
      </c>
      <c r="FT156" s="34" t="s">
        <v>211</v>
      </c>
      <c r="FU156" s="34" t="s">
        <v>212</v>
      </c>
      <c r="FV156" s="72" t="s">
        <v>213</v>
      </c>
      <c r="FW156" s="34"/>
      <c r="FX156" s="34" t="s">
        <v>215</v>
      </c>
      <c r="FY156" s="34"/>
      <c r="FZ156" s="34"/>
      <c r="GA156" s="34"/>
      <c r="GB156" s="34"/>
      <c r="GC156" s="34"/>
    </row>
    <row r="157" spans="1:185" hidden="1" x14ac:dyDescent="0.45">
      <c r="B157" s="43">
        <v>1</v>
      </c>
      <c r="C157" s="38">
        <v>103</v>
      </c>
      <c r="D157" s="39">
        <f>Classificação!D107</f>
        <v>0</v>
      </c>
      <c r="F157" s="38">
        <f>F153+1</f>
        <v>103</v>
      </c>
      <c r="G157" s="89">
        <f t="shared" ref="G157:G162" si="526">VLOOKUP(FR157,$B$157:$D$162,3,0)</f>
        <v>0</v>
      </c>
      <c r="H157" s="145">
        <f>VLOOKUP(FR157,EI157:EJ162,2,0)</f>
        <v>0</v>
      </c>
      <c r="I157" s="91">
        <f>VLOOKUP(FR157,EI157:EK162,3,0)</f>
        <v>0</v>
      </c>
      <c r="J157" s="95">
        <f>VLOOKUP(FR157,EI157:EQ162,4,0)</f>
        <v>0</v>
      </c>
      <c r="K157" s="93">
        <f>VLOOKUP(FR157,EI157:EQ162,5,0)</f>
        <v>0</v>
      </c>
      <c r="L157" s="94">
        <f>VLOOKUP(FR157,EI157:EQ162,6,0)</f>
        <v>0</v>
      </c>
      <c r="M157" s="95">
        <f>VLOOKUP(FR157,EI157:EQ162,7,0)</f>
        <v>0</v>
      </c>
      <c r="N157" s="93">
        <f>VLOOKUP(FR157,EI157:EQ162,8,0)</f>
        <v>0</v>
      </c>
      <c r="O157" s="146">
        <f>VLOOKUP(FR157,EI157:EQ162,9,0)</f>
        <v>0</v>
      </c>
      <c r="P157" s="96">
        <f>VLOOKUP(FR157,EI157:ER162,10,0)</f>
        <v>0</v>
      </c>
      <c r="Q157" s="96" t="e">
        <f>VLOOKUP(FS157,EJ157:ES162,10,0)</f>
        <v>#N/A</v>
      </c>
      <c r="R157" s="97"/>
      <c r="S157" s="97"/>
      <c r="U157" s="98"/>
      <c r="V157" s="41">
        <f>D157</f>
        <v>0</v>
      </c>
      <c r="W157" s="99">
        <f>IF(X157="W",1,IF(X157="O",0,IF(X157="R",0,IF(X158="R",1,IF(AG157+AG158&gt;0,IF(AG157&gt;AG158,1,0),IF(AF157&gt;AF158,1,0))))))</f>
        <v>0</v>
      </c>
      <c r="X157" s="100"/>
      <c r="Y157" s="101"/>
      <c r="Z157" s="101"/>
      <c r="AA157" s="102"/>
      <c r="AC157" s="65" t="str">
        <f>IF(AA157&lt;&gt;"","STB",IF(AA158&lt;&gt;"","STB",IF(Z157&lt;&gt;"",IF(Z157&gt;5,IF(Z157&gt;Z158+1,"fim2st",IF(Z158&gt;Z157+1,"fim2st",IF(Z157=Z158,"meio2st",IF(Z157=6,IF(Z158=7,"fim2st","meio2st"),IF(Z157=7,IF(Z158=6,"fim2st","meio2st"),"meio2st"))))),IF(Z158&gt;5,IF(Z158&gt;Z157+1,"fim2st","meio2st"),"meio2st")),IF(Z158&lt;&gt;"",IF(Z157&gt;5,IF(Z157&gt;Z158+1,"fim2st",IF(Z158&gt;Z157+1,"fim2st",IF(Z157=Z158,"meio2st",IF(Z157=6,IF(Z158=7,"fim2st","meio2st"),IF(Z157=7,IF(Z158=6,"fim2st","meio2st"),"meio2st"))))),IF(Z158&gt;5,IF(Z158&gt;Z157+1,"fim2st","meio2st"),"meio2st")),IF(Y157&lt;&gt;"",IF(Y157&gt;5,IF(Y157&gt;Y158+1,"fim1st",IF(Y158&gt;Y157+1,"fim1st",IF(Y157=Y158,"meio1st",IF(Y157=6,IF(Y158=7,"fim1st","meio1st"),IF(Y157=7,IF(Y158=6,"fim1st","meio1st"),"meio1st"))))),IF(Y158&gt;5,IF(Y158&gt;Y157+1,"fim1st","meio1st"),"meio1st")),IF(Y158&lt;&gt;"",IF(Y157&gt;5,IF(Y157&gt;Y158+1,"fim1st",IF(Y158&gt;Y157+1,"fim1st",IF(Y157=Y158,"meio1st",IF(Y157=6,IF(Y158=7,"fim1st","meio1st"),IF(Y157=7,IF(Y158=6,"fim1st","meio1st"),"meio1st"))))),IF(Y158&gt;5,IF(Y158&gt;Y157+1,"fim1st","meio1st"),"meio1st")),"NJG"))))))</f>
        <v>NJG</v>
      </c>
      <c r="AE157" s="103">
        <f>IF(X157="W",6,IF(X157="O",0,  IF(X158="R",IF(AC157="meio1st",IF(Y158&gt;4,IF(Y158=6,7,Y158+2),6),Y157),Y157)))</f>
        <v>0</v>
      </c>
      <c r="AF157" s="104">
        <f>IF(X157="W",6,IF(X157="O",0,IF(X157="R",IF(AC157="meio1st",0,IF(AC157="fim1st",0,Z157) ),IF(X158="R",IF(AC157="meio1st",6,IF(AC157="fim1st",6,IF(AC157="meio2st",IF(Z158&gt;4,IF(Z158=6,7,Z158+2),6),Z157))),Z157))))</f>
        <v>0</v>
      </c>
      <c r="AG157" s="105">
        <f>IF(X157="W",0,IF(X157="O",0,IF(X157="R",IF(AC157="STB",AA157,0),IF(X158="R",IF(AC157="meio1st",0,IF(AE157&gt;AE158,IF(AF157&gt;AF158,0,10),IF(AF157&gt;AF158,10,AA157))),AA157))))</f>
        <v>0</v>
      </c>
      <c r="AH157" s="106"/>
      <c r="AI157" s="98" t="s">
        <v>140</v>
      </c>
      <c r="AJ157" s="41">
        <f>D157</f>
        <v>0</v>
      </c>
      <c r="AK157" s="99">
        <f>IF(AL157="W",1,IF(AL157="O",0,IF(AL157="R",0,IF(AL158="R",1,IF(AU157+AU158&gt;0,IF(AU157&gt;AU158,1,0),IF(AT157&gt;AT158,1,0))))))</f>
        <v>0</v>
      </c>
      <c r="AL157" s="100"/>
      <c r="AM157" s="101"/>
      <c r="AN157" s="101"/>
      <c r="AO157" s="102"/>
      <c r="AQ157" s="65" t="str">
        <f>IF(AO157&lt;&gt;"","STB",IF(AO158&lt;&gt;"","STB",IF(AN157&lt;&gt;"",IF(AN157&gt;5,IF(AN157&gt;AN158+1,"fim2st",IF(AN158&gt;AN157+1,"fim2st",IF(AN157=AN158,"meio2st",IF(AN157=6,IF(AN158=7,"fim2st","meio2st"),IF(AN157=7,IF(AN158=6,"fim2st","meio2st"),"meio2st"))))),IF(AN158&gt;5,IF(AN158&gt;AN157+1,"fim2st","meio2st"),"meio2st")),IF(AN158&lt;&gt;"",IF(AN157&gt;5,IF(AN157&gt;AN158+1,"fim2st",IF(AN158&gt;AN157+1,"fim2st",IF(AN157=AN158,"meio2st",IF(AN157=6,IF(AN158=7,"fim2st","meio2st"),IF(AN157=7,IF(AN158=6,"fim2st","meio2st"),"meio2st"))))),IF(AN158&gt;5,IF(AN158&gt;AN157+1,"fim2st","meio2st"),"meio2st")),IF(AM157&lt;&gt;"",IF(AM157&gt;5,IF(AM157&gt;AM158+1,"fim1st",IF(AM158&gt;AM157+1,"fim1st",IF(AM157=AM158,"meio1st",IF(AM157=6,IF(AM158=7,"fim1st","meio1st"),IF(AM157=7,IF(AM158=6,"fim1st","meio1st"),"meio1st"))))),IF(AM158&gt;5,IF(AM158&gt;AM157+1,"fim1st","meio1st"),"meio1st")),IF(AM158&lt;&gt;"",IF(AM157&gt;5,IF(AM157&gt;AM158+1,"fim1st",IF(AM158&gt;AM157+1,"fim1st",IF(AM157=AM158,"meio1st",IF(AM157=6,IF(AM158=7,"fim1st","meio1st"),IF(AM157=7,IF(AM158=6,"fim1st","meio1st"),"meio1st"))))),IF(AM158&gt;5,IF(AM158&gt;AM157+1,"fim1st","meio1st"),"meio1st")),"NJG"))))))</f>
        <v>NJG</v>
      </c>
      <c r="AS157" s="103">
        <f>IF(AL157="W",6,IF(AL157="O",0,  IF(AL158="R",IF(AQ157="meio1st",IF(AM158&gt;4,IF(AM158=6,7,AM158+2),6),AM157),AM157)))</f>
        <v>0</v>
      </c>
      <c r="AT157" s="104">
        <f>IF(AL157="W",6,IF(AL157="O",0,IF(AL157="R",IF(AQ157="meio1st",0,IF(AQ157="fim1st",0,AN157) ),IF(AL158="R",IF(AQ157="meio1st",6,IF(AQ157="fim1st",6,IF(AQ157="meio2st",IF(AN158&gt;4,IF(AN158=6,7,AN158+2),6),AN157))),AN157))))</f>
        <v>0</v>
      </c>
      <c r="AU157" s="105">
        <f>IF(AL157="W",0,IF(AL157="O",0,IF(AL157="R",IF(AQ157="STB",AO157,0),IF(AL158="R",IF(AQ157="meio1st",0,IF(AS157&gt;AS158,IF(AT157&gt;AT158,0,10),IF(AT157&gt;AT158,10,AO157))),AO157))))</f>
        <v>0</v>
      </c>
      <c r="AW157" s="98"/>
      <c r="AX157" s="41">
        <f>D157</f>
        <v>0</v>
      </c>
      <c r="AY157" s="99">
        <f>IF(AZ157="W",1,IF(AZ157="O",0,IF(AZ157="R",0,IF(AZ158="R",1,IF(BI157+BI158&gt;0,IF(BI157&gt;BI158,1,0),IF(BH157&gt;BH158,1,0))))))</f>
        <v>0</v>
      </c>
      <c r="AZ157" s="100"/>
      <c r="BA157" s="101"/>
      <c r="BB157" s="101"/>
      <c r="BC157" s="102"/>
      <c r="BE157" s="65" t="str">
        <f>IF(BC157&lt;&gt;"","STB",IF(BC158&lt;&gt;"","STB",IF(BB157&lt;&gt;"",IF(BB157&gt;5,IF(BB157&gt;BB158+1,"fim2st",IF(BB158&gt;BB157+1,"fim2st",IF(BB157=BB158,"meio2st",IF(BB157=6,IF(BB158=7,"fim2st","meio2st"),IF(BB157=7,IF(BB158=6,"fim2st","meio2st"),"meio2st"))))),IF(BB158&gt;5,IF(BB158&gt;BB157+1,"fim2st","meio2st"),"meio2st")),IF(BB158&lt;&gt;"",IF(BB157&gt;5,IF(BB157&gt;BB158+1,"fim2st",IF(BB158&gt;BB157+1,"fim2st",IF(BB157=BB158,"meio2st",IF(BB157=6,IF(BB158=7,"fim2st","meio2st"),IF(BB157=7,IF(BB158=6,"fim2st","meio2st"),"meio2st"))))),IF(BB158&gt;5,IF(BB158&gt;BB157+1,"fim2st","meio2st"),"meio2st")),IF(BA157&lt;&gt;"",IF(BA157&gt;5,IF(BA157&gt;BA158+1,"fim1st",IF(BA158&gt;BA157+1,"fim1st",IF(BA157=BA158,"meio1st",IF(BA157=6,IF(BA158=7,"fim1st","meio1st"),IF(BA157=7,IF(BA158=6,"fim1st","meio1st"),"meio1st"))))),IF(BA158&gt;5,IF(BA158&gt;BA157+1,"fim1st","meio1st"),"meio1st")),IF(BA158&lt;&gt;"",IF(BA157&gt;5,IF(BA157&gt;BA158+1,"fim1st",IF(BA158&gt;BA157+1,"fim1st",IF(BA157=BA158,"meio1st",IF(BA157=6,IF(BA158=7,"fim1st","meio1st"),IF(BA157=7,IF(BA158=6,"fim1st","meio1st"),"meio1st"))))),IF(BA158&gt;5,IF(BA158&gt;BA157+1,"fim1st","meio1st"),"meio1st")),"NJG"))))))</f>
        <v>NJG</v>
      </c>
      <c r="BG157" s="103">
        <f>IF(AZ157="W",6,IF(AZ157="O",0,  IF(AZ158="R",IF(BE157="meio1st",IF(BA158&gt;4,IF(BA158=6,7,BA158+2),6),BA157),BA157)))</f>
        <v>0</v>
      </c>
      <c r="BH157" s="104">
        <f>IF(AZ157="W",6,IF(AZ157="O",0,IF(AZ157="R",IF(BE157="meio1st",0,IF(BE157="fim1st",0,BB157) ),IF(AZ158="R",IF(BE157="meio1st",6,IF(BE157="fim1st",6,IF(BE157="meio2st",IF(BB158&gt;4,IF(BB158=6,7,BB158+2),6),BB157))),BB157))))</f>
        <v>0</v>
      </c>
      <c r="BI157" s="105">
        <f>IF(AZ157="W",0,IF(AZ157="O",0,IF(AZ157="R",IF(BE157="STB",BC157,0),IF(AZ158="R",IF(BE157="meio1st",0,IF(BG157&gt;BG158,IF(BH157&gt;BH158,0,10),IF(BH157&gt;BH158,10,BC157))),BC157))))</f>
        <v>0</v>
      </c>
      <c r="BK157" s="98" t="s">
        <v>140</v>
      </c>
      <c r="BL157" s="41">
        <f>D157</f>
        <v>0</v>
      </c>
      <c r="BM157" s="99">
        <f>IF(BN157="W",1,IF(BN157="O",0,IF(BN157="R",0,IF(BN158="R",1,IF(BW157+BW158&gt;0,IF(BW157&gt;BW158,1,0),IF(BV157&gt;BV158,1,0))))))</f>
        <v>0</v>
      </c>
      <c r="BN157" s="100"/>
      <c r="BO157" s="101"/>
      <c r="BP157" s="101"/>
      <c r="BQ157" s="102"/>
      <c r="BS157" s="65" t="str">
        <f>IF(BQ157&lt;&gt;"","STB",IF(BQ158&lt;&gt;"","STB",IF(BP157&lt;&gt;"",IF(BP157&gt;5,IF(BP157&gt;BP158+1,"fim2st",IF(BP158&gt;BP157+1,"fim2st",IF(BP157=BP158,"meio2st",IF(BP157=6,IF(BP158=7,"fim2st","meio2st"),IF(BP157=7,IF(BP158=6,"fim2st","meio2st"),"meio2st"))))),IF(BP158&gt;5,IF(BP158&gt;BP157+1,"fim2st","meio2st"),"meio2st")),IF(BP158&lt;&gt;"",IF(BP157&gt;5,IF(BP157&gt;BP158+1,"fim2st",IF(BP158&gt;BP157+1,"fim2st",IF(BP157=BP158,"meio2st",IF(BP157=6,IF(BP158=7,"fim2st","meio2st"),IF(BP157=7,IF(BP158=6,"fim2st","meio2st"),"meio2st"))))),IF(BP158&gt;5,IF(BP158&gt;BP157+1,"fim2st","meio2st"),"meio2st")),IF(BO157&lt;&gt;"",IF(BO157&gt;5,IF(BO157&gt;BO158+1,"fim1st",IF(BO158&gt;BO157+1,"fim1st",IF(BO157=BO158,"meio1st",IF(BO157=6,IF(BO158=7,"fim1st","meio1st"),IF(BO157=7,IF(BO158=6,"fim1st","meio1st"),"meio1st"))))),IF(BO158&gt;5,IF(BO158&gt;BO157+1,"fim1st","meio1st"),"meio1st")),IF(BO158&lt;&gt;"",IF(BO157&gt;5,IF(BO157&gt;BO158+1,"fim1st",IF(BO158&gt;BO157+1,"fim1st",IF(BO157=BO158,"meio1st",IF(BO157=6,IF(BO158=7,"fim1st","meio1st"),IF(BO157=7,IF(BO158=6,"fim1st","meio1st"),"meio1st"))))),IF(BO158&gt;5,IF(BO158&gt;BO157+1,"fim1st","meio1st"),"meio1st")),"NJG"))))))</f>
        <v>NJG</v>
      </c>
      <c r="BU157" s="103">
        <f>IF(BN157="W",6,IF(BN157="O",0,  IF(BN158="R",IF(BS157="meio1st",IF(BO158&gt;4,IF(BO158=6,7,BO158+2),6),BO157),BO157)))</f>
        <v>0</v>
      </c>
      <c r="BV157" s="104">
        <f>IF(BN157="W",6,IF(BN157="O",0,IF(BN157="R",IF(BS157="meio1st",0,IF(BS157="fim1st",0,BP157) ),IF(BN158="R",IF(BS157="meio1st",6,IF(BS157="fim1st",6,IF(BS157="meio2st",IF(BP158&gt;4,IF(BP158=6,7,BP158+2),6),BP157))),BP157))))</f>
        <v>0</v>
      </c>
      <c r="BW157" s="105">
        <f>IF(BN157="W",0,IF(BN157="O",0,IF(BN157="R",IF(BS157="STB",BQ157,0),IF(BN158="R",IF(BS157="meio1st",0,IF(BU157&gt;BU158,IF(BV157&gt;BV158,0,10),IF(BV157&gt;BV158,10,BQ157))),BQ157))))</f>
        <v>0</v>
      </c>
      <c r="BY157" s="98"/>
      <c r="BZ157" s="41">
        <f>D157</f>
        <v>0</v>
      </c>
      <c r="CA157" s="99">
        <f>IF(CB157="W",1,IF(CB157="O",0,IF(CB157="R",0,IF(CB158="R",1,IF(CK157+CK158&gt;0,IF(CK157&gt;CK158,1,0),IF(CJ157&gt;CJ158,1,0))))))</f>
        <v>0</v>
      </c>
      <c r="CB157" s="108"/>
      <c r="CC157" s="109"/>
      <c r="CD157" s="109"/>
      <c r="CE157" s="110"/>
      <c r="CG157" s="65" t="str">
        <f>IF(CE157&lt;&gt;"","STB",IF(CE158&lt;&gt;"","STB",IF(CD157&lt;&gt;"",IF(CD157&gt;5,IF(CD157&gt;CD158+1,"fim2st",IF(CD158&gt;CD157+1,"fim2st",IF(CD157=CD158,"meio2st",IF(CD157=6,IF(CD158=7,"fim2st","meio2st"),IF(CD157=7,IF(CD158=6,"fim2st","meio2st"),"meio2st"))))),IF(CD158&gt;5,IF(CD158&gt;CD157+1,"fim2st","meio2st"),"meio2st")),IF(CD158&lt;&gt;"",IF(CD157&gt;5,IF(CD157&gt;CD158+1,"fim2st",IF(CD158&gt;CD157+1,"fim2st",IF(CD157=CD158,"meio2st",IF(CD157=6,IF(CD158=7,"fim2st","meio2st"),IF(CD157=7,IF(CD158=6,"fim2st","meio2st"),"meio2st"))))),IF(CD158&gt;5,IF(CD158&gt;CD157+1,"fim2st","meio2st"),"meio2st")),IF(CC157&lt;&gt;"",IF(CC157&gt;5,IF(CC157&gt;CC158+1,"fim1st",IF(CC158&gt;CC157+1,"fim1st",IF(CC157=CC158,"meio1st",IF(CC157=6,IF(CC158=7,"fim1st","meio1st"),IF(CC157=7,IF(CC158=6,"fim1st","meio1st"),"meio1st"))))),IF(CC158&gt;5,IF(CC158&gt;CC157+1,"fim1st","meio1st"),"meio1st")),IF(CC158&lt;&gt;"",IF(CC157&gt;5,IF(CC157&gt;CC158+1,"fim1st",IF(CC158&gt;CC157+1,"fim1st",IF(CC157=CC158,"meio1st",IF(CC157=6,IF(CC158=7,"fim1st","meio1st"),IF(CC157=7,IF(CC158=6,"fim1st","meio1st"),"meio1st"))))),IF(CC158&gt;5,IF(CC158&gt;CC157+1,"fim1st","meio1st"),"meio1st")),"NJG"))))))</f>
        <v>NJG</v>
      </c>
      <c r="CI157" s="103">
        <f>IF(CB157="W",6,IF(CB157="O",0,  IF(CB158="R",IF(CG157="meio1st",IF(CC158&gt;4,IF(CC158=6,7,CC158+2),6),CC157),CC157)))</f>
        <v>0</v>
      </c>
      <c r="CJ157" s="104">
        <f>IF(CB157="W",6,IF(CB157="O",0,IF(CB157="R",IF(CG157="meio1st",0,IF(CG157="fim1st",0,CD157) ),IF(CB158="R",IF(CG157="meio1st",6,IF(CG157="fim1st",6,IF(CG157="meio2st",IF(CD158&gt;4,IF(CD158=6,7,CD158+2),6),CD157))),CD157))))</f>
        <v>0</v>
      </c>
      <c r="CK157" s="105">
        <f>IF(CB157="W",0,IF(CB157="O",0,IF(CB157="R",IF(CG157="STB",CE157,0),IF(CB158="R",IF(CG157="meio1st",0,IF(CI157&gt;CI158,IF(CJ157&gt;CJ158,0,10),IF(CJ157&gt;CJ158,10,CE157))),CE157))))</f>
        <v>0</v>
      </c>
      <c r="CM157" s="31">
        <f t="shared" ref="CM157:CM162" si="527">D157</f>
        <v>0</v>
      </c>
      <c r="CN157" s="65">
        <f>IF(AE157&gt;AE158,1,0)</f>
        <v>0</v>
      </c>
      <c r="CO157" s="65">
        <f>IF(AF157&gt;AF158,1,0)</f>
        <v>0</v>
      </c>
      <c r="CP157" s="65">
        <f>IF(AG157&gt;AG158,1,0)</f>
        <v>0</v>
      </c>
      <c r="CQ157" s="65">
        <f>IF(AS157&gt;AS158,1,0)</f>
        <v>0</v>
      </c>
      <c r="CR157" s="65">
        <f>IF(AT157&gt;AT158,1,0)</f>
        <v>0</v>
      </c>
      <c r="CS157" s="65">
        <f>IF(AU157&gt;AU158,1,0)</f>
        <v>0</v>
      </c>
      <c r="CT157" s="65">
        <f>IF(BG157&gt;BG158,1,0)</f>
        <v>0</v>
      </c>
      <c r="CU157" s="65">
        <f>IF(BH157&gt;BH158,1,0)</f>
        <v>0</v>
      </c>
      <c r="CV157" s="65">
        <f>IF(BI157&gt;BI158,1,0)</f>
        <v>0</v>
      </c>
      <c r="CW157" s="65">
        <f>IF(BU157&gt;BU158,1,0)</f>
        <v>0</v>
      </c>
      <c r="CX157" s="65">
        <f>IF(BV157&gt;BV158,1,0)</f>
        <v>0</v>
      </c>
      <c r="CY157" s="65">
        <f>IF(BW157&gt;BW158,1,0)</f>
        <v>0</v>
      </c>
      <c r="CZ157" s="65">
        <f>IF(CI157&gt;CI158,1,0)</f>
        <v>0</v>
      </c>
      <c r="DA157" s="65">
        <f>IF(CJ157&gt;CJ158,1,0)</f>
        <v>0</v>
      </c>
      <c r="DB157" s="65">
        <f>IF(CK157&gt;CK158,1,0)</f>
        <v>0</v>
      </c>
      <c r="DC157" s="111"/>
      <c r="DD157" s="65">
        <f>IF(AE158&gt;AE157,1,0)</f>
        <v>0</v>
      </c>
      <c r="DE157" s="65">
        <f>IF(AF158&gt;AF157,1,0)</f>
        <v>0</v>
      </c>
      <c r="DF157" s="65">
        <f>IF(AG158&gt;AG157,1,0)</f>
        <v>0</v>
      </c>
      <c r="DG157" s="65">
        <f>IF(AS158&gt;AS157,1,0)</f>
        <v>0</v>
      </c>
      <c r="DH157" s="65">
        <f>IF(AT158&gt;AT157,1,0)</f>
        <v>0</v>
      </c>
      <c r="DI157" s="65">
        <f>IF(AU158&gt;AU157,1,0)</f>
        <v>0</v>
      </c>
      <c r="DJ157" s="65">
        <f>IF(BG158&gt;BG157,1,0)</f>
        <v>0</v>
      </c>
      <c r="DK157" s="65">
        <f>IF(BH158&gt;BH157,1,0)</f>
        <v>0</v>
      </c>
      <c r="DL157" s="65">
        <f>IF(BI158&gt;BI157,1,0)</f>
        <v>0</v>
      </c>
      <c r="DM157" s="65">
        <f>IF(BU158&gt;BU157,1,0)</f>
        <v>0</v>
      </c>
      <c r="DN157" s="65">
        <f>IF(BV158&gt;BV157,1,0)</f>
        <v>0</v>
      </c>
      <c r="DO157" s="65">
        <f>IF(BW158&gt;BW157,1,0)</f>
        <v>0</v>
      </c>
      <c r="DP157" s="65">
        <f>IF(CI158&gt;CI157,1,0)</f>
        <v>0</v>
      </c>
      <c r="DQ157" s="65">
        <f>IF(CJ158&gt;CJ157,1,0)</f>
        <v>0</v>
      </c>
      <c r="DR157" s="65">
        <f>IF(CK158&gt;CK157,1,0)</f>
        <v>0</v>
      </c>
      <c r="DS157" s="111"/>
      <c r="DT157" s="65">
        <f>AE157+AF157+AG157+AS157+AT157+AU157+BG157+BH157+BI157+BU157+BV157+BW157+CI157+CJ157+CK157</f>
        <v>0</v>
      </c>
      <c r="DU157" s="65">
        <f>AE158+AF158+AG158+AS158+AT158+AU158+BG158+BH158+BI158+BU158+BV158+BW158+CI158+CJ158+CK158</f>
        <v>0</v>
      </c>
      <c r="DV157" s="111"/>
      <c r="DW157" s="31">
        <f>IF(X157="O",1,0)</f>
        <v>0</v>
      </c>
      <c r="DX157" s="31">
        <f>IF(AL157="O",1,0)</f>
        <v>0</v>
      </c>
      <c r="DY157" s="31">
        <f>IF(AZ157="O",1,0)</f>
        <v>0</v>
      </c>
      <c r="DZ157" s="31">
        <f>IF(BN157="O",1,0)</f>
        <v>0</v>
      </c>
      <c r="EA157" s="31">
        <f>IF(CB157="O",1,0)</f>
        <v>0</v>
      </c>
      <c r="EB157" s="65" t="s">
        <v>113</v>
      </c>
      <c r="ED157" s="65">
        <f t="shared" ref="ED157:ED162" si="528">IF(CN157+CO157+CP157+DD157+DE157+DF157&gt;0,1,0)</f>
        <v>0</v>
      </c>
      <c r="EE157" s="65">
        <f t="shared" ref="EE157:EE162" si="529">IF(CQ157+CR157+CS157+DG157+DH157+DI157&gt;0,1,0)</f>
        <v>0</v>
      </c>
      <c r="EF157" s="65">
        <f t="shared" ref="EF157:EF162" si="530">IF(CT157+CU157+CV157+DJ157+DK157+DL157&gt;0,1,0)</f>
        <v>0</v>
      </c>
      <c r="EG157" s="65">
        <f t="shared" ref="EG157:EG162" si="531">IF(CW157+CX157+CY157+DM157+DN157+DO157&gt;0,1,0)</f>
        <v>0</v>
      </c>
      <c r="EH157" s="65">
        <f t="shared" ref="EH157:EH162" si="532">IF(CZ157+DA157+DB157+DP157+DQ157+DR157&gt;0,1,0)</f>
        <v>0</v>
      </c>
      <c r="EI157" s="65">
        <v>1</v>
      </c>
      <c r="EJ157" s="43">
        <f t="shared" ref="EJ157:EJ162" si="533">SUM(ED157:EH157)</f>
        <v>0</v>
      </c>
      <c r="EK157" s="43">
        <f>AY157+BM157+CA157+W157+AK157</f>
        <v>0</v>
      </c>
      <c r="EL157" s="43">
        <f t="shared" ref="EL157:EL162" si="534">SUM(CN157:DB157)</f>
        <v>0</v>
      </c>
      <c r="EM157" s="43">
        <f t="shared" ref="EM157:EM162" si="535">SUM(DD157:DR157)</f>
        <v>0</v>
      </c>
      <c r="EN157" s="43">
        <f t="shared" ref="EN157:EN162" si="536">EL157-EM157</f>
        <v>0</v>
      </c>
      <c r="EO157" s="43">
        <f t="shared" ref="EO157:EP162" si="537">DT157</f>
        <v>0</v>
      </c>
      <c r="EP157" s="43">
        <f t="shared" si="537"/>
        <v>0</v>
      </c>
      <c r="EQ157" s="43">
        <f t="shared" ref="EQ157:EQ162" si="538">EO157-EP157</f>
        <v>0</v>
      </c>
      <c r="ER157" s="43">
        <f t="shared" ref="ER157:ER162" si="539">SUM(DW157:EA157)</f>
        <v>0</v>
      </c>
      <c r="ES157" s="111"/>
      <c r="ET157" s="71">
        <f>IF(EK157+100&gt;99,EK157+100,concatdxnar("0",EK157+100))</f>
        <v>100</v>
      </c>
      <c r="EU157" s="71">
        <f t="shared" ref="EU157:EU162" si="540">IF(EN157+100&gt;99,EN157+100,CONCATENATE("0",EN157+100))</f>
        <v>100</v>
      </c>
      <c r="EV157" s="71">
        <f t="shared" ref="EV157:EV162" si="541">IF(EQ157+100&gt;99,EQ157+100,CONCATENATE("0",EQ157+100))</f>
        <v>100</v>
      </c>
      <c r="EW157" s="71">
        <f t="shared" ref="EW157:EW162" si="542">9-ER157</f>
        <v>9</v>
      </c>
      <c r="EX157" s="65" t="str">
        <f t="shared" ref="EX157:EX162" si="543">CONCATENATE(ET157,EU157,EV157,EW157,EI157)</f>
        <v>10010010091</v>
      </c>
      <c r="EY157" s="65">
        <f t="shared" ref="EY157:EY162" si="544">VALUE(EX157)</f>
        <v>10010010091</v>
      </c>
      <c r="EZ157" s="65">
        <f>LARGE(EY157:EY162,EI157)</f>
        <v>10010010096</v>
      </c>
      <c r="FA157" s="65" t="str">
        <f t="shared" ref="FA157:FA162" si="545">LEFT(EZ157,9)</f>
        <v>100100100</v>
      </c>
      <c r="FB157" s="65" t="str">
        <f>IF(FA157=FA158,"empate-b","ok")</f>
        <v>empate-b</v>
      </c>
      <c r="FC157" s="65">
        <f t="shared" ref="FC157:FC162" si="546">VALUE(RIGHT(EZ157,1))</f>
        <v>6</v>
      </c>
      <c r="FD157" s="65" t="str">
        <f>IF(FB157="ok",9,IF(FB157="empate-c",CONCATENATE(FC157,FC156),IF(FB157="empate-b",CONCATENATE(FC157,FC158),1)))</f>
        <v>65</v>
      </c>
      <c r="FE157" s="65" t="str">
        <f>RIGHT(C155,1)</f>
        <v>R</v>
      </c>
      <c r="FF157" s="65" t="e">
        <f>IF(FD157=9,9,VLOOKUP(CONCATENATE(FE157,FD157),'Conf-Direto'!$A$12:$B$587,2,0))</f>
        <v>#N/A</v>
      </c>
      <c r="FG157" s="65" t="e">
        <f t="shared" ref="FG157:FG162" si="547">IF(FF157=9,9,IF(FF157=FC157,8,7))</f>
        <v>#N/A</v>
      </c>
      <c r="FH157" s="31" t="e">
        <f t="shared" ref="FH157:FH162" si="548">CONCATENATE(FA157,FG157,FC157)</f>
        <v>#N/A</v>
      </c>
      <c r="FI157" s="65">
        <v>1</v>
      </c>
      <c r="FJ157" s="70"/>
      <c r="FK157" s="70">
        <f>FJ158</f>
        <v>0</v>
      </c>
      <c r="FL157" s="70">
        <f>FJ159</f>
        <v>0</v>
      </c>
      <c r="FM157" s="70">
        <f>FJ160</f>
        <v>0</v>
      </c>
      <c r="FN157" s="70">
        <f>FJ161</f>
        <v>0</v>
      </c>
      <c r="FO157" s="70">
        <f>FJ162</f>
        <v>0</v>
      </c>
      <c r="FP157" s="31" t="e">
        <f t="shared" ref="FP157:FP162" si="549">VALUE(FH157)</f>
        <v>#N/A</v>
      </c>
      <c r="FQ157" s="31" t="e">
        <f>LARGE(FP157:FP162,1)</f>
        <v>#N/A</v>
      </c>
      <c r="FR157" s="65">
        <f>IF(SUM(EJ157:EJ162)=0,B157,VALUE(RIGHT(FQ157,1)))</f>
        <v>1</v>
      </c>
      <c r="FS157" s="31">
        <f t="shared" ref="FS157:FS162" si="550">FR157+102</f>
        <v>103</v>
      </c>
      <c r="FT157" s="31">
        <f>VLOOKUP(FR157,B157:D162,3,0)</f>
        <v>0</v>
      </c>
      <c r="FU157" s="31">
        <f t="shared" ref="FU157:FU162" si="551">F157</f>
        <v>103</v>
      </c>
      <c r="FV157" s="67" t="str">
        <f t="shared" ref="FV157:FV162" si="552">IF(FS157&lt;10,CONCATENATE("0",FS157,IF(FU157&lt;10,CONCATENATE("0",FU157),FU157)),CONCATENATE(FS157,IF(FU157&lt;10,CONCATENATE("0",FU157),FU157)))</f>
        <v>103103</v>
      </c>
      <c r="FW157" s="31">
        <f t="shared" ref="FW157:FW162" si="553">VALUE(FV157)</f>
        <v>103103</v>
      </c>
      <c r="FX157" s="31">
        <f>SMALL(FW157:FW162,FI157)</f>
        <v>103103</v>
      </c>
      <c r="FY157" s="31">
        <f t="shared" ref="FY157:FY162" si="554">IF(LEN(FX157)=3,VALUE(LEFT(FX157,1)),IF(LEN(FX157)=6,VALUE(LEFT(FX157,3)),VALUE(LEFT(FX157,2))))</f>
        <v>103</v>
      </c>
      <c r="FZ157" s="31">
        <f t="shared" ref="FZ157:FZ162" si="555">IF(LEN(FX157)=6,VALUE(RIGHT(FX157,3)),RIGHT(FX157,2))</f>
        <v>103</v>
      </c>
    </row>
    <row r="158" spans="1:185" hidden="1" x14ac:dyDescent="0.45">
      <c r="B158" s="43">
        <v>2</v>
      </c>
      <c r="C158" s="38">
        <v>104</v>
      </c>
      <c r="D158" s="39">
        <f>Classificação!D108</f>
        <v>0</v>
      </c>
      <c r="F158" s="38">
        <f>F157+1</f>
        <v>104</v>
      </c>
      <c r="G158" s="89">
        <f t="shared" si="526"/>
        <v>0</v>
      </c>
      <c r="H158" s="131">
        <f>VLOOKUP(FR158,EI157:EJ162,2,0)</f>
        <v>0</v>
      </c>
      <c r="I158" s="112">
        <f>VLOOKUP(FR158,EI157:EK162,3,0)</f>
        <v>0</v>
      </c>
      <c r="J158" s="116">
        <f>VLOOKUP(FR158,EI157:EQ162,4,0)</f>
        <v>0</v>
      </c>
      <c r="K158" s="114">
        <f>VLOOKUP(FR158,EI157:EQ162,5,0)</f>
        <v>0</v>
      </c>
      <c r="L158" s="115">
        <f>VLOOKUP(FR158,EI157:EQ162,6,0)</f>
        <v>0</v>
      </c>
      <c r="M158" s="116">
        <f>VLOOKUP(FR158,EI157:EQ162,7,0)</f>
        <v>0</v>
      </c>
      <c r="N158" s="114">
        <f>VLOOKUP(FR158,EI157:EQ162,8,0)</f>
        <v>0</v>
      </c>
      <c r="O158" s="147">
        <f>VLOOKUP(FR158,EI157:EQ162,9,0)</f>
        <v>0</v>
      </c>
      <c r="P158" s="117">
        <f>VLOOKUP(FR158,EI157:ER162,10,0)</f>
        <v>0</v>
      </c>
      <c r="Q158" s="117" t="e">
        <f>VLOOKUP(FS158,EJ157:ES162,10,0)</f>
        <v>#N/A</v>
      </c>
      <c r="R158" s="97"/>
      <c r="S158" s="97"/>
      <c r="U158" s="118" t="s">
        <v>140</v>
      </c>
      <c r="V158" s="50">
        <f>D162</f>
        <v>0</v>
      </c>
      <c r="W158" s="119">
        <f>IF(X158="W",1,IF(X158="O",0,IF(X158="R",0,IF(X157="R",1,IF(AG158+AG157&gt;0,IF(AG158&gt;AG157,1,0),IF(AF158&gt;AF157,1,0))))))</f>
        <v>0</v>
      </c>
      <c r="X158" s="120"/>
      <c r="Y158" s="121"/>
      <c r="Z158" s="121"/>
      <c r="AA158" s="122"/>
      <c r="AC158" s="65" t="str">
        <f>IF(AA158&lt;&gt;"","STB",IF(AA157&lt;&gt;"","STB",IF(Z158&lt;&gt;"",IF(Z158&gt;5,IF(Z158&gt;Z157+1,"fim2st",IF(Z157&gt;Z158+1,"fim2st",IF(Z158=Z157,"meio2st",IF(Z158=6,IF(Z157=7,"fim2st","meio2st"),IF(Z158=7,IF(Z157=6,"fim2st","meio2st"),"meio2st"))))),IF(Z157&gt;5,IF(Z157&gt;Z158+1,"fim2st","meio2st"),"meio2st")),IF(Z157&lt;&gt;"",IF(Z158&gt;5,IF(Z158&gt;Z157+1,"fim2st",IF(Z157&gt;Z158+1,"fim2st",IF(Z158=Z157,"meio2st",IF(Z158=6,IF(Z157=7,"fim2st","meio2st"),IF(Z158=7,IF(Z157=6,"fim2st","meio2st"),"meio2st"))))),IF(Z157&gt;5,IF(Z157&gt;Z158+1,"fim2st","meio2st"),"meio2st")),IF(Y158&lt;&gt;"",IF(Y158&gt;5,IF(Y158&gt;Y157+1,"fim1st",IF(Y157&gt;Y158+1,"fim1st",IF(Y158=Y157,"meio1st",IF(Y158=6,IF(Y157=7,"fim1st","meio1st"),IF(Y158=7,IF(Y157=6,"fim1st","meio1st"),"meio1st"))))),IF(Y157&gt;5,IF(Y157&gt;Y158+1,"fim1st","meio1st"),"meio1st")),IF(Y157&lt;&gt;"",IF(Y158&gt;5,IF(Y158&gt;Y157+1,"fim1st",IF(Y157&gt;Y158+1,"fim1st",IF(Y158=Y157,"meio1st",IF(Y158=6,IF(Y157=7,"fim1st","meio1st"),IF(Y158=7,IF(Y157=6,"fim1st","meio1st"),"meio1st"))))),IF(Y157&gt;5,IF(Y157&gt;Y158+1,"fim1st","meio1st"),"meio1st")),"NJG"))))))</f>
        <v>NJG</v>
      </c>
      <c r="AE158" s="123">
        <f>IF(X158="W",6,IF(X158="O",0,  IF(X157="R",IF(AC158="meio1st",IF(Y157&gt;4,IF(Y157=6,7,Y157+2),6),Y158),Y158)))</f>
        <v>0</v>
      </c>
      <c r="AF158" s="124">
        <f>IF(X158="W",6,IF(X158="O",0,IF(X158="R",IF(AC158="meio1st",0,IF(AC158="fim1st",0,Z158) ),IF(X157="R",IF(AC158="meio1st",6,IF(AC158="fim1st",6,IF(AC158="meio2st",IF(Z157&gt;4,IF(Z157=6,7,Z157+2),6),Z158))),Z158))))</f>
        <v>0</v>
      </c>
      <c r="AG158" s="125">
        <f>IF(X158="W",0,IF(X158="O",0,IF(X158="R",IF(AC158="STB",AA158,0),IF(X157="R",IF(AC157="meio1st",0,IF(AE158&gt;AE157,IF(AF158&gt;AF157,0,10),IF(AF158&gt;AF157,10,AA158))),AA158))))</f>
        <v>0</v>
      </c>
      <c r="AH158" s="106"/>
      <c r="AI158" s="118"/>
      <c r="AJ158" s="50">
        <f>D161</f>
        <v>0</v>
      </c>
      <c r="AK158" s="119">
        <f>IF(AL158="W",1,IF(AL158="O",0,IF(AL158="R",0,IF(AL157="R",1,IF(AU158+AU157&gt;0,IF(AU158&gt;AU157,1,0),IF(AT158&gt;AT157,1,0))))))</f>
        <v>0</v>
      </c>
      <c r="AL158" s="120"/>
      <c r="AM158" s="121"/>
      <c r="AN158" s="121"/>
      <c r="AO158" s="122"/>
      <c r="AQ158" s="65" t="str">
        <f>IF(AO158&lt;&gt;"","STB",IF(AO157&lt;&gt;"","STB",IF(AN158&lt;&gt;"",IF(AN158&gt;5,IF(AN158&gt;AN157+1,"fim2st",IF(AN157&gt;AN158+1,"fim2st",IF(AN158=AN157,"meio2st",IF(AN158=6,IF(AN157=7,"fim2st","meio2st"),IF(AN158=7,IF(AN157=6,"fim2st","meio2st"),"meio2st"))))),IF(AN157&gt;5,IF(AN157&gt;AN158+1,"fim2st","meio2st"),"meio2st")),IF(AN157&lt;&gt;"",IF(AN158&gt;5,IF(AN158&gt;AN157+1,"fim2st",IF(AN157&gt;AN158+1,"fim2st",IF(AN158=AN157,"meio2st",IF(AN158=6,IF(AN157=7,"fim2st","meio2st"),IF(AN158=7,IF(AN157=6,"fim2st","meio2st"),"meio2st"))))),IF(AN157&gt;5,IF(AN157&gt;AN158+1,"fim2st","meio2st"),"meio2st")),IF(AM158&lt;&gt;"",IF(AM158&gt;5,IF(AM158&gt;AM157+1,"fim1st",IF(AM157&gt;AM158+1,"fim1st",IF(AM158=AM157,"meio1st",IF(AM158=6,IF(AM157=7,"fim1st","meio1st"),IF(AM158=7,IF(AM157=6,"fim1st","meio1st"),"meio1st"))))),IF(AM157&gt;5,IF(AM157&gt;AM158+1,"fim1st","meio1st"),"meio1st")),IF(AM157&lt;&gt;"",IF(AM158&gt;5,IF(AM158&gt;AM157+1,"fim1st",IF(AM157&gt;AM158+1,"fim1st",IF(AM158=AM157,"meio1st",IF(AM158=6,IF(AM157=7,"fim1st","meio1st"),IF(AM158=7,IF(AM157=6,"fim1st","meio1st"),"meio1st"))))),IF(AM157&gt;5,IF(AM157&gt;AM158+1,"fim1st","meio1st"),"meio1st")),"NJG"))))))</f>
        <v>NJG</v>
      </c>
      <c r="AS158" s="123">
        <f>IF(AL158="W",6,IF(AL158="O",0,  IF(AL157="R",IF(AQ158="meio1st",IF(AM157&gt;4,IF(AM157=6,7,AM157+2),6),AM158),AM158)))</f>
        <v>0</v>
      </c>
      <c r="AT158" s="124">
        <f>IF(AL158="W",6,IF(AL158="O",0,IF(AL158="R",IF(AQ158="meio1st",0,IF(AQ158="fim1st",0,AN158) ),IF(AL157="R",IF(AQ158="meio1st",6,IF(AQ158="fim1st",6,IF(AQ158="meio2st",IF(AN157&gt;4,IF(AN157=6,7,AN157+2),6),AN158))),AN158))))</f>
        <v>0</v>
      </c>
      <c r="AU158" s="125">
        <f>IF(AL158="W",0,IF(AL158="O",0,IF(AL158="R",IF(AQ158="STB",AO158,0),IF(AL157="R",IF(AQ157="meio1st",0,IF(AS158&gt;AS157,IF(AT158&gt;AT157,0,10),IF(AT158&gt;AT157,10,AO158))),AO158))))</f>
        <v>0</v>
      </c>
      <c r="AW158" s="118" t="s">
        <v>140</v>
      </c>
      <c r="AX158" s="50">
        <f>D160</f>
        <v>0</v>
      </c>
      <c r="AY158" s="119">
        <f>IF(AZ158="W",1,IF(AZ158="O",0,IF(AZ158="R",0,IF(AZ157="R",1,IF(BI158+BI157&gt;0,IF(BI158&gt;BI157,1,0),IF(BH158&gt;BH157,1,0))))))</f>
        <v>0</v>
      </c>
      <c r="AZ158" s="120"/>
      <c r="BA158" s="121"/>
      <c r="BB158" s="121"/>
      <c r="BC158" s="122"/>
      <c r="BE158" s="65" t="str">
        <f>IF(BC158&lt;&gt;"","STB",IF(BC157&lt;&gt;"","STB",IF(BB158&lt;&gt;"",IF(BB158&gt;5,IF(BB158&gt;BB157+1,"fim2st",IF(BB157&gt;BB158+1,"fim2st",IF(BB158=BB157,"meio2st",IF(BB158=6,IF(BB157=7,"fim2st","meio2st"),IF(BB158=7,IF(BB157=6,"fim2st","meio2st"),"meio2st"))))),IF(BB157&gt;5,IF(BB157&gt;BB158+1,"fim2st","meio2st"),"meio2st")),IF(BB157&lt;&gt;"",IF(BB158&gt;5,IF(BB158&gt;BB157+1,"fim2st",IF(BB157&gt;BB158+1,"fim2st",IF(BB158=BB157,"meio2st",IF(BB158=6,IF(BB157=7,"fim2st","meio2st"),IF(BB158=7,IF(BB157=6,"fim2st","meio2st"),"meio2st"))))),IF(BB157&gt;5,IF(BB157&gt;BB158+1,"fim2st","meio2st"),"meio2st")),IF(BA158&lt;&gt;"",IF(BA158&gt;5,IF(BA158&gt;BA157+1,"fim1st",IF(BA157&gt;BA158+1,"fim1st",IF(BA158=BA157,"meio1st",IF(BA158=6,IF(BA157=7,"fim1st","meio1st"),IF(BA158=7,IF(BA157=6,"fim1st","meio1st"),"meio1st"))))),IF(BA157&gt;5,IF(BA157&gt;BA158+1,"fim1st","meio1st"),"meio1st")),IF(BA157&lt;&gt;"",IF(BA158&gt;5,IF(BA158&gt;BA157+1,"fim1st",IF(BA157&gt;BA158+1,"fim1st",IF(BA158=BA157,"meio1st",IF(BA158=6,IF(BA157=7,"fim1st","meio1st"),IF(BA158=7,IF(BA157=6,"fim1st","meio1st"),"meio1st"))))),IF(BA157&gt;5,IF(BA157&gt;BA158+1,"fim1st","meio1st"),"meio1st")),"NJG"))))))</f>
        <v>NJG</v>
      </c>
      <c r="BG158" s="123">
        <f>IF(AZ158="W",6,IF(AZ158="O",0,  IF(AZ157="R",IF(BE158="meio1st",IF(BA157&gt;4,IF(BA157=6,7,BA157+2),6),BA158),BA158)))</f>
        <v>0</v>
      </c>
      <c r="BH158" s="124">
        <f>IF(AZ158="W",6,IF(AZ158="O",0,IF(AZ158="R",IF(BE158="meio1st",0,IF(BE158="fim1st",0,BB158) ),IF(AZ157="R",IF(BE158="meio1st",6,IF(BE158="fim1st",6,IF(BE158="meio2st",IF(BB157&gt;4,IF(BB157=6,7,BB157+2),6),BB158))),BB158))))</f>
        <v>0</v>
      </c>
      <c r="BI158" s="125">
        <f>IF(AZ158="W",0,IF(AZ158="O",0,IF(AZ158="R",IF(BE158="STB",BC158,0),IF(AZ157="R",IF(BE157="meio1st",0,IF(BG158&gt;BG157,IF(BH158&gt;BH157,0,10),IF(BH158&gt;BH157,10,BC158))),BC158))))</f>
        <v>0</v>
      </c>
      <c r="BK158" s="118"/>
      <c r="BL158" s="50">
        <f>D159</f>
        <v>0</v>
      </c>
      <c r="BM158" s="119">
        <f>IF(BN158="W",1,IF(BN158="O",0,IF(BN158="R",0,IF(BN157="R",1,IF(BW158+BW157&gt;0,IF(BW158&gt;BW157,1,0),IF(BV158&gt;BV157,1,0))))))</f>
        <v>0</v>
      </c>
      <c r="BN158" s="120"/>
      <c r="BO158" s="121"/>
      <c r="BP158" s="121"/>
      <c r="BQ158" s="122"/>
      <c r="BS158" s="65" t="str">
        <f>IF(BQ158&lt;&gt;"","STB",IF(BQ157&lt;&gt;"","STB",IF(BP158&lt;&gt;"",IF(BP158&gt;5,IF(BP158&gt;BP157+1,"fim2st",IF(BP157&gt;BP158+1,"fim2st",IF(BP158=BP157,"meio2st",IF(BP158=6,IF(BP157=7,"fim2st","meio2st"),IF(BP158=7,IF(BP157=6,"fim2st","meio2st"),"meio2st"))))),IF(BP157&gt;5,IF(BP157&gt;BP158+1,"fim2st","meio2st"),"meio2st")),IF(BP157&lt;&gt;"",IF(BP158&gt;5,IF(BP158&gt;BP157+1,"fim2st",IF(BP157&gt;BP158+1,"fim2st",IF(BP158=BP157,"meio2st",IF(BP158=6,IF(BP157=7,"fim2st","meio2st"),IF(BP158=7,IF(BP157=6,"fim2st","meio2st"),"meio2st"))))),IF(BP157&gt;5,IF(BP157&gt;BP158+1,"fim2st","meio2st"),"meio2st")),IF(BO158&lt;&gt;"",IF(BO158&gt;5,IF(BO158&gt;BO157+1,"fim1st",IF(BO157&gt;BO158+1,"fim1st",IF(BO158=BO157,"meio1st",IF(BO158=6,IF(BO157=7,"fim1st","meio1st"),IF(BO158=7,IF(BO157=6,"fim1st","meio1st"),"meio1st"))))),IF(BO157&gt;5,IF(BO157&gt;BO158+1,"fim1st","meio1st"),"meio1st")),IF(BO157&lt;&gt;"",IF(BO158&gt;5,IF(BO158&gt;BO157+1,"fim1st",IF(BO157&gt;BO158+1,"fim1st",IF(BO158=BO157,"meio1st",IF(BO158=6,IF(BO157=7,"fim1st","meio1st"),IF(BO158=7,IF(BO157=6,"fim1st","meio1st"),"meio1st"))))),IF(BO157&gt;5,IF(BO157&gt;BO158+1,"fim1st","meio1st"),"meio1st")),"NJG"))))))</f>
        <v>NJG</v>
      </c>
      <c r="BU158" s="123">
        <f>IF(BN158="W",6,IF(BN158="O",0,  IF(BN157="R",IF(BS158="meio1st",IF(BO157&gt;4,IF(BO157=6,7,BO157+2),6),BO158),BO158)))</f>
        <v>0</v>
      </c>
      <c r="BV158" s="124">
        <f>IF(BN158="W",6,IF(BN158="O",0,IF(BN158="R",IF(BS158="meio1st",0,IF(BS158="fim1st",0,BP158) ),IF(BN157="R",IF(BS158="meio1st",6,IF(BS158="fim1st",6,IF(BS158="meio2st",IF(BP157&gt;4,IF(BP157=6,7,BP157+2),6),BP158))),BP158))))</f>
        <v>0</v>
      </c>
      <c r="BW158" s="125">
        <f>IF(BN158="W",0,IF(BN158="O",0,IF(BN158="R",IF(BS158="STB",BQ158,0),IF(BN157="R",IF(BS157="meio1st",0,IF(BU158&gt;BU157,IF(BV158&gt;BV157,0,10),IF(BV158&gt;BV157,10,BQ158))),BQ158))))</f>
        <v>0</v>
      </c>
      <c r="BY158" s="118" t="s">
        <v>140</v>
      </c>
      <c r="BZ158" s="50">
        <f>D158</f>
        <v>0</v>
      </c>
      <c r="CA158" s="119">
        <f>IF(CB158="W",1,IF(CB158="O",0,IF(CB158="R",0,IF(CB157="R",1,IF(CK158+CK157&gt;0,IF(CK158&gt;CK157,1,0),IF(CJ158&gt;CJ157,1,0))))))</f>
        <v>0</v>
      </c>
      <c r="CB158" s="151"/>
      <c r="CC158" s="129"/>
      <c r="CD158" s="129"/>
      <c r="CE158" s="130"/>
      <c r="CG158" s="65" t="str">
        <f>IF(CE158&lt;&gt;"","STB",IF(CE157&lt;&gt;"","STB",IF(CD158&lt;&gt;"",IF(CD158&gt;5,IF(CD158&gt;CD157+1,"fim2st",IF(CD157&gt;CD158+1,"fim2st",IF(CD158=CD157,"meio2st",IF(CD158=6,IF(CD157=7,"fim2st","meio2st"),IF(CD158=7,IF(CD157=6,"fim2st","meio2st"),"meio2st"))))),IF(CD157&gt;5,IF(CD157&gt;CD158+1,"fim2st","meio2st"),"meio2st")),IF(CD157&lt;&gt;"",IF(CD158&gt;5,IF(CD158&gt;CD157+1,"fim2st",IF(CD157&gt;CD158+1,"fim2st",IF(CD158=CD157,"meio2st",IF(CD158=6,IF(CD157=7,"fim2st","meio2st"),IF(CD158=7,IF(CD157=6,"fim2st","meio2st"),"meio2st"))))),IF(CD157&gt;5,IF(CD157&gt;CD158+1,"fim2st","meio2st"),"meio2st")),IF(CC158&lt;&gt;"",IF(CC158&gt;5,IF(CC158&gt;CC157+1,"fim1st",IF(CC157&gt;CC158+1,"fim1st",IF(CC158=CC157,"meio1st",IF(CC158=6,IF(CC157=7,"fim1st","meio1st"),IF(CC158=7,IF(CC157=6,"fim1st","meio1st"),"meio1st"))))),IF(CC157&gt;5,IF(CC157&gt;CC158+1,"fim1st","meio1st"),"meio1st")),IF(CC157&lt;&gt;"",IF(CC158&gt;5,IF(CC158&gt;CC157+1,"fim1st",IF(CC157&gt;CC158+1,"fim1st",IF(CC158=CC157,"meio1st",IF(CC158=6,IF(CC157=7,"fim1st","meio1st"),IF(CC158=7,IF(CC157=6,"fim1st","meio1st"),"meio1st"))))),IF(CC157&gt;5,IF(CC157&gt;CC158+1,"fim1st","meio1st"),"meio1st")),"NJG"))))))</f>
        <v>NJG</v>
      </c>
      <c r="CI158" s="123">
        <f>IF(CB158="W",6,IF(CB158="O",0,  IF(CB157="R",IF(CG158="meio1st",IF(CC157&gt;4,IF(CC157=6,7,CC157+2),6),CC158),CC158)))</f>
        <v>0</v>
      </c>
      <c r="CJ158" s="124">
        <f>IF(CB158="W",6,IF(CB158="O",0,IF(CB158="R",IF(CG158="meio1st",0,IF(CG158="fim1st",0,CD158) ),IF(CB157="R",IF(CG158="meio1st",6,IF(CG158="fim1st",6,IF(CG158="meio2st",IF(CD157&gt;4,IF(CD157=6,7,CD157+2),6),CD158))),CD158))))</f>
        <v>0</v>
      </c>
      <c r="CK158" s="125">
        <f>IF(CB158="W",0,IF(CB158="O",0,IF(CB158="R",IF(CG158="STB",CE158,0),IF(CB157="R",IF(CG157="meio1st",0,IF(CI158&gt;CI157,IF(CJ158&gt;CJ157,0,10),IF(CJ158&gt;CJ157,10,CE158))),CE158))))</f>
        <v>0</v>
      </c>
      <c r="CM158" s="31">
        <f t="shared" si="527"/>
        <v>0</v>
      </c>
      <c r="CN158" s="65">
        <f>IF(AE159&gt;AE160,1,0)</f>
        <v>0</v>
      </c>
      <c r="CO158" s="65">
        <f>IF(AF159&gt;AF160,1,0)</f>
        <v>0</v>
      </c>
      <c r="CP158" s="65">
        <f>IF(AG159&gt;AG160,1,0)</f>
        <v>0</v>
      </c>
      <c r="CQ158" s="65">
        <f>IF(AS159&gt;AS160,1,0)</f>
        <v>0</v>
      </c>
      <c r="CR158" s="65">
        <f>IF(AT159&gt;AT160,1,0)</f>
        <v>0</v>
      </c>
      <c r="CS158" s="65">
        <f>IF(AU159&gt;AU160,1,0)</f>
        <v>0</v>
      </c>
      <c r="CT158" s="65">
        <f>IF(BG159&gt;BG160,1,0)</f>
        <v>0</v>
      </c>
      <c r="CU158" s="65">
        <f>IF(BH159&gt;BH160,1,0)</f>
        <v>0</v>
      </c>
      <c r="CV158" s="65">
        <f>IF(BI159&gt;BI160,1,0)</f>
        <v>0</v>
      </c>
      <c r="CW158" s="65">
        <f>IF(BU159&gt;BU160,1,0)</f>
        <v>0</v>
      </c>
      <c r="CX158" s="65">
        <f>IF(BV159&gt;BV160,1,0)</f>
        <v>0</v>
      </c>
      <c r="CY158" s="65">
        <f>IF(BW159&gt;BW160,1,0)</f>
        <v>0</v>
      </c>
      <c r="CZ158" s="65">
        <f>IF(CI158&gt;CI157,1,0)</f>
        <v>0</v>
      </c>
      <c r="DA158" s="65">
        <f>IF(CJ158&gt;CJ157,1,0)</f>
        <v>0</v>
      </c>
      <c r="DB158" s="65">
        <f>IF(CK158&gt;CK157,1,0)</f>
        <v>0</v>
      </c>
      <c r="DC158" s="111"/>
      <c r="DD158" s="65">
        <f>IF(AE160&gt;AE159,1,0)</f>
        <v>0</v>
      </c>
      <c r="DE158" s="65">
        <f>IF(AF160&gt;AF159,1,0)</f>
        <v>0</v>
      </c>
      <c r="DF158" s="65">
        <f>IF(AG160&gt;AG159,1,0)</f>
        <v>0</v>
      </c>
      <c r="DG158" s="65">
        <f>IF(AS160&gt;AS159,1,0)</f>
        <v>0</v>
      </c>
      <c r="DH158" s="65">
        <f>IF(AT160&gt;AT159,1,0)</f>
        <v>0</v>
      </c>
      <c r="DI158" s="65">
        <f>IF(AU160&gt;AU159,1,0)</f>
        <v>0</v>
      </c>
      <c r="DJ158" s="65">
        <f>IF(BG160&gt;BG159,1,0)</f>
        <v>0</v>
      </c>
      <c r="DK158" s="65">
        <f>IF(BH160&gt;BH159,1,0)</f>
        <v>0</v>
      </c>
      <c r="DL158" s="65">
        <f>IF(BI160&gt;BI159,1,0)</f>
        <v>0</v>
      </c>
      <c r="DM158" s="65">
        <f>IF(BU160&gt;BU159,1,0)</f>
        <v>0</v>
      </c>
      <c r="DN158" s="65">
        <f>IF(BV160&gt;BV159,1,0)</f>
        <v>0</v>
      </c>
      <c r="DO158" s="65">
        <f>IF(BW160&gt;BW159,1,0)</f>
        <v>0</v>
      </c>
      <c r="DP158" s="65">
        <f>IF(CI157&gt;CI158,1,0)</f>
        <v>0</v>
      </c>
      <c r="DQ158" s="65">
        <f>IF(CJ157&gt;CJ158,1,0)</f>
        <v>0</v>
      </c>
      <c r="DR158" s="65">
        <f>IF(CK157&gt;CK158,1,0)</f>
        <v>0</v>
      </c>
      <c r="DS158" s="111"/>
      <c r="DT158" s="65">
        <f>AE159+AF159+AG159+AS159+AT159+AU159+BG159+BH159+BI159+BU159+BV159+BW159+CI158+CJ158+CK158</f>
        <v>0</v>
      </c>
      <c r="DU158" s="65">
        <f>AE160+AF160+AG160+AS160+AT160+AU160+BG160+BH160+BI160+BU160+BV160+BW160+CI157+CJ157+CK157</f>
        <v>0</v>
      </c>
      <c r="DV158" s="111"/>
      <c r="DW158" s="31">
        <f>IF(X159="O",1,0)</f>
        <v>0</v>
      </c>
      <c r="DX158" s="31">
        <f>IF(AL159="O",1,0)</f>
        <v>0</v>
      </c>
      <c r="DY158" s="31">
        <f>IF(AZ159="O",1,0)</f>
        <v>0</v>
      </c>
      <c r="DZ158" s="31">
        <f>IF(BN159="O",1,0)</f>
        <v>0</v>
      </c>
      <c r="EA158" s="31">
        <f>IF(CB158="O",1,0)</f>
        <v>0</v>
      </c>
      <c r="ED158" s="65">
        <f t="shared" si="528"/>
        <v>0</v>
      </c>
      <c r="EE158" s="65">
        <f t="shared" si="529"/>
        <v>0</v>
      </c>
      <c r="EF158" s="65">
        <f t="shared" si="530"/>
        <v>0</v>
      </c>
      <c r="EG158" s="65">
        <f t="shared" si="531"/>
        <v>0</v>
      </c>
      <c r="EH158" s="65">
        <f t="shared" si="532"/>
        <v>0</v>
      </c>
      <c r="EI158" s="65">
        <v>2</v>
      </c>
      <c r="EJ158" s="43">
        <f t="shared" si="533"/>
        <v>0</v>
      </c>
      <c r="EK158" s="43">
        <f>AY159+BM159+CA158+W159+AK159</f>
        <v>0</v>
      </c>
      <c r="EL158" s="43">
        <f t="shared" si="534"/>
        <v>0</v>
      </c>
      <c r="EM158" s="43">
        <f t="shared" si="535"/>
        <v>0</v>
      </c>
      <c r="EN158" s="43">
        <f t="shared" si="536"/>
        <v>0</v>
      </c>
      <c r="EO158" s="43">
        <f t="shared" si="537"/>
        <v>0</v>
      </c>
      <c r="EP158" s="43">
        <f t="shared" si="537"/>
        <v>0</v>
      </c>
      <c r="EQ158" s="43">
        <f t="shared" si="538"/>
        <v>0</v>
      </c>
      <c r="ER158" s="43">
        <f t="shared" si="539"/>
        <v>0</v>
      </c>
      <c r="ES158" s="111"/>
      <c r="ET158" s="71">
        <f>IF(EK158+100&gt;99,EK158+100,concatdxnar("0",EK158+100))</f>
        <v>100</v>
      </c>
      <c r="EU158" s="71">
        <f t="shared" si="540"/>
        <v>100</v>
      </c>
      <c r="EV158" s="71">
        <f t="shared" si="541"/>
        <v>100</v>
      </c>
      <c r="EW158" s="71">
        <f t="shared" si="542"/>
        <v>9</v>
      </c>
      <c r="EX158" s="65" t="str">
        <f t="shared" si="543"/>
        <v>10010010092</v>
      </c>
      <c r="EY158" s="65">
        <f t="shared" si="544"/>
        <v>10010010092</v>
      </c>
      <c r="EZ158" s="65">
        <f>LARGE(EY157:EY162,EI158)</f>
        <v>10010010095</v>
      </c>
      <c r="FA158" s="65" t="str">
        <f t="shared" si="545"/>
        <v>100100100</v>
      </c>
      <c r="FB158" s="65" t="str">
        <f>IF(FA158=FA157,"empate-c",IF(FA158=FA159,"empate-b","ok"))</f>
        <v>empate-c</v>
      </c>
      <c r="FC158" s="65">
        <f t="shared" si="546"/>
        <v>5</v>
      </c>
      <c r="FD158" s="65" t="str">
        <f>IF(FB158="ok",9,IF(FB158="empate-c",CONCATENATE(FC158,FC157),IF(FB158="empate-b",CONCATENATE(FC158,FC159),1)))</f>
        <v>56</v>
      </c>
      <c r="FE158" s="65" t="str">
        <f>RIGHT(C155,1)</f>
        <v>R</v>
      </c>
      <c r="FF158" s="65" t="e">
        <f>IF(FD158=9,9,VLOOKUP(CONCATENATE(FE158,FD158),'Conf-Direto'!$A$12:$B$587,2,0))</f>
        <v>#N/A</v>
      </c>
      <c r="FG158" s="65" t="e">
        <f t="shared" si="547"/>
        <v>#N/A</v>
      </c>
      <c r="FH158" s="31" t="e">
        <f t="shared" si="548"/>
        <v>#N/A</v>
      </c>
      <c r="FI158" s="65">
        <v>2</v>
      </c>
      <c r="FJ158" s="70">
        <f>IF(CA157=1,1,IF(CA158=1,2,0))</f>
        <v>0</v>
      </c>
      <c r="FK158" s="70"/>
      <c r="FL158" s="70">
        <f>FK159</f>
        <v>0</v>
      </c>
      <c r="FM158" s="70">
        <f>FK160</f>
        <v>0</v>
      </c>
      <c r="FN158" s="70">
        <f>FK161</f>
        <v>0</v>
      </c>
      <c r="FO158" s="70">
        <f>FL162</f>
        <v>0</v>
      </c>
      <c r="FP158" s="31" t="e">
        <f t="shared" si="549"/>
        <v>#N/A</v>
      </c>
      <c r="FQ158" s="31" t="e">
        <f>LARGE(FP157:FP162,2)</f>
        <v>#N/A</v>
      </c>
      <c r="FR158" s="65">
        <f>IF(SUM(EJ157:EJ162)=0,B158,VALUE(RIGHT(FQ158,1)))</f>
        <v>2</v>
      </c>
      <c r="FS158" s="31">
        <f t="shared" si="550"/>
        <v>104</v>
      </c>
      <c r="FT158" s="31">
        <f>VLOOKUP(FR158,B157:D162,3,0)</f>
        <v>0</v>
      </c>
      <c r="FU158" s="31">
        <f t="shared" si="551"/>
        <v>104</v>
      </c>
      <c r="FV158" s="67" t="str">
        <f t="shared" si="552"/>
        <v>104104</v>
      </c>
      <c r="FW158" s="31">
        <f t="shared" si="553"/>
        <v>104104</v>
      </c>
      <c r="FX158" s="31">
        <f>SMALL(FW157:FW162,FI158)</f>
        <v>104104</v>
      </c>
      <c r="FY158" s="31">
        <f t="shared" si="554"/>
        <v>104</v>
      </c>
      <c r="FZ158" s="31">
        <f t="shared" si="555"/>
        <v>104</v>
      </c>
    </row>
    <row r="159" spans="1:185" hidden="1" x14ac:dyDescent="0.45">
      <c r="B159" s="43">
        <v>3</v>
      </c>
      <c r="C159" s="38">
        <v>105</v>
      </c>
      <c r="D159" s="39">
        <f>Classificação!D109</f>
        <v>0</v>
      </c>
      <c r="F159" s="38">
        <f>F158+1</f>
        <v>105</v>
      </c>
      <c r="G159" s="89">
        <f t="shared" si="526"/>
        <v>0</v>
      </c>
      <c r="H159" s="131">
        <f>VLOOKUP(FR159,EI157:EJ162,2,0)</f>
        <v>0</v>
      </c>
      <c r="I159" s="112">
        <f>VLOOKUP(FR159,EI157:EK162,3,0)</f>
        <v>0</v>
      </c>
      <c r="J159" s="131">
        <f>VLOOKUP(FR159,EI157:EQ162,4,0)</f>
        <v>0</v>
      </c>
      <c r="K159" s="114">
        <f>VLOOKUP(FR159,EI157:EQ162,5,0)</f>
        <v>0</v>
      </c>
      <c r="L159" s="115">
        <f>VLOOKUP(FR159,EI157:EQ162,6,0)</f>
        <v>0</v>
      </c>
      <c r="M159" s="131">
        <f>VLOOKUP(FR159,EI157:EQ162,7,0)</f>
        <v>0</v>
      </c>
      <c r="N159" s="114">
        <f>VLOOKUP(FR159,EI157:EQ162,8,0)</f>
        <v>0</v>
      </c>
      <c r="O159" s="147">
        <f>VLOOKUP(FR159,EI157:EQ162,9,0)</f>
        <v>0</v>
      </c>
      <c r="P159" s="117">
        <f>VLOOKUP(FR159,EI157:ER162,10,0)</f>
        <v>0</v>
      </c>
      <c r="Q159" s="117" t="e">
        <f>VLOOKUP(FS159,EJ157:ES162,10,0)</f>
        <v>#N/A</v>
      </c>
      <c r="R159" s="97"/>
      <c r="S159" s="97"/>
      <c r="U159" s="98"/>
      <c r="V159" s="41">
        <f>D158</f>
        <v>0</v>
      </c>
      <c r="W159" s="99">
        <f>IF(X159="W",1,IF(X159="O",0,IF(X159="R",0,IF(X160="R",1,IF(AG159+AG160&gt;0,IF(AG159&gt;AG160,1,0),IF(AF159&gt;AF160,1,0))))))</f>
        <v>0</v>
      </c>
      <c r="X159" s="132"/>
      <c r="Y159" s="101"/>
      <c r="Z159" s="101"/>
      <c r="AA159" s="102"/>
      <c r="AC159" s="65" t="str">
        <f>IF(AA159&lt;&gt;"","STB",IF(AA160&lt;&gt;"","STB",IF(Z159&lt;&gt;"",IF(Z159&gt;5,IF(Z159&gt;Z160+1,"fim2st",IF(Z160&gt;Z159+1,"fim2st",IF(Z159=Z160,"meio2st",IF(Z159=6,IF(Z160=7,"fim2st","meio2st"),IF(Z159=7,IF(Z160=6,"fim2st","meio2st"),"meio2st"))))),IF(Z160&gt;5,IF(Z160&gt;Z159+1,"fim2st","meio2st"),"meio2st")),IF(Z160&lt;&gt;"",IF(Z159&gt;5,IF(Z159&gt;Z160+1,"fim2st",IF(Z160&gt;Z159+1,"fim2st",IF(Z159=Z160,"meio2st",IF(Z159=6,IF(Z160=7,"fim2st","meio2st"),IF(Z159=7,IF(Z160=6,"fim2st","meio2st"),"meio2st"))))),IF(Z160&gt;5,IF(Z160&gt;Z159+1,"fim2st","meio2st"),"meio2st")),IF(Y159&lt;&gt;"",IF(Y159&gt;5,IF(Y159&gt;Y160+1,"fim1st",IF(Y160&gt;Y159+1,"fim1st",IF(Y159=Y160,"meio1st",IF(Y159=6,IF(Y160=7,"fim1st","meio1st"),IF(Y159=7,IF(Y160=6,"fim1st","meio1st"),"meio1st"))))),IF(Y160&gt;5,IF(Y160&gt;Y159+1,"fim1st","meio1st"),"meio1st")),IF(Y160&lt;&gt;"",IF(Y159&gt;5,IF(Y159&gt;Y160+1,"fim1st",IF(Y160&gt;Y159+1,"fim1st",IF(Y159=Y160,"meio1st",IF(Y159=6,IF(Y160=7,"fim1st","meio1st"),IF(Y159=7,IF(Y160=6,"fim1st","meio1st"),"meio1st"))))),IF(Y160&gt;5,IF(Y160&gt;Y159+1,"fim1st","meio1st"),"meio1st")),"NJG"))))))</f>
        <v>NJG</v>
      </c>
      <c r="AE159" s="103">
        <f>IF(X159="W",6,IF(X159="O",0,  IF(X160="R",IF(AC159="meio1st",IF(Y160&gt;4,IF(Y160=6,7,Y160+2),6),Y159),Y159)))</f>
        <v>0</v>
      </c>
      <c r="AF159" s="104">
        <f>IF(X159="W",6,IF(X159="O",0,IF(X159="R",IF(AC159="meio1st",0,IF(AC159="fim1st",0,Z159) ),IF(X160="R",IF(AC159="meio1st",6,IF(AC159="fim1st",6,IF(AC159="meio2st",IF(Z160&gt;4,IF(Z160=6,7,Z160+2),6),Z159))),Z159))))</f>
        <v>0</v>
      </c>
      <c r="AG159" s="105">
        <f>IF(X159="W",0,IF(X159="O",0,IF(X159="R",IF(AC159="STB",AA159,0),IF(X160="R",IF(AC157="meio1st",0,IF(AE159&gt;AE160,IF(AF159&gt;AF160,0,10),IF(AF159&gt;AF160,10,AA159))),AA159))))</f>
        <v>0</v>
      </c>
      <c r="AH159" s="106"/>
      <c r="AI159" s="98" t="s">
        <v>140</v>
      </c>
      <c r="AJ159" s="41">
        <f>D158</f>
        <v>0</v>
      </c>
      <c r="AK159" s="99">
        <f>IF(AL159="W",1,IF(AL159="O",0,IF(AL159="R",0,IF(AL160="R",1,IF(AU159+AU160&gt;0,IF(AU159&gt;AU160,1,0),IF(AT159&gt;AT160,1,0))))))</f>
        <v>0</v>
      </c>
      <c r="AL159" s="132"/>
      <c r="AM159" s="101"/>
      <c r="AN159" s="101"/>
      <c r="AO159" s="102"/>
      <c r="AQ159" s="65" t="str">
        <f>IF(AO159&lt;&gt;"","STB",IF(AO160&lt;&gt;"","STB",IF(AN159&lt;&gt;"",IF(AN159&gt;5,IF(AN159&gt;AN160+1,"fim2st",IF(AN160&gt;AN159+1,"fim2st",IF(AN159=AN160,"meio2st",IF(AN159=6,IF(AN160=7,"fim2st","meio2st"),IF(AN159=7,IF(AN160=6,"fim2st","meio2st"),"meio2st"))))),IF(AN160&gt;5,IF(AN160&gt;AN159+1,"fim2st","meio2st"),"meio2st")),IF(AN160&lt;&gt;"",IF(AN159&gt;5,IF(AN159&gt;AN160+1,"fim2st",IF(AN160&gt;AN159+1,"fim2st",IF(AN159=AN160,"meio2st",IF(AN159=6,IF(AN160=7,"fim2st","meio2st"),IF(AN159=7,IF(AN160=6,"fim2st","meio2st"),"meio2st"))))),IF(AN160&gt;5,IF(AN160&gt;AN159+1,"fim2st","meio2st"),"meio2st")),IF(AM159&lt;&gt;"",IF(AM159&gt;5,IF(AM159&gt;AM160+1,"fim1st",IF(AM160&gt;AM159+1,"fim1st",IF(AM159=AM160,"meio1st",IF(AM159=6,IF(AM160=7,"fim1st","meio1st"),IF(AM159=7,IF(AM160=6,"fim1st","meio1st"),"meio1st"))))),IF(AM160&gt;5,IF(AM160&gt;AM159+1,"fim1st","meio1st"),"meio1st")),IF(AM160&lt;&gt;"",IF(AM159&gt;5,IF(AM159&gt;AM160+1,"fim1st",IF(AM160&gt;AM159+1,"fim1st",IF(AM159=AM160,"meio1st",IF(AM159=6,IF(AM160=7,"fim1st","meio1st"),IF(AM159=7,IF(AM160=6,"fim1st","meio1st"),"meio1st"))))),IF(AM160&gt;5,IF(AM160&gt;AM159+1,"fim1st","meio1st"),"meio1st")),"NJG"))))))</f>
        <v>NJG</v>
      </c>
      <c r="AS159" s="103">
        <f>IF(AL159="W",6,IF(AL159="O",0,  IF(AL160="R",IF(AQ159="meio1st",IF(AM160&gt;4,IF(AM160=6,7,AM160+2),6),AM159),AM159)))</f>
        <v>0</v>
      </c>
      <c r="AT159" s="104">
        <f>IF(AL159="W",6,IF(AL159="O",0,IF(AL159="R",IF(AQ159="meio1st",0,IF(AQ159="fim1st",0,AN159) ),IF(AL160="R",IF(AQ159="meio1st",6,IF(AQ159="fim1st",6,IF(AQ159="meio2st",IF(AN160&gt;4,IF(AN160=6,7,AN160+2),6),AN159))),AN159))))</f>
        <v>0</v>
      </c>
      <c r="AU159" s="105">
        <f>IF(AL159="W",0,IF(AL159="O",0,IF(AL159="R",IF(AQ159="STB",AO159,0),IF(AL160="R",IF(AQ157="meio1st",0,IF(AS159&gt;AS160,IF(AT159&gt;AT160,0,10),IF(AT159&gt;AT160,10,AO159))),AO159))))</f>
        <v>0</v>
      </c>
      <c r="AW159" s="98"/>
      <c r="AX159" s="41">
        <f>D158</f>
        <v>0</v>
      </c>
      <c r="AY159" s="99">
        <f>IF(AZ159="W",1,IF(AZ159="O",0,IF(AZ159="R",0,IF(AZ160="R",1,IF(BI159+BI160&gt;0,IF(BI159&gt;BI160,1,0),IF(BH159&gt;BH160,1,0))))))</f>
        <v>0</v>
      </c>
      <c r="AZ159" s="132"/>
      <c r="BA159" s="101"/>
      <c r="BB159" s="101"/>
      <c r="BC159" s="102"/>
      <c r="BE159" s="65" t="str">
        <f>IF(BC159&lt;&gt;"","STB",IF(BC160&lt;&gt;"","STB",IF(BB159&lt;&gt;"",IF(BB159&gt;5,IF(BB159&gt;BB160+1,"fim2st",IF(BB160&gt;BB159+1,"fim2st",IF(BB159=BB160,"meio2st",IF(BB159=6,IF(BB160=7,"fim2st","meio2st"),IF(BB159=7,IF(BB160=6,"fim2st","meio2st"),"meio2st"))))),IF(BB160&gt;5,IF(BB160&gt;BB159+1,"fim2st","meio2st"),"meio2st")),IF(BB160&lt;&gt;"",IF(BB159&gt;5,IF(BB159&gt;BB160+1,"fim2st",IF(BB160&gt;BB159+1,"fim2st",IF(BB159=BB160,"meio2st",IF(BB159=6,IF(BB160=7,"fim2st","meio2st"),IF(BB159=7,IF(BB160=6,"fim2st","meio2st"),"meio2st"))))),IF(BB160&gt;5,IF(BB160&gt;BB159+1,"fim2st","meio2st"),"meio2st")),IF(BA159&lt;&gt;"",IF(BA159&gt;5,IF(BA159&gt;BA160+1,"fim1st",IF(BA160&gt;BA159+1,"fim1st",IF(BA159=BA160,"meio1st",IF(BA159=6,IF(BA160=7,"fim1st","meio1st"),IF(BA159=7,IF(BA160=6,"fim1st","meio1st"),"meio1st"))))),IF(BA160&gt;5,IF(BA160&gt;BA159+1,"fim1st","meio1st"),"meio1st")),IF(BA160&lt;&gt;"",IF(BA159&gt;5,IF(BA159&gt;BA160+1,"fim1st",IF(BA160&gt;BA159+1,"fim1st",IF(BA159=BA160,"meio1st",IF(BA159=6,IF(BA160=7,"fim1st","meio1st"),IF(BA159=7,IF(BA160=6,"fim1st","meio1st"),"meio1st"))))),IF(BA160&gt;5,IF(BA160&gt;BA159+1,"fim1st","meio1st"),"meio1st")),"NJG"))))))</f>
        <v>NJG</v>
      </c>
      <c r="BG159" s="103">
        <f>IF(AZ159="W",6,IF(AZ159="O",0,  IF(AZ160="R",IF(BE159="meio1st",IF(BA160&gt;4,IF(BA160=6,7,BA160+2),6),BA159),BA159)))</f>
        <v>0</v>
      </c>
      <c r="BH159" s="104">
        <f>IF(AZ159="W",6,IF(AZ159="O",0,IF(AZ159="R",IF(BE159="meio1st",0,IF(BE159="fim1st",0,BB159) ),IF(AZ160="R",IF(BE159="meio1st",6,IF(BE159="fim1st",6,IF(BE159="meio2st",IF(BB160&gt;4,IF(BB160=6,7,BB160+2),6),BB159))),BB159))))</f>
        <v>0</v>
      </c>
      <c r="BI159" s="105">
        <f>IF(AZ159="W",0,IF(AZ159="O",0,IF(AZ159="R",IF(BE159="STB",BC159,0),IF(AZ160="R",IF(BE157="meio1st",0,IF(BG159&gt;BG160,IF(BH159&gt;BH160,0,10),IF(BH159&gt;BH160,10,BC159))),BC159))))</f>
        <v>0</v>
      </c>
      <c r="BK159" s="98"/>
      <c r="BL159" s="41">
        <f>D158</f>
        <v>0</v>
      </c>
      <c r="BM159" s="99">
        <f>IF(BN159="W",1,IF(BN159="O",0,IF(BN159="R",0,IF(BN160="R",1,IF(BW159+BW160&gt;0,IF(BW159&gt;BW160,1,0),IF(BV159&gt;BV160,1,0))))))</f>
        <v>0</v>
      </c>
      <c r="BN159" s="132"/>
      <c r="BO159" s="101"/>
      <c r="BP159" s="101"/>
      <c r="BQ159" s="102"/>
      <c r="BS159" s="65" t="str">
        <f>IF(BQ159&lt;&gt;"","STB",IF(BQ160&lt;&gt;"","STB",IF(BP159&lt;&gt;"",IF(BP159&gt;5,IF(BP159&gt;BP160+1,"fim2st",IF(BP160&gt;BP159+1,"fim2st",IF(BP159=BP160,"meio2st",IF(BP159=6,IF(BP160=7,"fim2st","meio2st"),IF(BP159=7,IF(BP160=6,"fim2st","meio2st"),"meio2st"))))),IF(BP160&gt;5,IF(BP160&gt;BP159+1,"fim2st","meio2st"),"meio2st")),IF(BP160&lt;&gt;"",IF(BP159&gt;5,IF(BP159&gt;BP160+1,"fim2st",IF(BP160&gt;BP159+1,"fim2st",IF(BP159=BP160,"meio2st",IF(BP159=6,IF(BP160=7,"fim2st","meio2st"),IF(BP159=7,IF(BP160=6,"fim2st","meio2st"),"meio2st"))))),IF(BP160&gt;5,IF(BP160&gt;BP159+1,"fim2st","meio2st"),"meio2st")),IF(BO159&lt;&gt;"",IF(BO159&gt;5,IF(BO159&gt;BO160+1,"fim1st",IF(BO160&gt;BO159+1,"fim1st",IF(BO159=BO160,"meio1st",IF(BO159=6,IF(BO160=7,"fim1st","meio1st"),IF(BO159=7,IF(BO160=6,"fim1st","meio1st"),"meio1st"))))),IF(BO160&gt;5,IF(BO160&gt;BO159+1,"fim1st","meio1st"),"meio1st")),IF(BO160&lt;&gt;"",IF(BO159&gt;5,IF(BO159&gt;BO160+1,"fim1st",IF(BO160&gt;BO159+1,"fim1st",IF(BO159=BO160,"meio1st",IF(BO159=6,IF(BO160=7,"fim1st","meio1st"),IF(BO159=7,IF(BO160=6,"fim1st","meio1st"),"meio1st"))))),IF(BO160&gt;5,IF(BO160&gt;BO159+1,"fim1st","meio1st"),"meio1st")),"NJG"))))))</f>
        <v>NJG</v>
      </c>
      <c r="BU159" s="103">
        <f>IF(BN159="W",6,IF(BN159="O",0,  IF(BN160="R",IF(BS159="meio1st",IF(BO160&gt;4,IF(BO160=6,7,BO160+2),6),BO159),BO159)))</f>
        <v>0</v>
      </c>
      <c r="BV159" s="104">
        <f>IF(BN159="W",6,IF(BN159="O",0,IF(BN159="R",IF(BS159="meio1st",0,IF(BS159="fim1st",0,BP159) ),IF(BN160="R",IF(BS159="meio1st",6,IF(BS159="fim1st",6,IF(BS159="meio2st",IF(BP160&gt;4,IF(BP160=6,7,BP160+2),6),BP159))),BP159))))</f>
        <v>0</v>
      </c>
      <c r="BW159" s="105">
        <f>IF(BN159="W",0,IF(BN159="O",0,IF(BN159="R",IF(BS159="STB",BQ159,0),IF(BN160="R",IF(BS157="meio1st",0,IF(BU159&gt;BU160,IF(BV159&gt;BV160,0,10),IF(BV159&gt;BV160,10,BQ159))),BQ159))))</f>
        <v>0</v>
      </c>
      <c r="BY159" s="98" t="s">
        <v>140</v>
      </c>
      <c r="BZ159" s="41">
        <f>D159</f>
        <v>0</v>
      </c>
      <c r="CA159" s="99">
        <f>IF(CB159="W",1,IF(CB159="O",0,IF(CB159="R",0,IF(CB160="R",1,IF(CK159+CK160&gt;0,IF(CK159&gt;CK160,1,0),IF(CJ159&gt;CJ160,1,0))))))</f>
        <v>0</v>
      </c>
      <c r="CB159" s="133"/>
      <c r="CC159" s="109"/>
      <c r="CD159" s="109"/>
      <c r="CE159" s="110"/>
      <c r="CG159" s="65" t="str">
        <f>IF(CE159&lt;&gt;"","STB",IF(CE160&lt;&gt;"","STB",IF(CD159&lt;&gt;"",IF(CD159&gt;5,IF(CD159&gt;CD160+1,"fim2st",IF(CD160&gt;CD159+1,"fim2st",IF(CD159=CD160,"meio2st",IF(CD159=6,IF(CD160=7,"fim2st","meio2st"),IF(CD159=7,IF(CD160=6,"fim2st","meio2st"),"meio2st"))))),IF(CD160&gt;5,IF(CD160&gt;CD159+1,"fim2st","meio2st"),"meio2st")),IF(CD160&lt;&gt;"",IF(CD159&gt;5,IF(CD159&gt;CD160+1,"fim2st",IF(CD160&gt;CD159+1,"fim2st",IF(CD159=CD160,"meio2st",IF(CD159=6,IF(CD160=7,"fim2st","meio2st"),IF(CD159=7,IF(CD160=6,"fim2st","meio2st"),"meio2st"))))),IF(CD160&gt;5,IF(CD160&gt;CD159+1,"fim2st","meio2st"),"meio2st")),IF(CC159&lt;&gt;"",IF(CC159&gt;5,IF(CC159&gt;CC160+1,"fim1st",IF(CC160&gt;CC159+1,"fim1st",IF(CC159=CC160,"meio1st",IF(CC159=6,IF(CC160=7,"fim1st","meio1st"),IF(CC159=7,IF(CC160=6,"fim1st","meio1st"),"meio1st"))))),IF(CC160&gt;5,IF(CC160&gt;CC159+1,"fim1st","meio1st"),"meio1st")),IF(CC160&lt;&gt;"",IF(CC159&gt;5,IF(CC159&gt;CC160+1,"fim1st",IF(CC160&gt;CC159+1,"fim1st",IF(CC159=CC160,"meio1st",IF(CC159=6,IF(CC160=7,"fim1st","meio1st"),IF(CC159=7,IF(CC160=6,"fim1st","meio1st"),"meio1st"))))),IF(CC160&gt;5,IF(CC160&gt;CC159+1,"fim1st","meio1st"),"meio1st")),"NJG"))))))</f>
        <v>NJG</v>
      </c>
      <c r="CI159" s="103">
        <f>IF(CB159="W",6,IF(CB159="O",0,  IF(CB160="R",IF(CG159="meio1st",IF(CC160&gt;4,IF(CC160=6,7,CC160+2),6),CC159),CC159)))</f>
        <v>0</v>
      </c>
      <c r="CJ159" s="104">
        <f>IF(CB159="W",6,IF(CB159="O",0,IF(CB159="R",IF(CG159="meio1st",0,IF(CG159="fim1st",0,CD159) ),IF(CB160="R",IF(CG159="meio1st",6,IF(CG159="fim1st",6,IF(CG159="meio2st",IF(CD160&gt;4,IF(CD160=6,7,CD160+2),6),CD159))),CD159))))</f>
        <v>0</v>
      </c>
      <c r="CK159" s="105">
        <f>IF(CB159="W",0,IF(CB159="O",0,IF(CB159="R",IF(CG159="STB",CE159,0),IF(CB160="R",IF(CG157="meio1st",0,IF(CI159&gt;CI160,IF(CJ159&gt;CJ160,0,10),IF(CJ159&gt;CJ160,10,CE159))),CE159))))</f>
        <v>0</v>
      </c>
      <c r="CM159" s="31">
        <f t="shared" si="527"/>
        <v>0</v>
      </c>
      <c r="CN159" s="65">
        <f>IF(AE161&gt;AE162,1,0)</f>
        <v>0</v>
      </c>
      <c r="CO159" s="65">
        <f>IF(AF161&gt;AF162,1,0)</f>
        <v>0</v>
      </c>
      <c r="CP159" s="65">
        <f>IF(AG161&gt;AG162,1,0)</f>
        <v>0</v>
      </c>
      <c r="CQ159" s="65">
        <f>IF(AS161&gt;AS162,1,0)</f>
        <v>0</v>
      </c>
      <c r="CR159" s="65">
        <f>IF(AT161&gt;AT162,1,0)</f>
        <v>0</v>
      </c>
      <c r="CS159" s="65">
        <f>IF(AU161&gt;AU162,1,0)</f>
        <v>0</v>
      </c>
      <c r="CT159" s="65">
        <f>IF(BG160&gt;BG159,1,0)</f>
        <v>0</v>
      </c>
      <c r="CU159" s="65">
        <f>IF(BH160&gt;BH159,1,0)</f>
        <v>0</v>
      </c>
      <c r="CV159" s="65">
        <f>IF(BI160&gt;BI159,1,0)</f>
        <v>0</v>
      </c>
      <c r="CW159" s="65">
        <f>IF(BU158&gt;BU157,1,0)</f>
        <v>0</v>
      </c>
      <c r="CX159" s="65">
        <f>IF(BV158&gt;BV157,1,0)</f>
        <v>0</v>
      </c>
      <c r="CY159" s="65">
        <f>IF(BW158&gt;BW157,1,0)</f>
        <v>0</v>
      </c>
      <c r="CZ159" s="65">
        <f>IF(CI159&gt;CI160,1,0)</f>
        <v>0</v>
      </c>
      <c r="DA159" s="65">
        <f>IF(CJ159&gt;CJ160,1,0)</f>
        <v>0</v>
      </c>
      <c r="DB159" s="65">
        <f>IF(CK159&gt;CK160,1,0)</f>
        <v>0</v>
      </c>
      <c r="DC159" s="111"/>
      <c r="DD159" s="65">
        <f>IF(AE162&gt;AE161,1,0)</f>
        <v>0</v>
      </c>
      <c r="DE159" s="65">
        <f>IF(AF162&gt;AF161,1,0)</f>
        <v>0</v>
      </c>
      <c r="DF159" s="65">
        <f>IF(AG162&gt;AG161,1,0)</f>
        <v>0</v>
      </c>
      <c r="DG159" s="65">
        <f>IF(AS162&gt;AS161,1,0)</f>
        <v>0</v>
      </c>
      <c r="DH159" s="65">
        <f>IF(AT162&gt;AT161,1,0)</f>
        <v>0</v>
      </c>
      <c r="DI159" s="65">
        <f>IF(AU162&gt;AU161,1,0)</f>
        <v>0</v>
      </c>
      <c r="DJ159" s="65">
        <f>IF(BG159&gt;BG160,1,0)</f>
        <v>0</v>
      </c>
      <c r="DK159" s="65">
        <f>IF(BH159&gt;BH160,1,0)</f>
        <v>0</v>
      </c>
      <c r="DL159" s="65">
        <f>IF(BI159&gt;BI160,1,0)</f>
        <v>0</v>
      </c>
      <c r="DM159" s="65">
        <f>IF(BU157&gt;BU158,1,0)</f>
        <v>0</v>
      </c>
      <c r="DN159" s="65">
        <f>IF(BV157&gt;BV158,1,0)</f>
        <v>0</v>
      </c>
      <c r="DO159" s="65">
        <f>IF(BW157&gt;BW158,1,0)</f>
        <v>0</v>
      </c>
      <c r="DP159" s="65">
        <f>IF(CI160&gt;CI159,1,0)</f>
        <v>0</v>
      </c>
      <c r="DQ159" s="65">
        <f>IF(CJ160&gt;CJ159,1,0)</f>
        <v>0</v>
      </c>
      <c r="DR159" s="65">
        <f>IF(CK160&gt;CK159,1,0)</f>
        <v>0</v>
      </c>
      <c r="DS159" s="111"/>
      <c r="DT159" s="65">
        <f>AE161+AF161+AG161+AS161+AT161+AU161+BG160+BH160+BI160+BU158+BV158+BW158+CI159+CJ159+CK159</f>
        <v>0</v>
      </c>
      <c r="DU159" s="65">
        <f>AE162+AF162+AG162+AS162+AT162+AU162+BG159+BH159+BI159+BU157+BV157+BW157+CI160+CJ160+CK160</f>
        <v>0</v>
      </c>
      <c r="DV159" s="111"/>
      <c r="DW159" s="31">
        <f>IF(X161="O",1,0)</f>
        <v>0</v>
      </c>
      <c r="DX159" s="31">
        <f>IF(AL161="O",1,0)</f>
        <v>0</v>
      </c>
      <c r="DY159" s="31">
        <f>IF(AZ160="O",1,0)</f>
        <v>0</v>
      </c>
      <c r="DZ159" s="31">
        <f>IF(BN158="O",1,0)</f>
        <v>0</v>
      </c>
      <c r="EA159" s="31">
        <f>IF(CB159="O",1,0)</f>
        <v>0</v>
      </c>
      <c r="ED159" s="65">
        <f t="shared" si="528"/>
        <v>0</v>
      </c>
      <c r="EE159" s="65">
        <f t="shared" si="529"/>
        <v>0</v>
      </c>
      <c r="EF159" s="65">
        <f t="shared" si="530"/>
        <v>0</v>
      </c>
      <c r="EG159" s="65">
        <f t="shared" si="531"/>
        <v>0</v>
      </c>
      <c r="EH159" s="65">
        <f t="shared" si="532"/>
        <v>0</v>
      </c>
      <c r="EI159" s="65">
        <v>3</v>
      </c>
      <c r="EJ159" s="43">
        <f t="shared" si="533"/>
        <v>0</v>
      </c>
      <c r="EK159" s="43">
        <f>AY160+BM158+CA159+W161+AK161</f>
        <v>0</v>
      </c>
      <c r="EL159" s="43">
        <f t="shared" si="534"/>
        <v>0</v>
      </c>
      <c r="EM159" s="43">
        <f t="shared" si="535"/>
        <v>0</v>
      </c>
      <c r="EN159" s="43">
        <f t="shared" si="536"/>
        <v>0</v>
      </c>
      <c r="EO159" s="43">
        <f t="shared" si="537"/>
        <v>0</v>
      </c>
      <c r="EP159" s="43">
        <f t="shared" si="537"/>
        <v>0</v>
      </c>
      <c r="EQ159" s="43">
        <f t="shared" si="538"/>
        <v>0</v>
      </c>
      <c r="ER159" s="43">
        <f t="shared" si="539"/>
        <v>0</v>
      </c>
      <c r="ES159" s="111"/>
      <c r="ET159" s="71">
        <f>IF(EK159+100&gt;99,EK159+100,concatdxnar("0",EK159+100))</f>
        <v>100</v>
      </c>
      <c r="EU159" s="71">
        <f t="shared" si="540"/>
        <v>100</v>
      </c>
      <c r="EV159" s="71">
        <f t="shared" si="541"/>
        <v>100</v>
      </c>
      <c r="EW159" s="71">
        <f t="shared" si="542"/>
        <v>9</v>
      </c>
      <c r="EX159" s="65" t="str">
        <f t="shared" si="543"/>
        <v>10010010093</v>
      </c>
      <c r="EY159" s="65">
        <f t="shared" si="544"/>
        <v>10010010093</v>
      </c>
      <c r="EZ159" s="65">
        <f>LARGE(EY157:EY162,EI159)</f>
        <v>10010010094</v>
      </c>
      <c r="FA159" s="65" t="str">
        <f t="shared" si="545"/>
        <v>100100100</v>
      </c>
      <c r="FB159" s="65" t="str">
        <f>IF(FA159=FA158,"empate-c",IF(FA159=FA160,"empate-b","ok"))</f>
        <v>empate-c</v>
      </c>
      <c r="FC159" s="65">
        <f t="shared" si="546"/>
        <v>4</v>
      </c>
      <c r="FD159" s="65" t="str">
        <f>IF(FB159="ok",9,IF(FB159="empate-c",CONCATENATE(FC159,FC158),IF(FB159="empate-b",CONCATENATE(FC159,FC160),1)))</f>
        <v>45</v>
      </c>
      <c r="FE159" s="65" t="str">
        <f>RIGHT(C155,1)</f>
        <v>R</v>
      </c>
      <c r="FF159" s="65" t="e">
        <f>IF(FD159=9,9,VLOOKUP(CONCATENATE(FE159,FD159),'Conf-Direto'!$A$12:$B$587,2,0))</f>
        <v>#N/A</v>
      </c>
      <c r="FG159" s="65" t="e">
        <f t="shared" si="547"/>
        <v>#N/A</v>
      </c>
      <c r="FH159" s="31" t="e">
        <f t="shared" si="548"/>
        <v>#N/A</v>
      </c>
      <c r="FI159" s="65">
        <v>3</v>
      </c>
      <c r="FJ159" s="70">
        <f>IF(BM157=1,1,IF(BM158=1,3,0))</f>
        <v>0</v>
      </c>
      <c r="FK159" s="70">
        <f>IF(AY159=1,2,IF(AY160=1,3,0))</f>
        <v>0</v>
      </c>
      <c r="FL159" s="70"/>
      <c r="FM159" s="70">
        <f>FL160</f>
        <v>0</v>
      </c>
      <c r="FN159" s="70">
        <f>FL161</f>
        <v>0</v>
      </c>
      <c r="FO159" s="70">
        <f>FL162</f>
        <v>0</v>
      </c>
      <c r="FP159" s="31" t="e">
        <f t="shared" si="549"/>
        <v>#N/A</v>
      </c>
      <c r="FQ159" s="31" t="e">
        <f>LARGE(FP157:FP162,3)</f>
        <v>#N/A</v>
      </c>
      <c r="FR159" s="65">
        <f>IF(SUM(EJ157:EJ162)=0,B159,VALUE(RIGHT(FQ159,1)))</f>
        <v>3</v>
      </c>
      <c r="FS159" s="31">
        <f t="shared" si="550"/>
        <v>105</v>
      </c>
      <c r="FT159" s="31">
        <f>VLOOKUP(FR159,B157:D162,3,0)</f>
        <v>0</v>
      </c>
      <c r="FU159" s="31">
        <f t="shared" si="551"/>
        <v>105</v>
      </c>
      <c r="FV159" s="67" t="str">
        <f t="shared" si="552"/>
        <v>105105</v>
      </c>
      <c r="FW159" s="31">
        <f t="shared" si="553"/>
        <v>105105</v>
      </c>
      <c r="FX159" s="31">
        <f>SMALL(FW157:FW162,FI159)</f>
        <v>105105</v>
      </c>
      <c r="FY159" s="31">
        <f t="shared" si="554"/>
        <v>105</v>
      </c>
      <c r="FZ159" s="31">
        <f t="shared" si="555"/>
        <v>105</v>
      </c>
    </row>
    <row r="160" spans="1:185" hidden="1" x14ac:dyDescent="0.45">
      <c r="B160" s="43">
        <v>4</v>
      </c>
      <c r="C160" s="38">
        <v>106</v>
      </c>
      <c r="D160" s="39">
        <f>Classificação!D110</f>
        <v>0</v>
      </c>
      <c r="F160" s="38">
        <f>F159+1</f>
        <v>106</v>
      </c>
      <c r="G160" s="89">
        <f t="shared" si="526"/>
        <v>0</v>
      </c>
      <c r="H160" s="131">
        <f>VLOOKUP(FR160,EI157:EJ162,2,0)</f>
        <v>0</v>
      </c>
      <c r="I160" s="112">
        <f>VLOOKUP(FR160,EI157:EK162,3,0)</f>
        <v>0</v>
      </c>
      <c r="J160" s="116">
        <f>VLOOKUP(FR160,EI157:EQ162,4,0)</f>
        <v>0</v>
      </c>
      <c r="K160" s="114">
        <f>VLOOKUP(FR160,EI157:EQ162,5,0)</f>
        <v>0</v>
      </c>
      <c r="L160" s="115">
        <f>VLOOKUP(FR160,EI157:EQ162,6,0)</f>
        <v>0</v>
      </c>
      <c r="M160" s="116">
        <f>VLOOKUP(FR160,EI157:EQ162,7,0)</f>
        <v>0</v>
      </c>
      <c r="N160" s="114">
        <f>VLOOKUP(FR160,EI157:EQ162,8,0)</f>
        <v>0</v>
      </c>
      <c r="O160" s="147">
        <f>VLOOKUP(FR160,EI157:EQ162,9,0)</f>
        <v>0</v>
      </c>
      <c r="P160" s="117">
        <f>VLOOKUP(FR160,EI157:ER162,10,0)</f>
        <v>0</v>
      </c>
      <c r="Q160" s="117" t="e">
        <f>VLOOKUP(FS160,EJ157:ES162,10,0)</f>
        <v>#N/A</v>
      </c>
      <c r="R160" s="97"/>
      <c r="S160" s="97"/>
      <c r="U160" s="118" t="s">
        <v>140</v>
      </c>
      <c r="V160" s="50">
        <f>D161</f>
        <v>0</v>
      </c>
      <c r="W160" s="119">
        <f>IF(X160="W",1,IF(X160="O",0,IF(X160="R",0,IF(X159="R",1,IF(AG160+AG159&gt;0,IF(AG160&gt;AG159,1,0),IF(AF160&gt;AF159,1,0))))))</f>
        <v>0</v>
      </c>
      <c r="X160" s="120"/>
      <c r="Y160" s="121"/>
      <c r="Z160" s="121"/>
      <c r="AA160" s="122"/>
      <c r="AC160" s="65" t="str">
        <f>IF(AA160&lt;&gt;"","STB",IF(AA159&lt;&gt;"","STB",IF(Z160&lt;&gt;"",IF(Z160&gt;5,IF(Z160&gt;Z159+1,"fim2st",IF(Z159&gt;Z160+1,"fim2st",IF(Z160=Z159,"meio2st",IF(Z160=6,IF(Z159=7,"fim2st","meio2st"),IF(Z160=7,IF(Z159=6,"fim2st","meio2st"),"meio2st"))))),IF(Z159&gt;5,IF(Z159&gt;Z160+1,"fim2st","meio2st"),"meio2st")),IF(Z159&lt;&gt;"",IF(Z160&gt;5,IF(Z160&gt;Z159+1,"fim2st",IF(Z159&gt;Z160+1,"fim2st",IF(Z160=Z159,"meio2st",IF(Z160=6,IF(Z159=7,"fim2st","meio2st"),IF(Z160=7,IF(Z159=6,"fim2st","meio2st"),"meio2st"))))),IF(Z159&gt;5,IF(Z159&gt;Z160+1,"fim2st","meio2st"),"meio2st")),IF(Y160&lt;&gt;"",IF(Y160&gt;5,IF(Y160&gt;Y159+1,"fim1st",IF(Y159&gt;Y160+1,"fim1st",IF(Y160=Y159,"meio1st",IF(Y160=6,IF(Y159=7,"fim1st","meio1st"),IF(Y160=7,IF(Y159=6,"fim1st","meio1st"),"meio1st"))))),IF(Y159&gt;5,IF(Y159&gt;Y160+1,"fim1st","meio1st"),"meio1st")),IF(Y159&lt;&gt;"",IF(Y160&gt;5,IF(Y160&gt;Y159+1,"fim1st",IF(Y159&gt;Y160+1,"fim1st",IF(Y160=Y159,"meio1st",IF(Y160=6,IF(Y159=7,"fim1st","meio1st"),IF(Y160=7,IF(Y159=6,"fim1st","meio1st"),"meio1st"))))),IF(Y159&gt;5,IF(Y159&gt;Y160+1,"fim1st","meio1st"),"meio1st")),"NJG"))))))</f>
        <v>NJG</v>
      </c>
      <c r="AE160" s="123">
        <f>IF(X160="W",6,IF(X160="O",0,  IF(X159="R",IF(AC160="meio1st",IF(Y159&gt;4,IF(Y159=6,7,Y159+2),6),Y160),Y160)))</f>
        <v>0</v>
      </c>
      <c r="AF160" s="124">
        <f>IF(X160="W",6,IF(X160="O",0,IF(X160="R",IF(AC160="meio1st",0,IF(AC160="fim1st",0,Z160) ),IF(X159="R",IF(AC160="meio1st",6,IF(AC160="fim1st",6,IF(AC160="meio2st",IF(Z159&gt;4,IF(Z159=6,7,Z159+2),6),Z160))),Z160))))</f>
        <v>0</v>
      </c>
      <c r="AG160" s="125">
        <f>IF(X160="W",0,IF(X160="O",0,IF(X160="R",IF(AC160="STB",AA160,0),IF(X159="R",IF(AC157="meio1st",0,IF(AE160&gt;AE159,IF(AF160&gt;AF159,0,10),IF(AF160&gt;AF159,10,AA160))),AA160))))</f>
        <v>0</v>
      </c>
      <c r="AH160" s="106"/>
      <c r="AI160" s="118"/>
      <c r="AJ160" s="50">
        <f>D160</f>
        <v>0</v>
      </c>
      <c r="AK160" s="119">
        <f>IF(AL160="W",1,IF(AL160="O",0,IF(AL160="R",0,IF(AL159="R",1,IF(AU160+AU159&gt;0,IF(AU160&gt;AU159,1,0),IF(AT160&gt;AT159,1,0))))))</f>
        <v>0</v>
      </c>
      <c r="AL160" s="120"/>
      <c r="AM160" s="121"/>
      <c r="AN160" s="121"/>
      <c r="AO160" s="122"/>
      <c r="AQ160" s="65" t="str">
        <f>IF(AO160&lt;&gt;"","STB",IF(AO159&lt;&gt;"","STB",IF(AN160&lt;&gt;"",IF(AN160&gt;5,IF(AN160&gt;AN159+1,"fim2st",IF(AN159&gt;AN160+1,"fim2st",IF(AN160=AN159,"meio2st",IF(AN160=6,IF(AN159=7,"fim2st","meio2st"),IF(AN160=7,IF(AN159=6,"fim2st","meio2st"),"meio2st"))))),IF(AN159&gt;5,IF(AN159&gt;AN160+1,"fim2st","meio2st"),"meio2st")),IF(AN159&lt;&gt;"",IF(AN160&gt;5,IF(AN160&gt;AN159+1,"fim2st",IF(AN159&gt;AN160+1,"fim2st",IF(AN160=AN159,"meio2st",IF(AN160=6,IF(AN159=7,"fim2st","meio2st"),IF(AN160=7,IF(AN159=6,"fim2st","meio2st"),"meio2st"))))),IF(AN159&gt;5,IF(AN159&gt;AN160+1,"fim2st","meio2st"),"meio2st")),IF(AM160&lt;&gt;"",IF(AM160&gt;5,IF(AM160&gt;AM159+1,"fim1st",IF(AM159&gt;AM160+1,"fim1st",IF(AM160=AM159,"meio1st",IF(AM160=6,IF(AM159=7,"fim1st","meio1st"),IF(AM160=7,IF(AM159=6,"fim1st","meio1st"),"meio1st"))))),IF(AM159&gt;5,IF(AM159&gt;AM160+1,"fim1st","meio1st"),"meio1st")),IF(AM159&lt;&gt;"",IF(AM160&gt;5,IF(AM160&gt;AM159+1,"fim1st",IF(AM159&gt;AM160+1,"fim1st",IF(AM160=AM159,"meio1st",IF(AM160=6,IF(AM159=7,"fim1st","meio1st"),IF(AM160=7,IF(AM159=6,"fim1st","meio1st"),"meio1st"))))),IF(AM159&gt;5,IF(AM159&gt;AM160+1,"fim1st","meio1st"),"meio1st")),"NJG"))))))</f>
        <v>NJG</v>
      </c>
      <c r="AS160" s="123">
        <f>IF(AL160="W",6,IF(AL160="O",0,  IF(AL159="R",IF(AQ160="meio1st",IF(AM159&gt;4,IF(AM159=6,7,AM159+2),6),AM160),AM160)))</f>
        <v>0</v>
      </c>
      <c r="AT160" s="124">
        <f>IF(AL160="W",6,IF(AL160="O",0,IF(AL160="R",IF(AQ160="meio1st",0,IF(AQ160="fim1st",0,AN160) ),IF(AL159="R",IF(AQ160="meio1st",6,IF(AQ160="fim1st",6,IF(AQ160="meio2st",IF(AN159&gt;4,IF(AN159=6,7,AN159+2),6),AN160))),AN160))))</f>
        <v>0</v>
      </c>
      <c r="AU160" s="125">
        <f>IF(AL160="W",0,IF(AL160="O",0,IF(AL160="R",IF(AQ160="STB",AO160,0),IF(AL159="R",IF(AQ157="meio1st",0,IF(AS160&gt;AS159,IF(AT160&gt;AT159,0,10),IF(AT160&gt;AT159,10,AO160))),AO160))))</f>
        <v>0</v>
      </c>
      <c r="AW160" s="118" t="s">
        <v>140</v>
      </c>
      <c r="AX160" s="50">
        <f>D159</f>
        <v>0</v>
      </c>
      <c r="AY160" s="119">
        <f>IF(AZ160="W",1,IF(AZ160="O",0,IF(AZ160="R",0,IF(AZ159="R",1,IF(BI160+BI159&gt;0,IF(BI160&gt;BI159,1,0),IF(BH160&gt;BH159,1,0))))))</f>
        <v>0</v>
      </c>
      <c r="AZ160" s="120"/>
      <c r="BA160" s="121"/>
      <c r="BB160" s="121"/>
      <c r="BC160" s="122"/>
      <c r="BE160" s="65" t="str">
        <f>IF(BC160&lt;&gt;"","STB",IF(BC159&lt;&gt;"","STB",IF(BB160&lt;&gt;"",IF(BB160&gt;5,IF(BB160&gt;BB159+1,"fim2st",IF(BB159&gt;BB160+1,"fim2st",IF(BB160=BB159,"meio2st",IF(BB160=6,IF(BB159=7,"fim2st","meio2st"),IF(BB160=7,IF(BB159=6,"fim2st","meio2st"),"meio2st"))))),IF(BB159&gt;5,IF(BB159&gt;BB160+1,"fim2st","meio2st"),"meio2st")),IF(BB159&lt;&gt;"",IF(BB160&gt;5,IF(BB160&gt;BB159+1,"fim2st",IF(BB159&gt;BB160+1,"fim2st",IF(BB160=BB159,"meio2st",IF(BB160=6,IF(BB159=7,"fim2st","meio2st"),IF(BB160=7,IF(BB159=6,"fim2st","meio2st"),"meio2st"))))),IF(BB159&gt;5,IF(BB159&gt;BB160+1,"fim2st","meio2st"),"meio2st")),IF(BA160&lt;&gt;"",IF(BA160&gt;5,IF(BA160&gt;BA159+1,"fim1st",IF(BA159&gt;BA160+1,"fim1st",IF(BA160=BA159,"meio1st",IF(BA160=6,IF(BA159=7,"fim1st","meio1st"),IF(BA160=7,IF(BA159=6,"fim1st","meio1st"),"meio1st"))))),IF(BA159&gt;5,IF(BA159&gt;BA160+1,"fim1st","meio1st"),"meio1st")),IF(BA159&lt;&gt;"",IF(BA160&gt;5,IF(BA160&gt;BA159+1,"fim1st",IF(BA159&gt;BA160+1,"fim1st",IF(BA160=BA159,"meio1st",IF(BA160=6,IF(BA159=7,"fim1st","meio1st"),IF(BA160=7,IF(BA159=6,"fim1st","meio1st"),"meio1st"))))),IF(BA159&gt;5,IF(BA159&gt;BA160+1,"fim1st","meio1st"),"meio1st")),"NJG"))))))</f>
        <v>NJG</v>
      </c>
      <c r="BG160" s="123">
        <f>IF(AZ160="W",6,IF(AZ160="O",0,  IF(AZ159="R",IF(BE160="meio1st",IF(BA159&gt;4,IF(BA159=6,7,BA159+2),6),BA160),BA160)))</f>
        <v>0</v>
      </c>
      <c r="BH160" s="124">
        <f>IF(AZ160="W",6,IF(AZ160="O",0,IF(AZ160="R",IF(BE160="meio1st",0,IF(BE160="fim1st",0,BB160) ),IF(AZ159="R",IF(BE160="meio1st",6,IF(BE160="fim1st",6,IF(BE160="meio2st",IF(BB159&gt;4,IF(BB159=6,7,BB159+2),6),BB160))),BB160))))</f>
        <v>0</v>
      </c>
      <c r="BI160" s="125">
        <f>IF(AZ160="W",0,IF(AZ160="O",0,IF(AZ160="R",IF(BE160="STB",BC160,0),IF(AZ159="R",IF(BE157="meio1st",0,IF(BG160&gt;BG159,IF(BH160&gt;BH159,0,10),IF(BH160&gt;BH159,10,BC160))),BC160))))</f>
        <v>0</v>
      </c>
      <c r="BK160" s="118" t="s">
        <v>140</v>
      </c>
      <c r="BL160" s="50">
        <f>D162</f>
        <v>0</v>
      </c>
      <c r="BM160" s="119">
        <f>IF(BN160="W",1,IF(BN160="O",0,IF(BN160="R",0,IF(BN159="R",1,IF(BW160+BW159&gt;0,IF(BW160&gt;BW159,1,0),IF(BV160&gt;BV159,1,0))))))</f>
        <v>0</v>
      </c>
      <c r="BN160" s="120"/>
      <c r="BO160" s="121"/>
      <c r="BP160" s="121"/>
      <c r="BQ160" s="122"/>
      <c r="BS160" s="65" t="str">
        <f>IF(BQ160&lt;&gt;"","STB",IF(BQ159&lt;&gt;"","STB",IF(BP160&lt;&gt;"",IF(BP160&gt;5,IF(BP160&gt;BP159+1,"fim2st",IF(BP159&gt;BP160+1,"fim2st",IF(BP160=BP159,"meio2st",IF(BP160=6,IF(BP159=7,"fim2st","meio2st"),IF(BP160=7,IF(BP159=6,"fim2st","meio2st"),"meio2st"))))),IF(BP159&gt;5,IF(BP159&gt;BP160+1,"fim2st","meio2st"),"meio2st")),IF(BP159&lt;&gt;"",IF(BP160&gt;5,IF(BP160&gt;BP159+1,"fim2st",IF(BP159&gt;BP160+1,"fim2st",IF(BP160=BP159,"meio2st",IF(BP160=6,IF(BP159=7,"fim2st","meio2st"),IF(BP160=7,IF(BP159=6,"fim2st","meio2st"),"meio2st"))))),IF(BP159&gt;5,IF(BP159&gt;BP160+1,"fim2st","meio2st"),"meio2st")),IF(BO160&lt;&gt;"",IF(BO160&gt;5,IF(BO160&gt;BO159+1,"fim1st",IF(BO159&gt;BO160+1,"fim1st",IF(BO160=BO159,"meio1st",IF(BO160=6,IF(BO159=7,"fim1st","meio1st"),IF(BO160=7,IF(BO159=6,"fim1st","meio1st"),"meio1st"))))),IF(BO159&gt;5,IF(BO159&gt;BO160+1,"fim1st","meio1st"),"meio1st")),IF(BO159&lt;&gt;"",IF(BO160&gt;5,IF(BO160&gt;BO159+1,"fim1st",IF(BO159&gt;BO160+1,"fim1st",IF(BO160=BO159,"meio1st",IF(BO160=6,IF(BO159=7,"fim1st","meio1st"),IF(BO160=7,IF(BO159=6,"fim1st","meio1st"),"meio1st"))))),IF(BO159&gt;5,IF(BO159&gt;BO160+1,"fim1st","meio1st"),"meio1st")),"NJG"))))))</f>
        <v>NJG</v>
      </c>
      <c r="BU160" s="123">
        <f>IF(BN160="W",6,IF(BN160="O",0,  IF(BN159="R",IF(BS160="meio1st",IF(BO159&gt;4,IF(BO159=6,7,BO159+2),6),BO160),BO160)))</f>
        <v>0</v>
      </c>
      <c r="BV160" s="124">
        <f>IF(BN160="W",6,IF(BN160="O",0,IF(BN160="R",IF(BS160="meio1st",0,IF(BS160="fim1st",0,BP160) ),IF(BN159="R",IF(BS160="meio1st",6,IF(BS160="fim1st",6,IF(BS160="meio2st",IF(BP159&gt;4,IF(BP159=6,7,BP159+2),6),BP160))),BP160))))</f>
        <v>0</v>
      </c>
      <c r="BW160" s="125">
        <f>IF(BN160="W",0,IF(BN160="O",0,IF(BN160="R",IF(BS160="STB",BQ160,0),IF(BN159="R",IF(BS157="meio1st",0,IF(BU160&gt;BU159,IF(BV160&gt;BV159,0,10),IF(BV160&gt;BV159,10,BQ160))),BQ160))))</f>
        <v>0</v>
      </c>
      <c r="BY160" s="118"/>
      <c r="BZ160" s="50">
        <f>D161</f>
        <v>0</v>
      </c>
      <c r="CA160" s="119">
        <f>IF(CB160="W",1,IF(CB160="O",0,IF(CB160="R",0,IF(CB159="R",1,IF(CK160+CK159&gt;0,IF(CK160&gt;CK159,1,0),IF(CJ160&gt;CJ159,1,0))))))</f>
        <v>0</v>
      </c>
      <c r="CB160" s="151"/>
      <c r="CC160" s="129"/>
      <c r="CD160" s="129"/>
      <c r="CE160" s="130"/>
      <c r="CG160" s="65" t="str">
        <f>IF(CE160&lt;&gt;"","STB",IF(CE159&lt;&gt;"","STB",IF(CD160&lt;&gt;"",IF(CD160&gt;5,IF(CD160&gt;CD159+1,"fim2st",IF(CD159&gt;CD160+1,"fim2st",IF(CD160=CD159,"meio2st",IF(CD160=6,IF(CD159=7,"fim2st","meio2st"),IF(CD160=7,IF(CD159=6,"fim2st","meio2st"),"meio2st"))))),IF(CD159&gt;5,IF(CD159&gt;CD160+1,"fim2st","meio2st"),"meio2st")),IF(CD159&lt;&gt;"",IF(CD160&gt;5,IF(CD160&gt;CD159+1,"fim2st",IF(CD159&gt;CD160+1,"fim2st",IF(CD160=CD159,"meio2st",IF(CD160=6,IF(CD159=7,"fim2st","meio2st"),IF(CD160=7,IF(CD159=6,"fim2st","meio2st"),"meio2st"))))),IF(CD159&gt;5,IF(CD159&gt;CD160+1,"fim2st","meio2st"),"meio2st")),IF(CC160&lt;&gt;"",IF(CC160&gt;5,IF(CC160&gt;CC159+1,"fim1st",IF(CC159&gt;CC160+1,"fim1st",IF(CC160=CC159,"meio1st",IF(CC160=6,IF(CC159=7,"fim1st","meio1st"),IF(CC160=7,IF(CC159=6,"fim1st","meio1st"),"meio1st"))))),IF(CC159&gt;5,IF(CC159&gt;CC160+1,"fim1st","meio1st"),"meio1st")),IF(CC159&lt;&gt;"",IF(CC160&gt;5,IF(CC160&gt;CC159+1,"fim1st",IF(CC159&gt;CC160+1,"fim1st",IF(CC160=CC159,"meio1st",IF(CC160=6,IF(CC159=7,"fim1st","meio1st"),IF(CC160=7,IF(CC159=6,"fim1st","meio1st"),"meio1st"))))),IF(CC159&gt;5,IF(CC159&gt;CC160+1,"fim1st","meio1st"),"meio1st")),"NJG"))))))</f>
        <v>NJG</v>
      </c>
      <c r="CI160" s="123">
        <f>IF(CB160="W",6,IF(CB160="O",0,  IF(CB159="R",IF(CG160="meio1st",IF(CC159&gt;4,IF(CC159=6,7,CC159+2),6),CC160),CC160)))</f>
        <v>0</v>
      </c>
      <c r="CJ160" s="124">
        <f>IF(CB160="W",6,IF(CB160="O",0,IF(CB160="R",IF(CG160="meio1st",0,IF(CG160="fim1st",0,CD160) ),IF(CB159="R",IF(CG160="meio1st",6,IF(CG160="fim1st",6,IF(CG160="meio2st",IF(CD159&gt;4,IF(CD159=6,7,CD159+2),6),CD160))),CD160))))</f>
        <v>0</v>
      </c>
      <c r="CK160" s="125">
        <f>IF(CB160="W",0,IF(CB160="O",0,IF(CB160="R",IF(CG160="STB",CE160,0),IF(CB159="R",IF(CG157="meio1st",0,IF(CI160&gt;CI159,IF(CJ160&gt;CJ159,0,10),IF(CJ160&gt;CJ159,10,CE160))),CE160))))</f>
        <v>0</v>
      </c>
      <c r="CM160" s="31">
        <f t="shared" si="527"/>
        <v>0</v>
      </c>
      <c r="CN160" s="65">
        <f>IF(AE162&gt;AE161,1,0)</f>
        <v>0</v>
      </c>
      <c r="CO160" s="65">
        <f>IF(AF162&gt;AF161,1,0)</f>
        <v>0</v>
      </c>
      <c r="CP160" s="65">
        <f>IF(AG162&gt;AG161,1,0)</f>
        <v>0</v>
      </c>
      <c r="CQ160" s="65">
        <f>IF(AS160&gt;AS159,1,0)</f>
        <v>0</v>
      </c>
      <c r="CR160" s="65">
        <f>IF(AT160&gt;AT159,1,0)</f>
        <v>0</v>
      </c>
      <c r="CS160" s="65">
        <f>IF(AU160&gt;AU159,1,0)</f>
        <v>0</v>
      </c>
      <c r="CT160" s="65">
        <f>IF(BG158&gt;BG157,1,0)</f>
        <v>0</v>
      </c>
      <c r="CU160" s="65">
        <f>IF(BH158&gt;BH157,1,0)</f>
        <v>0</v>
      </c>
      <c r="CV160" s="65">
        <f>IF(BI158&gt;BI157,1,0)</f>
        <v>0</v>
      </c>
      <c r="CW160" s="65">
        <f>IF(BU162&gt;BU161,1,0)</f>
        <v>0</v>
      </c>
      <c r="CX160" s="65">
        <f>IF(BV162&gt;BV161,1,0)</f>
        <v>0</v>
      </c>
      <c r="CY160" s="65">
        <f>IF(BW162&gt;BW161,1,0)</f>
        <v>0</v>
      </c>
      <c r="CZ160" s="65">
        <f>IF(CI161&gt;CI162,1,0)</f>
        <v>0</v>
      </c>
      <c r="DA160" s="65">
        <f>IF(CJ161&gt;CJ162,1,0)</f>
        <v>0</v>
      </c>
      <c r="DB160" s="65">
        <f>IF(CK161&gt;CK162,1,0)</f>
        <v>0</v>
      </c>
      <c r="DC160" s="111"/>
      <c r="DD160" s="65">
        <f>IF(AE161&gt;AE162,1,0)</f>
        <v>0</v>
      </c>
      <c r="DE160" s="65">
        <f>IF(AF161&gt;AF162,1,0)</f>
        <v>0</v>
      </c>
      <c r="DF160" s="65">
        <f>IF(AG161&gt;AG162,1,0)</f>
        <v>0</v>
      </c>
      <c r="DG160" s="65">
        <f>IF(AS159&gt;AS160,1,0)</f>
        <v>0</v>
      </c>
      <c r="DH160" s="65">
        <f>IF(AT159&gt;AT160,1,0)</f>
        <v>0</v>
      </c>
      <c r="DI160" s="65">
        <f>IF(AU159&gt;AU160,1,0)</f>
        <v>0</v>
      </c>
      <c r="DJ160" s="65">
        <f>IF(BG157&gt;BG158,1,0)</f>
        <v>0</v>
      </c>
      <c r="DK160" s="65">
        <f>IF(BH157&gt;BH158,1,0)</f>
        <v>0</v>
      </c>
      <c r="DL160" s="65">
        <f>IF(BI157&gt;BI158,1,0)</f>
        <v>0</v>
      </c>
      <c r="DM160" s="65">
        <f>IF(BU161&gt;BU162,1,0)</f>
        <v>0</v>
      </c>
      <c r="DN160" s="65">
        <f>IF(BV161&gt;BV162,1,0)</f>
        <v>0</v>
      </c>
      <c r="DO160" s="65">
        <f>IF(BW161&gt;BW162,1,0)</f>
        <v>0</v>
      </c>
      <c r="DP160" s="65">
        <f>IF(CI162&gt;CI161,1,0)</f>
        <v>0</v>
      </c>
      <c r="DQ160" s="65">
        <f>IF(CJ162&gt;CJ161,1,0)</f>
        <v>0</v>
      </c>
      <c r="DR160" s="65">
        <f>IF(CK162&gt;CK161,1,0)</f>
        <v>0</v>
      </c>
      <c r="DS160" s="111"/>
      <c r="DT160" s="65">
        <f>AE162+AF162+AG162+AS160+AT160+AU160+BG158+BH158+BI158+BU162+BV162+BW162+CI161+CJ161+CK161</f>
        <v>0</v>
      </c>
      <c r="DU160" s="65">
        <f>AE161+AF161+AG161+AS159+AT159+AU159+BG157+BH157+BI157+BU161+BV161+BW161+CI162+CJ162+CK162</f>
        <v>0</v>
      </c>
      <c r="DV160" s="111"/>
      <c r="DW160" s="31">
        <f>IF(X162="O",1,0)</f>
        <v>0</v>
      </c>
      <c r="DX160" s="31">
        <f>IF(AL160="O",1,0)</f>
        <v>0</v>
      </c>
      <c r="DY160" s="31">
        <f>IF(AZ158="O",1,0)</f>
        <v>0</v>
      </c>
      <c r="DZ160" s="31">
        <f>IF(BN162="O",1,0)</f>
        <v>0</v>
      </c>
      <c r="EA160" s="31">
        <f>IF(CB161="O",1,0)</f>
        <v>0</v>
      </c>
      <c r="ED160" s="65">
        <f t="shared" si="528"/>
        <v>0</v>
      </c>
      <c r="EE160" s="65">
        <f t="shared" si="529"/>
        <v>0</v>
      </c>
      <c r="EF160" s="65">
        <f t="shared" si="530"/>
        <v>0</v>
      </c>
      <c r="EG160" s="65">
        <f t="shared" si="531"/>
        <v>0</v>
      </c>
      <c r="EH160" s="65">
        <f t="shared" si="532"/>
        <v>0</v>
      </c>
      <c r="EI160" s="65">
        <v>4</v>
      </c>
      <c r="EJ160" s="43">
        <f t="shared" si="533"/>
        <v>0</v>
      </c>
      <c r="EK160" s="43">
        <f>AY158+BM162+CA161+W162+AK160</f>
        <v>0</v>
      </c>
      <c r="EL160" s="43">
        <f t="shared" si="534"/>
        <v>0</v>
      </c>
      <c r="EM160" s="43">
        <f t="shared" si="535"/>
        <v>0</v>
      </c>
      <c r="EN160" s="43">
        <f t="shared" si="536"/>
        <v>0</v>
      </c>
      <c r="EO160" s="43">
        <f t="shared" si="537"/>
        <v>0</v>
      </c>
      <c r="EP160" s="43">
        <f t="shared" si="537"/>
        <v>0</v>
      </c>
      <c r="EQ160" s="43">
        <f t="shared" si="538"/>
        <v>0</v>
      </c>
      <c r="ER160" s="43">
        <f t="shared" si="539"/>
        <v>0</v>
      </c>
      <c r="ES160" s="111"/>
      <c r="ET160" s="71">
        <f>IF(EK160+100&gt;99,EK160+100,concatdxnar("0",EK160+100))</f>
        <v>100</v>
      </c>
      <c r="EU160" s="71">
        <f t="shared" si="540"/>
        <v>100</v>
      </c>
      <c r="EV160" s="71">
        <f t="shared" si="541"/>
        <v>100</v>
      </c>
      <c r="EW160" s="71">
        <f t="shared" si="542"/>
        <v>9</v>
      </c>
      <c r="EX160" s="65" t="str">
        <f t="shared" si="543"/>
        <v>10010010094</v>
      </c>
      <c r="EY160" s="65">
        <f t="shared" si="544"/>
        <v>10010010094</v>
      </c>
      <c r="EZ160" s="65">
        <f>LARGE(EY157:EY162,EI160)</f>
        <v>10010010093</v>
      </c>
      <c r="FA160" s="65" t="str">
        <f t="shared" si="545"/>
        <v>100100100</v>
      </c>
      <c r="FB160" s="65" t="str">
        <f>IF(FA160=FA159,"empate-c",IF(FA160=FA161,"empate-b","ok"))</f>
        <v>empate-c</v>
      </c>
      <c r="FC160" s="65">
        <f t="shared" si="546"/>
        <v>3</v>
      </c>
      <c r="FD160" s="65" t="str">
        <f>IF(FB160="ok",9,IF(FB160="empate-c",CONCATENATE(FC160,FC159),IF(FB160="empate-b",CONCATENATE(FC160,FC161),1)))</f>
        <v>34</v>
      </c>
      <c r="FE160" s="65" t="str">
        <f>RIGHT(C155,1)</f>
        <v>R</v>
      </c>
      <c r="FF160" s="65" t="e">
        <f>IF(FD160=9,9,VLOOKUP(CONCATENATE(FE160,FD160),'Conf-Direto'!$A$12:$B$587,2,0))</f>
        <v>#N/A</v>
      </c>
      <c r="FG160" s="65" t="e">
        <f t="shared" si="547"/>
        <v>#N/A</v>
      </c>
      <c r="FH160" s="31" t="e">
        <f t="shared" si="548"/>
        <v>#N/A</v>
      </c>
      <c r="FI160" s="65">
        <v>4</v>
      </c>
      <c r="FJ160" s="70">
        <f>IF(AY157=1,1,IF(AY158=1,4,0))</f>
        <v>0</v>
      </c>
      <c r="FK160" s="70">
        <f>IF(AK159=1,2,IF(AK160=1,4,0))</f>
        <v>0</v>
      </c>
      <c r="FL160" s="70">
        <f>IF(W161=1,3,IF(W162=1,4,0))</f>
        <v>0</v>
      </c>
      <c r="FM160" s="70"/>
      <c r="FN160" s="70">
        <f>FM161</f>
        <v>0</v>
      </c>
      <c r="FO160" s="70">
        <f>FM162</f>
        <v>0</v>
      </c>
      <c r="FP160" s="31" t="e">
        <f t="shared" si="549"/>
        <v>#N/A</v>
      </c>
      <c r="FQ160" s="31" t="e">
        <f>LARGE(FP157:FP162,4)</f>
        <v>#N/A</v>
      </c>
      <c r="FR160" s="65">
        <f>IF(SUM(EJ157:EJ162)=0,B160,VALUE(RIGHT(FQ160,1)))</f>
        <v>4</v>
      </c>
      <c r="FS160" s="31">
        <f t="shared" si="550"/>
        <v>106</v>
      </c>
      <c r="FT160" s="31">
        <f>VLOOKUP(FR160,B157:D162,3,0)</f>
        <v>0</v>
      </c>
      <c r="FU160" s="31">
        <f t="shared" si="551"/>
        <v>106</v>
      </c>
      <c r="FV160" s="67" t="str">
        <f t="shared" si="552"/>
        <v>106106</v>
      </c>
      <c r="FW160" s="31">
        <f t="shared" si="553"/>
        <v>106106</v>
      </c>
      <c r="FX160" s="31">
        <f>SMALL(FW157:FW162,FI160)</f>
        <v>106106</v>
      </c>
      <c r="FY160" s="31">
        <f t="shared" si="554"/>
        <v>106</v>
      </c>
      <c r="FZ160" s="31">
        <f t="shared" si="555"/>
        <v>106</v>
      </c>
    </row>
    <row r="161" spans="1:185" hidden="1" x14ac:dyDescent="0.45">
      <c r="B161" s="43">
        <v>5</v>
      </c>
      <c r="C161" s="38">
        <v>107</v>
      </c>
      <c r="D161" s="39">
        <f>Classificação!D111</f>
        <v>0</v>
      </c>
      <c r="F161" s="38">
        <f>F160+1</f>
        <v>107</v>
      </c>
      <c r="G161" s="89">
        <f t="shared" si="526"/>
        <v>0</v>
      </c>
      <c r="H161" s="131">
        <f>VLOOKUP(FR161,EI157:EJ162,2,0)</f>
        <v>0</v>
      </c>
      <c r="I161" s="112">
        <f>VLOOKUP(FR161,EI157:EK162,3,0)</f>
        <v>0</v>
      </c>
      <c r="J161" s="131">
        <f>VLOOKUP(FR161,EI157:EQ162,4,0)</f>
        <v>0</v>
      </c>
      <c r="K161" s="114">
        <f>VLOOKUP(FR161,EI157:EQ162,5,0)</f>
        <v>0</v>
      </c>
      <c r="L161" s="115">
        <f>VLOOKUP(FR161,EI157:EQ162,6,0)</f>
        <v>0</v>
      </c>
      <c r="M161" s="131">
        <f>VLOOKUP(FR161,EI157:EQ162,7,0)</f>
        <v>0</v>
      </c>
      <c r="N161" s="114">
        <f>VLOOKUP(FR161,EI157:EQ162,8,0)</f>
        <v>0</v>
      </c>
      <c r="O161" s="147">
        <f>VLOOKUP(FR161,EI157:EQ162,9,0)</f>
        <v>0</v>
      </c>
      <c r="P161" s="117">
        <f>VLOOKUP(FR161,EI157:ER162,10,0)</f>
        <v>0</v>
      </c>
      <c r="Q161" s="117" t="e">
        <f>VLOOKUP(FS161,EJ157:ES162,10,0)</f>
        <v>#N/A</v>
      </c>
      <c r="R161" s="97"/>
      <c r="S161" s="97"/>
      <c r="U161" s="98"/>
      <c r="V161" s="45">
        <f>D159</f>
        <v>0</v>
      </c>
      <c r="W161" s="134">
        <f>IF(X161="W",1,IF(X161="O",0,IF(X161="R",0,IF(X162="R",1,IF(AG161+AG162&gt;0,IF(AG161&gt;AG162,1,0),IF(AF161&gt;AF162,1,0))))))</f>
        <v>0</v>
      </c>
      <c r="X161" s="132"/>
      <c r="Y161" s="101"/>
      <c r="Z161" s="101"/>
      <c r="AA161" s="102"/>
      <c r="AC161" s="65" t="str">
        <f>IF(AA161&lt;&gt;"","STB",IF(AA162&lt;&gt;"","STB",IF(Z161&lt;&gt;"",IF(Z161&gt;5,IF(Z161&gt;Z162+1,"fim2st",IF(Z162&gt;Z161+1,"fim2st",IF(Z161=Z162,"meio2st",IF(Z161=6,IF(Z162=7,"fim2st","meio2st"),IF(Z161=7,IF(Z162=6,"fim2st","meio2st"),"meio2st"))))),IF(Z162&gt;5,IF(Z162&gt;Z161+1,"fim2st","meio2st"),"meio2st")),IF(Z162&lt;&gt;"",IF(Z161&gt;5,IF(Z161&gt;Z162+1,"fim2st",IF(Z162&gt;Z161+1,"fim2st",IF(Z161=Z162,"meio2st",IF(Z161=6,IF(Z162=7,"fim2st","meio2st"),IF(Z161=7,IF(Z162=6,"fim2st","meio2st"),"meio2st"))))),IF(Z162&gt;5,IF(Z162&gt;Z161+1,"fim2st","meio2st"),"meio2st")),IF(Y161&lt;&gt;"",IF(Y161&gt;5,IF(Y161&gt;Y162+1,"fim1st",IF(Y162&gt;Y161+1,"fim1st",IF(Y161=Y162,"meio1st",IF(Y161=6,IF(Y162=7,"fim1st","meio1st"),IF(Y161=7,IF(Y162=6,"fim1st","meio1st"),"meio1st"))))),IF(Y162&gt;5,IF(Y162&gt;Y161+1,"fim1st","meio1st"),"meio1st")),IF(Y162&lt;&gt;"",IF(Y161&gt;5,IF(Y161&gt;Y162+1,"fim1st",IF(Y162&gt;Y161+1,"fim1st",IF(Y161=Y162,"meio1st",IF(Y161=6,IF(Y162=7,"fim1st","meio1st"),IF(Y161=7,IF(Y162=6,"fim1st","meio1st"),"meio1st"))))),IF(Y162&gt;5,IF(Y162&gt;Y161+1,"fim1st","meio1st"),"meio1st")),"NJG"))))))</f>
        <v>NJG</v>
      </c>
      <c r="AE161" s="103">
        <f>IF(X161="W",6,IF(X161="O",0,  IF(X162="R",IF(AC161="meio1st",IF(Y162&gt;4,IF(Y162=6,7,Y162+2),6),Y161),Y161)))</f>
        <v>0</v>
      </c>
      <c r="AF161" s="104">
        <f>IF(X161="W",6,IF(X161="O",0,IF(X161="R",IF(AC161="meio1st",0,IF(AC161="fim1st",0,Z161) ),IF(X162="R",IF(AC161="meio1st",6,IF(AC161="fim1st",6,IF(AC161="meio2st",IF(Z162&gt;4,IF(Z162=6,7,Z162+2),6),Z161))),Z161))))</f>
        <v>0</v>
      </c>
      <c r="AG161" s="105">
        <f>IF(X161="W",0,IF(X161="O",0,IF(X161="R",IF(AC161="STB",AA161,0),IF(X162="R",IF(AC157="meio1st",0,IF(AE161&gt;AE162,IF(AF161&gt;AF162,0,10),IF(AF161&gt;AF162,10,AA161))),AA161))))</f>
        <v>0</v>
      </c>
      <c r="AH161" s="106"/>
      <c r="AI161" s="98" t="s">
        <v>140</v>
      </c>
      <c r="AJ161" s="45">
        <f>D159</f>
        <v>0</v>
      </c>
      <c r="AK161" s="134">
        <f>IF(AL161="W",1,IF(AL161="O",0,IF(AL161="R",0,IF(AL162="R",1,IF(AU161+AU162&gt;0,IF(AU161&gt;AU162,1,0),IF(AT161&gt;AT162,1,0))))))</f>
        <v>0</v>
      </c>
      <c r="AL161" s="132"/>
      <c r="AM161" s="101"/>
      <c r="AN161" s="101"/>
      <c r="AO161" s="102"/>
      <c r="AQ161" s="65" t="str">
        <f>IF(AO161&lt;&gt;"","STB",IF(AO162&lt;&gt;"","STB",IF(AN161&lt;&gt;"",IF(AN161&gt;5,IF(AN161&gt;AN162+1,"fim2st",IF(AN162&gt;AN161+1,"fim2st",IF(AN161=AN162,"meio2st",IF(AN161=6,IF(AN162=7,"fim2st","meio2st"),IF(AN161=7,IF(AN162=6,"fim2st","meio2st"),"meio2st"))))),IF(AN162&gt;5,IF(AN162&gt;AN161+1,"fim2st","meio2st"),"meio2st")),IF(AN162&lt;&gt;"",IF(AN161&gt;5,IF(AN161&gt;AN162+1,"fim2st",IF(AN162&gt;AN161+1,"fim2st",IF(AN161=AN162,"meio2st",IF(AN161=6,IF(AN162=7,"fim2st","meio2st"),IF(AN161=7,IF(AN162=6,"fim2st","meio2st"),"meio2st"))))),IF(AN162&gt;5,IF(AN162&gt;AN161+1,"fim2st","meio2st"),"meio2st")),IF(AM161&lt;&gt;"",IF(AM161&gt;5,IF(AM161&gt;AM162+1,"fim1st",IF(AM162&gt;AM161+1,"fim1st",IF(AM161=AM162,"meio1st",IF(AM161=6,IF(AM162=7,"fim1st","meio1st"),IF(AM161=7,IF(AM162=6,"fim1st","meio1st"),"meio1st"))))),IF(AM162&gt;5,IF(AM162&gt;AM161+1,"fim1st","meio1st"),"meio1st")),IF(AM162&lt;&gt;"",IF(AM161&gt;5,IF(AM161&gt;AM162+1,"fim1st",IF(AM162&gt;AM161+1,"fim1st",IF(AM161=AM162,"meio1st",IF(AM161=6,IF(AM162=7,"fim1st","meio1st"),IF(AM161=7,IF(AM162=6,"fim1st","meio1st"),"meio1st"))))),IF(AM162&gt;5,IF(AM162&gt;AM161+1,"fim1st","meio1st"),"meio1st")),"NJG"))))))</f>
        <v>NJG</v>
      </c>
      <c r="AS161" s="103">
        <f>IF(AL161="W",6,IF(AL161="O",0,  IF(AL162="R",IF(AQ161="meio1st",IF(AM162&gt;4,IF(AM162=6,7,AM162+2),6),AM161),AM161)))</f>
        <v>0</v>
      </c>
      <c r="AT161" s="104">
        <f>IF(AL161="W",6,IF(AL161="O",0,IF(AL161="R",IF(AQ161="meio1st",0,IF(AQ161="fim1st",0,AN161) ),IF(AL162="R",IF(AQ161="meio1st",6,IF(AQ161="fim1st",6,IF(AQ161="meio2st",IF(AN162&gt;4,IF(AN162=6,7,AN162+2),6),AN161))),AN161))))</f>
        <v>0</v>
      </c>
      <c r="AU161" s="105">
        <f>IF(AL161="W",0,IF(AL161="O",0,IF(AL161="R",IF(AQ161="STB",AO161,0),IF(AL162="R",IF(AQ157="meio1st",0,IF(AS161&gt;AS162,IF(AT161&gt;AT162,0,10),IF(AT161&gt;AT162,10,AO161))),AO161))))</f>
        <v>0</v>
      </c>
      <c r="AW161" s="98"/>
      <c r="AX161" s="45">
        <f>D161</f>
        <v>0</v>
      </c>
      <c r="AY161" s="134">
        <f>IF(AZ161="W",1,IF(AZ161="O",0,IF(AZ161="R",0,IF(AZ162="R",1,IF(BI161+BI162&gt;0,IF(BI161&gt;BI162,1,0),IF(BH161&gt;BH162,1,0))))))</f>
        <v>0</v>
      </c>
      <c r="AZ161" s="132"/>
      <c r="BA161" s="101"/>
      <c r="BB161" s="101"/>
      <c r="BC161" s="102"/>
      <c r="BE161" s="65" t="str">
        <f>IF(BC161&lt;&gt;"","STB",IF(BC162&lt;&gt;"","STB",IF(BB161&lt;&gt;"",IF(BB161&gt;5,IF(BB161&gt;BB162+1,"fim2st",IF(BB162&gt;BB161+1,"fim2st",IF(BB161=BB162,"meio2st",IF(BB161=6,IF(BB162=7,"fim2st","meio2st"),IF(BB161=7,IF(BB162=6,"fim2st","meio2st"),"meio2st"))))),IF(BB162&gt;5,IF(BB162&gt;BB161+1,"fim2st","meio2st"),"meio2st")),IF(BB162&lt;&gt;"",IF(BB161&gt;5,IF(BB161&gt;BB162+1,"fim2st",IF(BB162&gt;BB161+1,"fim2st",IF(BB161=BB162,"meio2st",IF(BB161=6,IF(BB162=7,"fim2st","meio2st"),IF(BB161=7,IF(BB162=6,"fim2st","meio2st"),"meio2st"))))),IF(BB162&gt;5,IF(BB162&gt;BB161+1,"fim2st","meio2st"),"meio2st")),IF(BA161&lt;&gt;"",IF(BA161&gt;5,IF(BA161&gt;BA162+1,"fim1st",IF(BA162&gt;BA161+1,"fim1st",IF(BA161=BA162,"meio1st",IF(BA161=6,IF(BA162=7,"fim1st","meio1st"),IF(BA161=7,IF(BA162=6,"fim1st","meio1st"),"meio1st"))))),IF(BA162&gt;5,IF(BA162&gt;BA161+1,"fim1st","meio1st"),"meio1st")),IF(BA162&lt;&gt;"",IF(BA161&gt;5,IF(BA161&gt;BA162+1,"fim1st",IF(BA162&gt;BA161+1,"fim1st",IF(BA161=BA162,"meio1st",IF(BA161=6,IF(BA162=7,"fim1st","meio1st"),IF(BA161=7,IF(BA162=6,"fim1st","meio1st"),"meio1st"))))),IF(BA162&gt;5,IF(BA162&gt;BA161+1,"fim1st","meio1st"),"meio1st")),"NJG"))))))</f>
        <v>NJG</v>
      </c>
      <c r="BG161" s="103">
        <f>IF(AZ161="W",6,IF(AZ161="O",0,  IF(AZ162="R",IF(BE161="meio1st",IF(BA162&gt;4,IF(BA162=6,7,BA162+2),6),BA161),BA161)))</f>
        <v>0</v>
      </c>
      <c r="BH161" s="104">
        <f>IF(AZ161="W",6,IF(AZ161="O",0,IF(AZ161="R",IF(BE161="meio1st",0,IF(BE161="fim1st",0,BB161) ),IF(AZ162="R",IF(BE161="meio1st",6,IF(BE161="fim1st",6,IF(BE161="meio2st",IF(BB162&gt;4,IF(BB162=6,7,BB162+2),6),BB161))),BB161))))</f>
        <v>0</v>
      </c>
      <c r="BI161" s="105">
        <f>IF(AZ161="W",0,IF(AZ161="O",0,IF(AZ161="R",IF(BE161="STB",BC161,0),IF(AZ162="R",IF(BE157="meio1st",0,IF(BG161&gt;BG162,IF(BH161&gt;BH162,0,10),IF(BH161&gt;BH162,10,BC161))),BC161))))</f>
        <v>0</v>
      </c>
      <c r="BK161" s="98" t="s">
        <v>140</v>
      </c>
      <c r="BL161" s="45">
        <f>D161</f>
        <v>0</v>
      </c>
      <c r="BM161" s="134">
        <f>IF(BN161="W",1,IF(BN161="O",0,IF(BN161="R",0,IF(BN162="R",1,IF(BW161+BW162&gt;0,IF(BW161&gt;BW162,1,0),IF(BV161&gt;BV162,1,0))))))</f>
        <v>0</v>
      </c>
      <c r="BN161" s="132"/>
      <c r="BO161" s="101"/>
      <c r="BP161" s="101"/>
      <c r="BQ161" s="102"/>
      <c r="BS161" s="65" t="str">
        <f>IF(BQ161&lt;&gt;"","STB",IF(BQ162&lt;&gt;"","STB",IF(BP161&lt;&gt;"",IF(BP161&gt;5,IF(BP161&gt;BP162+1,"fim2st",IF(BP162&gt;BP161+1,"fim2st",IF(BP161=BP162,"meio2st",IF(BP161=6,IF(BP162=7,"fim2st","meio2st"),IF(BP161=7,IF(BP162=6,"fim2st","meio2st"),"meio2st"))))),IF(BP162&gt;5,IF(BP162&gt;BP161+1,"fim2st","meio2st"),"meio2st")),IF(BP162&lt;&gt;"",IF(BP161&gt;5,IF(BP161&gt;BP162+1,"fim2st",IF(BP162&gt;BP161+1,"fim2st",IF(BP161=BP162,"meio2st",IF(BP161=6,IF(BP162=7,"fim2st","meio2st"),IF(BP161=7,IF(BP162=6,"fim2st","meio2st"),"meio2st"))))),IF(BP162&gt;5,IF(BP162&gt;BP161+1,"fim2st","meio2st"),"meio2st")),IF(BO161&lt;&gt;"",IF(BO161&gt;5,IF(BO161&gt;BO162+1,"fim1st",IF(BO162&gt;BO161+1,"fim1st",IF(BO161=BO162,"meio1st",IF(BO161=6,IF(BO162=7,"fim1st","meio1st"),IF(BO161=7,IF(BO162=6,"fim1st","meio1st"),"meio1st"))))),IF(BO162&gt;5,IF(BO162&gt;BO161+1,"fim1st","meio1st"),"meio1st")),IF(BO162&lt;&gt;"",IF(BO161&gt;5,IF(BO161&gt;BO162+1,"fim1st",IF(BO162&gt;BO161+1,"fim1st",IF(BO161=BO162,"meio1st",IF(BO161=6,IF(BO162=7,"fim1st","meio1st"),IF(BO161=7,IF(BO162=6,"fim1st","meio1st"),"meio1st"))))),IF(BO162&gt;5,IF(BO162&gt;BO161+1,"fim1st","meio1st"),"meio1st")),"NJG"))))))</f>
        <v>NJG</v>
      </c>
      <c r="BU161" s="103">
        <f>IF(BN161="W",6,IF(BN161="O",0,  IF(BN162="R",IF(BS161="meio1st",IF(BO162&gt;4,IF(BO162=6,7,BO162+2),6),BO161),BO161)))</f>
        <v>0</v>
      </c>
      <c r="BV161" s="104">
        <f>IF(BN161="W",6,IF(BN161="O",0,IF(BN161="R",IF(BS161="meio1st",0,IF(BS161="fim1st",0,BP161) ),IF(BN162="R",IF(BS161="meio1st",6,IF(BS161="fim1st",6,IF(BS161="meio2st",IF(BP162&gt;4,IF(BP162=6,7,BP162+2),6),BP161))),BP161))))</f>
        <v>0</v>
      </c>
      <c r="BW161" s="105">
        <f>IF(BN161="W",0,IF(BN161="O",0,IF(BN161="R",IF(BS161="STB",BQ161,0),IF(BN162="R",IF(BS157="meio1st",0,IF(BU161&gt;BU162,IF(BV161&gt;BV162,0,10),IF(BV161&gt;BV162,10,BQ161))),BQ161))))</f>
        <v>0</v>
      </c>
      <c r="BY161" s="98" t="s">
        <v>140</v>
      </c>
      <c r="BZ161" s="45">
        <f>D160</f>
        <v>0</v>
      </c>
      <c r="CA161" s="134">
        <f>IF(CB161="W",1,IF(CB161="O",0,IF(CB161="R",0,IF(CB162="R",1,IF(CK161+CK162&gt;0,IF(CK161&gt;CK162,1,0),IF(CJ161&gt;CJ162,1,0))))))</f>
        <v>0</v>
      </c>
      <c r="CB161" s="133"/>
      <c r="CC161" s="109"/>
      <c r="CD161" s="109"/>
      <c r="CE161" s="110"/>
      <c r="CG161" s="65" t="str">
        <f>IF(CE161&lt;&gt;"","STB",IF(CE162&lt;&gt;"","STB",IF(CD161&lt;&gt;"",IF(CD161&gt;5,IF(CD161&gt;CD162+1,"fim2st",IF(CD162&gt;CD161+1,"fim2st",IF(CD161=CD162,"meio2st",IF(CD161=6,IF(CD162=7,"fim2st","meio2st"),IF(CD161=7,IF(CD162=6,"fim2st","meio2st"),"meio2st"))))),IF(CD162&gt;5,IF(CD162&gt;CD161+1,"fim2st","meio2st"),"meio2st")),IF(CD162&lt;&gt;"",IF(CD161&gt;5,IF(CD161&gt;CD162+1,"fim2st",IF(CD162&gt;CD161+1,"fim2st",IF(CD161=CD162,"meio2st",IF(CD161=6,IF(CD162=7,"fim2st","meio2st"),IF(CD161=7,IF(CD162=6,"fim2st","meio2st"),"meio2st"))))),IF(CD162&gt;5,IF(CD162&gt;CD161+1,"fim2st","meio2st"),"meio2st")),IF(CC161&lt;&gt;"",IF(CC161&gt;5,IF(CC161&gt;CC162+1,"fim1st",IF(CC162&gt;CC161+1,"fim1st",IF(CC161=CC162,"meio1st",IF(CC161=6,IF(CC162=7,"fim1st","meio1st"),IF(CC161=7,IF(CC162=6,"fim1st","meio1st"),"meio1st"))))),IF(CC162&gt;5,IF(CC162&gt;CC161+1,"fim1st","meio1st"),"meio1st")),IF(CC162&lt;&gt;"",IF(CC161&gt;5,IF(CC161&gt;CC162+1,"fim1st",IF(CC162&gt;CC161+1,"fim1st",IF(CC161=CC162,"meio1st",IF(CC161=6,IF(CC162=7,"fim1st","meio1st"),IF(CC161=7,IF(CC162=6,"fim1st","meio1st"),"meio1st"))))),IF(CC162&gt;5,IF(CC162&gt;CC161+1,"fim1st","meio1st"),"meio1st")),"NJG"))))))</f>
        <v>NJG</v>
      </c>
      <c r="CI161" s="103">
        <f>IF(CB161="W",6,IF(CB161="O",0,  IF(CB162="R",IF(CG161="meio1st",IF(CC162&gt;4,IF(CC162=6,7,CC162+2),6),CC161),CC161)))</f>
        <v>0</v>
      </c>
      <c r="CJ161" s="104">
        <f>IF(CB161="W",6,IF(CB161="O",0,IF(CB161="R",IF(CG161="meio1st",0,IF(CG161="fim1st",0,CD161) ),IF(CB162="R",IF(CG161="meio1st",6,IF(CG161="fim1st",6,IF(CG161="meio2st",IF(CD162&gt;4,IF(CD162=6,7,CD162+2),6),CD161))),CD161))))</f>
        <v>0</v>
      </c>
      <c r="CK161" s="105">
        <f>IF(CB161="W",0,IF(CB161="O",0,IF(CB161="R",IF(CG161="STB",CE161,0),IF(CB162="R",IF(CG157="meio1st",0,IF(CI161&gt;CI162,IF(CJ161&gt;CJ162,0,10),IF(CJ161&gt;CJ162,10,CE161))),CE161))))</f>
        <v>0</v>
      </c>
      <c r="CM161" s="31">
        <f t="shared" si="527"/>
        <v>0</v>
      </c>
      <c r="CN161" s="65">
        <f>IF(AE160&gt;AE159,1,0)</f>
        <v>0</v>
      </c>
      <c r="CO161" s="65">
        <f>IF(AF160&gt;AF159,1,0)</f>
        <v>0</v>
      </c>
      <c r="CP161" s="65">
        <f>IF(AG160&gt;AG159,1,0)</f>
        <v>0</v>
      </c>
      <c r="CQ161" s="65">
        <f>IF(AS158&gt;AS157,1,0)</f>
        <v>0</v>
      </c>
      <c r="CR161" s="65">
        <f>IF(AT158&gt;AT157,1,0)</f>
        <v>0</v>
      </c>
      <c r="CS161" s="65">
        <f>IF(AU158&gt;AU157,1,0)</f>
        <v>0</v>
      </c>
      <c r="CT161" s="65">
        <f>IF(BG161&gt;BG162,1,0)</f>
        <v>0</v>
      </c>
      <c r="CU161" s="65">
        <f>IF(BH161&gt;BH162,1,0)</f>
        <v>0</v>
      </c>
      <c r="CV161" s="65">
        <f>IF(BI161&gt;BI162,1,0)</f>
        <v>0</v>
      </c>
      <c r="CW161" s="65">
        <f>IF(BU161&gt;BU162,1,0)</f>
        <v>0</v>
      </c>
      <c r="CX161" s="65">
        <f>IF(BV161&gt;BV162,1,0)</f>
        <v>0</v>
      </c>
      <c r="CY161" s="65">
        <f>IF(BW161&gt;BW162,1,0)</f>
        <v>0</v>
      </c>
      <c r="CZ161" s="65">
        <f>IF(CI160&gt;CI159,1,0)</f>
        <v>0</v>
      </c>
      <c r="DA161" s="65">
        <f>IF(CJ160&gt;CJ159,1,0)</f>
        <v>0</v>
      </c>
      <c r="DB161" s="65">
        <f>IF(CK160&gt;CK159,1,0)</f>
        <v>0</v>
      </c>
      <c r="DC161" s="111"/>
      <c r="DD161" s="65">
        <f>IF(AE159&gt;AE160,1,0)</f>
        <v>0</v>
      </c>
      <c r="DE161" s="65">
        <f>IF(AF159&gt;AF160,1,0)</f>
        <v>0</v>
      </c>
      <c r="DF161" s="65">
        <f>IF(AG159&gt;AG160,1,0)</f>
        <v>0</v>
      </c>
      <c r="DG161" s="65">
        <f>IF(AS157&gt;AS158,1,0)</f>
        <v>0</v>
      </c>
      <c r="DH161" s="65">
        <f>IF(AT157&gt;AT158,1,0)</f>
        <v>0</v>
      </c>
      <c r="DI161" s="65">
        <f>IF(AU157&gt;AU158,1,0)</f>
        <v>0</v>
      </c>
      <c r="DJ161" s="65">
        <f>IF(BG162&gt;BG161,1,0)</f>
        <v>0</v>
      </c>
      <c r="DK161" s="65">
        <f>IF(BH162&gt;BH161,1,0)</f>
        <v>0</v>
      </c>
      <c r="DL161" s="65">
        <f>IF(BI162&gt;BI161,1,0)</f>
        <v>0</v>
      </c>
      <c r="DM161" s="65">
        <f>IF(BU162&gt;BU161,1,0)</f>
        <v>0</v>
      </c>
      <c r="DN161" s="65">
        <f>IF(BV162&gt;BV161,1,0)</f>
        <v>0</v>
      </c>
      <c r="DO161" s="65">
        <f>IF(BW162&gt;BW161,1,0)</f>
        <v>0</v>
      </c>
      <c r="DP161" s="65">
        <f>IF(CI159&gt;CI160,1,0)</f>
        <v>0</v>
      </c>
      <c r="DQ161" s="65">
        <f>IF(CJ159&gt;CJ160,1,0)</f>
        <v>0</v>
      </c>
      <c r="DR161" s="65">
        <f>IF(CK159&gt;CK160,1,0)</f>
        <v>0</v>
      </c>
      <c r="DS161" s="111"/>
      <c r="DT161" s="65">
        <f>AE160+AF160+AG160+AS158+AT158+AU158+BG161+BH161+BI161+BU161+BV161+BW161+CI160+CJ160+CK160</f>
        <v>0</v>
      </c>
      <c r="DU161" s="65">
        <f>AE159+AF159+AG159+AS157+AT157+AU157+BG162+BH162+BI162+BU162+BV162+BW162+CI159+CJ159+CK159</f>
        <v>0</v>
      </c>
      <c r="DV161" s="111"/>
      <c r="DW161" s="31">
        <f>IF(X160="O",1,0)</f>
        <v>0</v>
      </c>
      <c r="DX161" s="31">
        <f>IF(AL158="O",1,0)</f>
        <v>0</v>
      </c>
      <c r="DY161" s="31">
        <f>IF(AZ161="O",1,0)</f>
        <v>0</v>
      </c>
      <c r="DZ161" s="31">
        <f>IF(BN161="O",1,0)</f>
        <v>0</v>
      </c>
      <c r="EA161" s="31">
        <f>IF(CB160="O",1,0)</f>
        <v>0</v>
      </c>
      <c r="ED161" s="65">
        <f t="shared" si="528"/>
        <v>0</v>
      </c>
      <c r="EE161" s="65">
        <f t="shared" si="529"/>
        <v>0</v>
      </c>
      <c r="EF161" s="65">
        <f t="shared" si="530"/>
        <v>0</v>
      </c>
      <c r="EG161" s="65">
        <f t="shared" si="531"/>
        <v>0</v>
      </c>
      <c r="EH161" s="65">
        <f t="shared" si="532"/>
        <v>0</v>
      </c>
      <c r="EI161" s="65">
        <v>5</v>
      </c>
      <c r="EJ161" s="43">
        <f t="shared" si="533"/>
        <v>0</v>
      </c>
      <c r="EK161" s="43">
        <f>AY161+BM161+CA160+W160+AK158</f>
        <v>0</v>
      </c>
      <c r="EL161" s="43">
        <f t="shared" si="534"/>
        <v>0</v>
      </c>
      <c r="EM161" s="43">
        <f t="shared" si="535"/>
        <v>0</v>
      </c>
      <c r="EN161" s="43">
        <f t="shared" si="536"/>
        <v>0</v>
      </c>
      <c r="EO161" s="43">
        <f t="shared" si="537"/>
        <v>0</v>
      </c>
      <c r="EP161" s="43">
        <f t="shared" si="537"/>
        <v>0</v>
      </c>
      <c r="EQ161" s="43">
        <f t="shared" si="538"/>
        <v>0</v>
      </c>
      <c r="ER161" s="43">
        <f t="shared" si="539"/>
        <v>0</v>
      </c>
      <c r="ES161" s="111"/>
      <c r="ET161" s="71">
        <f>IF(EK161+100&gt;99,EK161+100,concatdxnar("0",EK161+100))</f>
        <v>100</v>
      </c>
      <c r="EU161" s="71">
        <f t="shared" si="540"/>
        <v>100</v>
      </c>
      <c r="EV161" s="71">
        <f t="shared" si="541"/>
        <v>100</v>
      </c>
      <c r="EW161" s="71">
        <f t="shared" si="542"/>
        <v>9</v>
      </c>
      <c r="EX161" s="65" t="str">
        <f t="shared" si="543"/>
        <v>10010010095</v>
      </c>
      <c r="EY161" s="65">
        <f t="shared" si="544"/>
        <v>10010010095</v>
      </c>
      <c r="EZ161" s="65">
        <f>LARGE(EY157:EY162,EI161)</f>
        <v>10010010092</v>
      </c>
      <c r="FA161" s="65" t="str">
        <f t="shared" si="545"/>
        <v>100100100</v>
      </c>
      <c r="FB161" s="65" t="str">
        <f>IF(FA161=FA160,"empate-c",IF(FA161=FA162,"empate-b","ok"))</f>
        <v>empate-c</v>
      </c>
      <c r="FC161" s="65">
        <f t="shared" si="546"/>
        <v>2</v>
      </c>
      <c r="FD161" s="65" t="str">
        <f>IF(FB161="ok",9,IF(FB161="empate-c",CONCATENATE(FC161,FC160),IF(FB161="empate-b",CONCATENATE(FC161,FC162),1)))</f>
        <v>23</v>
      </c>
      <c r="FE161" s="65" t="str">
        <f>RIGHT(C155,1)</f>
        <v>R</v>
      </c>
      <c r="FF161" s="65" t="e">
        <f>IF(FD161=9,9,VLOOKUP(CONCATENATE(FE161,FD161),'Conf-Direto'!$A$12:$B$587,2,0))</f>
        <v>#N/A</v>
      </c>
      <c r="FG161" s="65" t="e">
        <f t="shared" si="547"/>
        <v>#N/A</v>
      </c>
      <c r="FH161" s="31" t="e">
        <f t="shared" si="548"/>
        <v>#N/A</v>
      </c>
      <c r="FI161" s="65">
        <v>5</v>
      </c>
      <c r="FJ161" s="70">
        <f>IF(AK157=1,1,IF(AK158=1,5,0))</f>
        <v>0</v>
      </c>
      <c r="FK161" s="70">
        <f>IF(W159=1,2,IF(W160=1,5,0))</f>
        <v>0</v>
      </c>
      <c r="FL161" s="70">
        <f>IF(CA159=1,3,IF(CA160=1,5,0))</f>
        <v>0</v>
      </c>
      <c r="FM161" s="70">
        <f>IF(BM162=1,4,IF(BM161=1,5,0))</f>
        <v>0</v>
      </c>
      <c r="FN161" s="70"/>
      <c r="FO161" s="70">
        <f>FN162</f>
        <v>0</v>
      </c>
      <c r="FP161" s="31" t="e">
        <f t="shared" si="549"/>
        <v>#N/A</v>
      </c>
      <c r="FQ161" s="31" t="e">
        <f>LARGE(FP157:FP162,5)</f>
        <v>#N/A</v>
      </c>
      <c r="FR161" s="65">
        <f>IF(SUM(EJ157:EJ162)=0,B161,VALUE(RIGHT(FQ161,1)))</f>
        <v>5</v>
      </c>
      <c r="FS161" s="31">
        <f t="shared" si="550"/>
        <v>107</v>
      </c>
      <c r="FT161" s="31">
        <f>VLOOKUP(FR161,B157:D162,3,0)</f>
        <v>0</v>
      </c>
      <c r="FU161" s="31">
        <f t="shared" si="551"/>
        <v>107</v>
      </c>
      <c r="FV161" s="67" t="str">
        <f t="shared" si="552"/>
        <v>107107</v>
      </c>
      <c r="FW161" s="31">
        <f t="shared" si="553"/>
        <v>107107</v>
      </c>
      <c r="FX161" s="31">
        <f>SMALL(FW157:FW162,FI161)</f>
        <v>107107</v>
      </c>
      <c r="FY161" s="31">
        <f t="shared" si="554"/>
        <v>107</v>
      </c>
      <c r="FZ161" s="31">
        <f t="shared" si="555"/>
        <v>107</v>
      </c>
    </row>
    <row r="162" spans="1:185" hidden="1" x14ac:dyDescent="0.45">
      <c r="B162" s="43">
        <v>6</v>
      </c>
      <c r="C162" s="47">
        <v>108</v>
      </c>
      <c r="D162" s="48">
        <f>Classificação!D112</f>
        <v>0</v>
      </c>
      <c r="F162" s="47">
        <f>F161+1</f>
        <v>108</v>
      </c>
      <c r="G162" s="135">
        <f t="shared" si="526"/>
        <v>0</v>
      </c>
      <c r="H162" s="148">
        <f>VLOOKUP(FR162,EI157:EJ162,2,0)</f>
        <v>0</v>
      </c>
      <c r="I162" s="137">
        <f>VLOOKUP(FR162,EI157:EK162,3,0)</f>
        <v>0</v>
      </c>
      <c r="J162" s="141">
        <f>VLOOKUP(FR162,EI157:EQ162,4,0)</f>
        <v>0</v>
      </c>
      <c r="K162" s="139">
        <f>VLOOKUP(FR162,EI157:EQ162,5,0)</f>
        <v>0</v>
      </c>
      <c r="L162" s="140">
        <f>VLOOKUP(FR162,EI157:EQ162,6,0)</f>
        <v>0</v>
      </c>
      <c r="M162" s="141">
        <f>VLOOKUP(FR162,EI157:EQ162,7,0)</f>
        <v>0</v>
      </c>
      <c r="N162" s="139">
        <f>VLOOKUP(FR162,EI157:EQ162,8,0)</f>
        <v>0</v>
      </c>
      <c r="O162" s="149">
        <f>VLOOKUP(FR162,EI157:EQ162,9,0)</f>
        <v>0</v>
      </c>
      <c r="P162" s="142">
        <f>VLOOKUP(FR162,EI157:ER162,10,0)</f>
        <v>0</v>
      </c>
      <c r="Q162" s="142" t="e">
        <f>VLOOKUP(FS162,EJ157:ES162,10,0)</f>
        <v>#N/A</v>
      </c>
      <c r="R162" s="97"/>
      <c r="S162" s="97"/>
      <c r="U162" s="118" t="s">
        <v>140</v>
      </c>
      <c r="V162" s="50">
        <f>D160</f>
        <v>0</v>
      </c>
      <c r="W162" s="119">
        <f>IF(X162="W",1,IF(X162="O",0,IF(X162="R",0,IF(X161="R",1,IF(AG162+AG161&gt;0,IF(AG162&gt;AG161,1,0),IF(AF162&gt;AF161,1,0))))))</f>
        <v>0</v>
      </c>
      <c r="X162" s="143"/>
      <c r="Y162" s="121"/>
      <c r="Z162" s="121"/>
      <c r="AA162" s="122"/>
      <c r="AC162" s="65" t="str">
        <f>IF(AA162&lt;&gt;"","STB",IF(AA161&lt;&gt;"","STB",IF(Z162&lt;&gt;"",IF(Z162&gt;5,IF(Z162&gt;Z161+1,"fim2st",IF(Z161&gt;Z162+1,"fim2st",IF(Z162=Z161,"meio2st",IF(Z162=6,IF(Z161=7,"fim2st","meio2st"),IF(Z162=7,IF(Z161=6,"fim2st","meio2st"),"meio2st"))))),IF(Z161&gt;5,IF(Z161&gt;Z162+1,"fim2st","meio2st"),"meio2st")),IF(Z161&lt;&gt;"",IF(Z162&gt;5,IF(Z162&gt;Z161+1,"fim2st",IF(Z161&gt;Z162+1,"fim2st",IF(Z162=Z161,"meio2st",IF(Z162=6,IF(Z161=7,"fim2st","meio2st"),IF(Z162=7,IF(Z161=6,"fim2st","meio2st"),"meio2st"))))),IF(Z161&gt;5,IF(Z161&gt;Z162+1,"fim2st","meio2st"),"meio2st")),IF(Y162&lt;&gt;"",IF(Y162&gt;5,IF(Y162&gt;Y161+1,"fim1st",IF(Y161&gt;Y162+1,"fim1st",IF(Y162=Y161,"meio1st",IF(Y162=6,IF(Y161=7,"fim1st","meio1st"),IF(Y162=7,IF(Y161=6,"fim1st","meio1st"),"meio1st"))))),IF(Y161&gt;5,IF(Y161&gt;Y162+1,"fim1st","meio1st"),"meio1st")),IF(Y161&lt;&gt;"",IF(Y162&gt;5,IF(Y162&gt;Y161+1,"fim1st",IF(Y161&gt;Y162+1,"fim1st",IF(Y162=Y161,"meio1st",IF(Y162=6,IF(Y161=7,"fim1st","meio1st"),IF(Y162=7,IF(Y161=6,"fim1st","meio1st"),"meio1st"))))),IF(Y161&gt;5,IF(Y161&gt;Y162+1,"fim1st","meio1st"),"meio1st")),"NJG"))))))</f>
        <v>NJG</v>
      </c>
      <c r="AE162" s="123">
        <f>IF(X162="W",6,IF(X162="O",0,  IF(X161="R",IF(AC162="meio1st",IF(Y161&gt;4,IF(Y161=6,7,Y161+2),6),Y162),Y162)))</f>
        <v>0</v>
      </c>
      <c r="AF162" s="124">
        <f>IF(X162="W",6,IF(X162="O",0,IF(X162="R",IF(AC162="meio1st",0,IF(AC162="fim1st",0,Z162) ),IF(X161="R",IF(AC162="meio1st",6,IF(AC162="fim1st",6,IF(AC162="meio2st",IF(Z161&gt;4,IF(Z161=6,7,Z161+2),6),Z162))),Z162))))</f>
        <v>0</v>
      </c>
      <c r="AG162" s="125">
        <f>IF(X162="W",0,IF(X162="O",0,IF(X162="R",IF(AC162="STB",AA162,0),IF(X161="R",IF(AC157="meio1st",0,IF(AE162&gt;AE161,IF(AF162&gt;AF161,0,10),IF(AF162&gt;AF161,10,AA162))),AA162))))</f>
        <v>0</v>
      </c>
      <c r="AH162" s="106"/>
      <c r="AI162" s="118"/>
      <c r="AJ162" s="50">
        <f>D162</f>
        <v>0</v>
      </c>
      <c r="AK162" s="119">
        <f>IF(AL162="W",1,IF(AL162="O",0,IF(AL162="R",0,IF(AL161="R",1,IF(AU162+AU161&gt;0,IF(AU162&gt;AU161,1,0),IF(AT162&gt;AT161,1,0))))))</f>
        <v>0</v>
      </c>
      <c r="AL162" s="143"/>
      <c r="AM162" s="121"/>
      <c r="AN162" s="121"/>
      <c r="AO162" s="122"/>
      <c r="AQ162" s="65" t="str">
        <f>IF(AO162&lt;&gt;"","STB",IF(AO161&lt;&gt;"","STB",IF(AN162&lt;&gt;"",IF(AN162&gt;5,IF(AN162&gt;AN161+1,"fim2st",IF(AN161&gt;AN162+1,"fim2st",IF(AN162=AN161,"meio2st",IF(AN162=6,IF(AN161=7,"fim2st","meio2st"),IF(AN162=7,IF(AN161=6,"fim2st","meio2st"),"meio2st"))))),IF(AN161&gt;5,IF(AN161&gt;AN162+1,"fim2st","meio2st"),"meio2st")),IF(AN161&lt;&gt;"",IF(AN162&gt;5,IF(AN162&gt;AN161+1,"fim2st",IF(AN161&gt;AN162+1,"fim2st",IF(AN162=AN161,"meio2st",IF(AN162=6,IF(AN161=7,"fim2st","meio2st"),IF(AN162=7,IF(AN161=6,"fim2st","meio2st"),"meio2st"))))),IF(AN161&gt;5,IF(AN161&gt;AN162+1,"fim2st","meio2st"),"meio2st")),IF(AM162&lt;&gt;"",IF(AM162&gt;5,IF(AM162&gt;AM161+1,"fim1st",IF(AM161&gt;AM162+1,"fim1st",IF(AM162=AM161,"meio1st",IF(AM162=6,IF(AM161=7,"fim1st","meio1st"),IF(AM162=7,IF(AM161=6,"fim1st","meio1st"),"meio1st"))))),IF(AM161&gt;5,IF(AM161&gt;AM162+1,"fim1st","meio1st"),"meio1st")),IF(AM161&lt;&gt;"",IF(AM162&gt;5,IF(AM162&gt;AM161+1,"fim1st",IF(AM161&gt;AM162+1,"fim1st",IF(AM162=AM161,"meio1st",IF(AM162=6,IF(AM161=7,"fim1st","meio1st"),IF(AM162=7,IF(AM161=6,"fim1st","meio1st"),"meio1st"))))),IF(AM161&gt;5,IF(AM161&gt;AM162+1,"fim1st","meio1st"),"meio1st")),"NJG"))))))</f>
        <v>NJG</v>
      </c>
      <c r="AS162" s="123">
        <f>IF(AL162="W",6,IF(AL162="O",0,  IF(AL161="R",IF(AQ162="meio1st",IF(AM161&gt;4,IF(AM161=6,7,AM161+2),6),AM162),AM162)))</f>
        <v>0</v>
      </c>
      <c r="AT162" s="124">
        <f>IF(AL162="W",6,IF(AL162="O",0,IF(AL162="R",IF(AQ162="meio1st",0,IF(AQ162="fim1st",0,AN162) ),IF(AL161="R",IF(AQ162="meio1st",6,IF(AQ162="fim1st",6,IF(AQ162="meio2st",IF(AN161&gt;4,IF(AN161=6,7,AN161+2),6),AN162))),AN162))))</f>
        <v>0</v>
      </c>
      <c r="AU162" s="125">
        <f>IF(AL162="W",0,IF(AL162="O",0,IF(AL162="R",IF(AQ162="STB",AO162,0),IF(AL161="R",IF(AQ157="meio1st",0,IF(AS162&gt;AS161,IF(AT162&gt;AT161,0,10),IF(AT162&gt;AT161,10,AO162))),AO162))))</f>
        <v>0</v>
      </c>
      <c r="AW162" s="118" t="s">
        <v>140</v>
      </c>
      <c r="AX162" s="50">
        <f>D162</f>
        <v>0</v>
      </c>
      <c r="AY162" s="119">
        <f>IF(AZ162="W",1,IF(AZ162="O",0,IF(AZ162="R",0,IF(AZ161="R",1,IF(BI162+BI161&gt;0,IF(BI162&gt;BI161,1,0),IF(BH162&gt;BH161,1,0))))))</f>
        <v>0</v>
      </c>
      <c r="AZ162" s="143"/>
      <c r="BA162" s="121"/>
      <c r="BB162" s="121"/>
      <c r="BC162" s="122"/>
      <c r="BE162" s="65" t="str">
        <f>IF(BC162&lt;&gt;"","STB",IF(BC161&lt;&gt;"","STB",IF(BB162&lt;&gt;"",IF(BB162&gt;5,IF(BB162&gt;BB161+1,"fim2st",IF(BB161&gt;BB162+1,"fim2st",IF(BB162=BB161,"meio2st",IF(BB162=6,IF(BB161=7,"fim2st","meio2st"),IF(BB162=7,IF(BB161=6,"fim2st","meio2st"),"meio2st"))))),IF(BB161&gt;5,IF(BB161&gt;BB162+1,"fim2st","meio2st"),"meio2st")),IF(BB161&lt;&gt;"",IF(BB162&gt;5,IF(BB162&gt;BB161+1,"fim2st",IF(BB161&gt;BB162+1,"fim2st",IF(BB162=BB161,"meio2st",IF(BB162=6,IF(BB161=7,"fim2st","meio2st"),IF(BB162=7,IF(BB161=6,"fim2st","meio2st"),"meio2st"))))),IF(BB161&gt;5,IF(BB161&gt;BB162+1,"fim2st","meio2st"),"meio2st")),IF(BA162&lt;&gt;"",IF(BA162&gt;5,IF(BA162&gt;BA161+1,"fim1st",IF(BA161&gt;BA162+1,"fim1st",IF(BA162=BA161,"meio1st",IF(BA162=6,IF(BA161=7,"fim1st","meio1st"),IF(BA162=7,IF(BA161=6,"fim1st","meio1st"),"meio1st"))))),IF(BA161&gt;5,IF(BA161&gt;BA162+1,"fim1st","meio1st"),"meio1st")),IF(BA161&lt;&gt;"",IF(BA162&gt;5,IF(BA162&gt;BA161+1,"fim1st",IF(BA161&gt;BA162+1,"fim1st",IF(BA162=BA161,"meio1st",IF(BA162=6,IF(BA161=7,"fim1st","meio1st"),IF(BA162=7,IF(BA161=6,"fim1st","meio1st"),"meio1st"))))),IF(BA161&gt;5,IF(BA161&gt;BA162+1,"fim1st","meio1st"),"meio1st")),"NJG"))))))</f>
        <v>NJG</v>
      </c>
      <c r="BG162" s="123">
        <f>IF(AZ162="W",6,IF(AZ162="O",0,  IF(AZ161="R",IF(BE162="meio1st",IF(BA161&gt;4,IF(BA161=6,7,BA161+2),6),BA162),BA162)))</f>
        <v>0</v>
      </c>
      <c r="BH162" s="124">
        <f>IF(AZ162="W",6,IF(AZ162="O",0,IF(AZ162="R",IF(BE162="meio1st",0,IF(BE162="fim1st",0,BB162) ),IF(AZ161="R",IF(BE162="meio1st",6,IF(BE162="fim1st",6,IF(BE162="meio2st",IF(BB161&gt;4,IF(BB161=6,7,BB161+2),6),BB162))),BB162))))</f>
        <v>0</v>
      </c>
      <c r="BI162" s="125">
        <f>IF(AZ162="W",0,IF(AZ162="O",0,IF(AZ162="R",IF(BE162="STB",BC162,0),IF(AZ161="R",IF(BE157="meio1st",0,IF(BG162&gt;BG161,IF(BH162&gt;BH161,0,10),IF(BH162&gt;BH161,10,BC162))),BC162))))</f>
        <v>0</v>
      </c>
      <c r="BK162" s="118"/>
      <c r="BL162" s="50">
        <f>D160</f>
        <v>0</v>
      </c>
      <c r="BM162" s="119">
        <f>IF(BN162="W",1,IF(BN162="O",0,IF(BN162="R",0,IF(BN161="R",1,IF(BW162+BW161&gt;0,IF(BW162&gt;BW161,1,0),IF(BV162&gt;BV161,1,0))))))</f>
        <v>0</v>
      </c>
      <c r="BN162" s="143"/>
      <c r="BO162" s="121"/>
      <c r="BP162" s="121"/>
      <c r="BQ162" s="122"/>
      <c r="BS162" s="65" t="str">
        <f>IF(BQ162&lt;&gt;"","STB",IF(BQ161&lt;&gt;"","STB",IF(BP162&lt;&gt;"",IF(BP162&gt;5,IF(BP162&gt;BP161+1,"fim2st",IF(BP161&gt;BP162+1,"fim2st",IF(BP162=BP161,"meio2st",IF(BP162=6,IF(BP161=7,"fim2st","meio2st"),IF(BP162=7,IF(BP161=6,"fim2st","meio2st"),"meio2st"))))),IF(BP161&gt;5,IF(BP161&gt;BP162+1,"fim2st","meio2st"),"meio2st")),IF(BP161&lt;&gt;"",IF(BP162&gt;5,IF(BP162&gt;BP161+1,"fim2st",IF(BP161&gt;BP162+1,"fim2st",IF(BP162=BP161,"meio2st",IF(BP162=6,IF(BP161=7,"fim2st","meio2st"),IF(BP162=7,IF(BP161=6,"fim2st","meio2st"),"meio2st"))))),IF(BP161&gt;5,IF(BP161&gt;BP162+1,"fim2st","meio2st"),"meio2st")),IF(BO162&lt;&gt;"",IF(BO162&gt;5,IF(BO162&gt;BO161+1,"fim1st",IF(BO161&gt;BO162+1,"fim1st",IF(BO162=BO161,"meio1st",IF(BO162=6,IF(BO161=7,"fim1st","meio1st"),IF(BO162=7,IF(BO161=6,"fim1st","meio1st"),"meio1st"))))),IF(BO161&gt;5,IF(BO161&gt;BO162+1,"fim1st","meio1st"),"meio1st")),IF(BO161&lt;&gt;"",IF(BO162&gt;5,IF(BO162&gt;BO161+1,"fim1st",IF(BO161&gt;BO162+1,"fim1st",IF(BO162=BO161,"meio1st",IF(BO162=6,IF(BO161=7,"fim1st","meio1st"),IF(BO162=7,IF(BO161=6,"fim1st","meio1st"),"meio1st"))))),IF(BO161&gt;5,IF(BO161&gt;BO162+1,"fim1st","meio1st"),"meio1st")),"NJG"))))))</f>
        <v>NJG</v>
      </c>
      <c r="BU162" s="123">
        <f>IF(BN162="W",6,IF(BN162="O",0,  IF(BN161="R",IF(BS162="meio1st",IF(BO161&gt;4,IF(BO161=6,7,BO161+2),6),BO162),BO162)))</f>
        <v>0</v>
      </c>
      <c r="BV162" s="124">
        <f>IF(BN162="W",6,IF(BN162="O",0,IF(BN162="R",IF(BS162="meio1st",0,IF(BS162="fim1st",0,BP162) ),IF(BN161="R",IF(BS162="meio1st",6,IF(BS162="fim1st",6,IF(BS162="meio2st",IF(BP161&gt;4,IF(BP161=6,7,BP161+2),6),BP162))),BP162))))</f>
        <v>0</v>
      </c>
      <c r="BW162" s="125">
        <f>IF(BN162="W",0,IF(BN162="O",0,IF(BN162="R",IF(BS162="STB",BQ162,0),IF(BN161="R",IF(BS157="meio1st",0,IF(BU162&gt;BU161,IF(BV162&gt;BV161,0,10),IF(BV162&gt;BV161,10,BQ162))),BQ162))))</f>
        <v>0</v>
      </c>
      <c r="BY162" s="118"/>
      <c r="BZ162" s="50">
        <f>D162</f>
        <v>0</v>
      </c>
      <c r="CA162" s="119">
        <f>IF(CB162="W",1,IF(CB162="O",0,IF(CB162="R",0,IF(CB161="R",1,IF(CK162+CK161&gt;0,IF(CK162&gt;CK161,1,0),IF(CJ162&gt;CJ161,1,0))))))</f>
        <v>0</v>
      </c>
      <c r="CB162" s="144"/>
      <c r="CC162" s="129"/>
      <c r="CD162" s="129"/>
      <c r="CE162" s="130"/>
      <c r="CG162" s="65" t="str">
        <f>IF(CE162&lt;&gt;"","STB",IF(CE161&lt;&gt;"","STB",IF(CD162&lt;&gt;"",IF(CD162&gt;5,IF(CD162&gt;CD161+1,"fim2st",IF(CD161&gt;CD162+1,"fim2st",IF(CD162=CD161,"meio2st",IF(CD162=6,IF(CD161=7,"fim2st","meio2st"),IF(CD162=7,IF(CD161=6,"fim2st","meio2st"),"meio2st"))))),IF(CD161&gt;5,IF(CD161&gt;CD162+1,"fim2st","meio2st"),"meio2st")),IF(CD161&lt;&gt;"",IF(CD162&gt;5,IF(CD162&gt;CD161+1,"fim2st",IF(CD161&gt;CD162+1,"fim2st",IF(CD162=CD161,"meio2st",IF(CD162=6,IF(CD161=7,"fim2st","meio2st"),IF(CD162=7,IF(CD161=6,"fim2st","meio2st"),"meio2st"))))),IF(CD161&gt;5,IF(CD161&gt;CD162+1,"fim2st","meio2st"),"meio2st")),IF(CC162&lt;&gt;"",IF(CC162&gt;5,IF(CC162&gt;CC161+1,"fim1st",IF(CC161&gt;CC162+1,"fim1st",IF(CC162=CC161,"meio1st",IF(CC162=6,IF(CC161=7,"fim1st","meio1st"),IF(CC162=7,IF(CC161=6,"fim1st","meio1st"),"meio1st"))))),IF(CC161&gt;5,IF(CC161&gt;CC162+1,"fim1st","meio1st"),"meio1st")),IF(CC161&lt;&gt;"",IF(CC162&gt;5,IF(CC162&gt;CC161+1,"fim1st",IF(CC161&gt;CC162+1,"fim1st",IF(CC162=CC161,"meio1st",IF(CC162=6,IF(CC161=7,"fim1st","meio1st"),IF(CC162=7,IF(CC161=6,"fim1st","meio1st"),"meio1st"))))),IF(CC161&gt;5,IF(CC161&gt;CC162+1,"fim1st","meio1st"),"meio1st")),"NJG"))))))</f>
        <v>NJG</v>
      </c>
      <c r="CI162" s="123">
        <f>IF(CB162="W",6,IF(CB162="O",0,  IF(CB161="R",IF(CG162="meio1st",IF(CC161&gt;4,IF(CC161=6,7,CC161+2),6),CC162),CC162)))</f>
        <v>0</v>
      </c>
      <c r="CJ162" s="124">
        <f>IF(CB162="W",6,IF(CB162="O",0,IF(CB162="R",IF(CG162="meio1st",0,IF(CG162="fim1st",0,CD162) ),IF(CB161="R",IF(CG162="meio1st",6,IF(CG162="fim1st",6,IF(CG162="meio2st",IF(CD161&gt;4,IF(CD161=6,7,CD161+2),6),CD162))),CD162))))</f>
        <v>0</v>
      </c>
      <c r="CK162" s="125">
        <f>IF(CB162="W",0,IF(CB162="O",0,IF(CB162="R",IF(CG162="STB",CE162,0),IF(CB161="R",IF(CG157="meio1st",0,IF(CI162&gt;CI161,IF(CJ162&gt;CJ161,0,10),IF(CJ162&gt;CJ161,10,CE162))),CE162))))</f>
        <v>0</v>
      </c>
      <c r="CM162" s="31">
        <f t="shared" si="527"/>
        <v>0</v>
      </c>
      <c r="CN162" s="65">
        <f>IF(AE158&gt;AE157,1,0)</f>
        <v>0</v>
      </c>
      <c r="CO162" s="65">
        <f>IF(AF158&gt;AF157,1,0)</f>
        <v>0</v>
      </c>
      <c r="CP162" s="65">
        <f>IF(AG158&gt;AG157,1,0)</f>
        <v>0</v>
      </c>
      <c r="CQ162" s="65">
        <f>IF(AS162&gt;AS161,1,0)</f>
        <v>0</v>
      </c>
      <c r="CR162" s="65">
        <f>IF(AT162&gt;AT161,1,0)</f>
        <v>0</v>
      </c>
      <c r="CS162" s="65">
        <f>IF(AU162&gt;AU161,1,0)</f>
        <v>0</v>
      </c>
      <c r="CT162" s="65">
        <f>IF(BG162&gt;BG161,1,0)</f>
        <v>0</v>
      </c>
      <c r="CU162" s="65">
        <f>IF(BH162&gt;BH161,1,0)</f>
        <v>0</v>
      </c>
      <c r="CV162" s="65">
        <f>IF(BI162&gt;BI161,1,0)</f>
        <v>0</v>
      </c>
      <c r="CW162" s="65">
        <f>IF(BU160&gt;BU159,1,0)</f>
        <v>0</v>
      </c>
      <c r="CX162" s="65">
        <f>IF(BV160&gt;BV159,1,0)</f>
        <v>0</v>
      </c>
      <c r="CY162" s="65">
        <f>IF(BW160&gt;BW159,1,0)</f>
        <v>0</v>
      </c>
      <c r="CZ162" s="65">
        <f>IF(CI162&gt;CI161,1,0)</f>
        <v>0</v>
      </c>
      <c r="DA162" s="65">
        <f>IF(CJ162&gt;CJ161,1,0)</f>
        <v>0</v>
      </c>
      <c r="DB162" s="65">
        <f>IF(CK162&gt;CK161,1,0)</f>
        <v>0</v>
      </c>
      <c r="DC162" s="111"/>
      <c r="DD162" s="65">
        <f>IF(AE157&gt;AE158,1,0)</f>
        <v>0</v>
      </c>
      <c r="DE162" s="65">
        <f>IF(AF157&gt;AF158,1,0)</f>
        <v>0</v>
      </c>
      <c r="DF162" s="65">
        <f>IF(AG157&gt;AG158,1,0)</f>
        <v>0</v>
      </c>
      <c r="DG162" s="65">
        <f>IF(AS161&gt;AS162,1,0)</f>
        <v>0</v>
      </c>
      <c r="DH162" s="65">
        <f>IF(AT161&gt;AT162,1,0)</f>
        <v>0</v>
      </c>
      <c r="DI162" s="65">
        <f>IF(AU161&gt;AU162,1,0)</f>
        <v>0</v>
      </c>
      <c r="DJ162" s="65">
        <f>IF(BG161&gt;BG162,1,0)</f>
        <v>0</v>
      </c>
      <c r="DK162" s="65">
        <f>IF(BH161&gt;BH162,1,0)</f>
        <v>0</v>
      </c>
      <c r="DL162" s="65">
        <f>IF(BI161&gt;BI162,1,0)</f>
        <v>0</v>
      </c>
      <c r="DM162" s="65">
        <f>IF(BU159&gt;BU160,1,0)</f>
        <v>0</v>
      </c>
      <c r="DN162" s="65">
        <f>IF(BV159&gt;BV160,1,0)</f>
        <v>0</v>
      </c>
      <c r="DO162" s="65">
        <f>IF(BW159&gt;BW160,1,0)</f>
        <v>0</v>
      </c>
      <c r="DP162" s="65">
        <f>IF(CI161&gt;CI162,1,0)</f>
        <v>0</v>
      </c>
      <c r="DQ162" s="65">
        <f>IF(CJ161&gt;CJ162,1,0)</f>
        <v>0</v>
      </c>
      <c r="DR162" s="65">
        <f>IF(CK161&gt;CK162,1,0)</f>
        <v>0</v>
      </c>
      <c r="DS162" s="111"/>
      <c r="DT162" s="65">
        <f>AE158+AF158+AG158+AS162+AT162+AU162+BG162+BH162+BI162+BU160+BV160+BW160+CI162+CJ162+CK162</f>
        <v>0</v>
      </c>
      <c r="DU162" s="65">
        <f>AE157+AF157+AG157+AS161+AT161+AU161+BG161+BH161+BI161+BU159+BV159+BW159+CI161+CJ161+CK161</f>
        <v>0</v>
      </c>
      <c r="DV162" s="111"/>
      <c r="DW162" s="31">
        <f>IF(X158="O",1,0)</f>
        <v>0</v>
      </c>
      <c r="DX162" s="31">
        <f>IF(AL162="O",1,0)</f>
        <v>0</v>
      </c>
      <c r="DY162" s="31">
        <f>IF(AZ162="O",1,0)</f>
        <v>0</v>
      </c>
      <c r="DZ162" s="31">
        <f>IF(BN160="O",1,0)</f>
        <v>0</v>
      </c>
      <c r="EA162" s="31">
        <f>IF(CB162="O",1,0)</f>
        <v>0</v>
      </c>
      <c r="ED162" s="65">
        <f t="shared" si="528"/>
        <v>0</v>
      </c>
      <c r="EE162" s="65">
        <f t="shared" si="529"/>
        <v>0</v>
      </c>
      <c r="EF162" s="65">
        <f t="shared" si="530"/>
        <v>0</v>
      </c>
      <c r="EG162" s="65">
        <f t="shared" si="531"/>
        <v>0</v>
      </c>
      <c r="EH162" s="65">
        <f t="shared" si="532"/>
        <v>0</v>
      </c>
      <c r="EI162" s="65">
        <v>6</v>
      </c>
      <c r="EJ162" s="43">
        <f t="shared" si="533"/>
        <v>0</v>
      </c>
      <c r="EK162" s="43">
        <f>AY162+BM160+CA162+W158+AK162</f>
        <v>0</v>
      </c>
      <c r="EL162" s="43">
        <f t="shared" si="534"/>
        <v>0</v>
      </c>
      <c r="EM162" s="43">
        <f t="shared" si="535"/>
        <v>0</v>
      </c>
      <c r="EN162" s="43">
        <f t="shared" si="536"/>
        <v>0</v>
      </c>
      <c r="EO162" s="43">
        <f t="shared" si="537"/>
        <v>0</v>
      </c>
      <c r="EP162" s="43">
        <f t="shared" si="537"/>
        <v>0</v>
      </c>
      <c r="EQ162" s="43">
        <f t="shared" si="538"/>
        <v>0</v>
      </c>
      <c r="ER162" s="43">
        <f t="shared" si="539"/>
        <v>0</v>
      </c>
      <c r="ES162" s="111"/>
      <c r="ET162" s="71">
        <f>IF(EK162+100&gt;99,EK162+100,concatdxnar("0",EK162+100))</f>
        <v>100</v>
      </c>
      <c r="EU162" s="71">
        <f t="shared" si="540"/>
        <v>100</v>
      </c>
      <c r="EV162" s="71">
        <f t="shared" si="541"/>
        <v>100</v>
      </c>
      <c r="EW162" s="71">
        <f t="shared" si="542"/>
        <v>9</v>
      </c>
      <c r="EX162" s="65" t="str">
        <f t="shared" si="543"/>
        <v>10010010096</v>
      </c>
      <c r="EY162" s="65">
        <f t="shared" si="544"/>
        <v>10010010096</v>
      </c>
      <c r="EZ162" s="65">
        <f>LARGE(EY157:EY162,EI162)</f>
        <v>10010010091</v>
      </c>
      <c r="FA162" s="65" t="str">
        <f t="shared" si="545"/>
        <v>100100100</v>
      </c>
      <c r="FB162" s="65" t="str">
        <f>IF(FA162=FA161,"empate-c","ok")</f>
        <v>empate-c</v>
      </c>
      <c r="FC162" s="65">
        <f t="shared" si="546"/>
        <v>1</v>
      </c>
      <c r="FD162" s="65" t="str">
        <f>IF(FB162="ok",9,IF(FB162="empate-c",CONCATENATE(FC162,FC161),IF(FB162="empate-b",CONCATENATE(FC162,FC192),1)))</f>
        <v>12</v>
      </c>
      <c r="FE162" s="65" t="str">
        <f>RIGHT(C155,1)</f>
        <v>R</v>
      </c>
      <c r="FF162" s="65" t="e">
        <f>IF(FD162=9,9,VLOOKUP(CONCATENATE(FE162,FD162),'Conf-Direto'!$A$12:$B$587,2,0))</f>
        <v>#N/A</v>
      </c>
      <c r="FG162" s="65" t="e">
        <f t="shared" si="547"/>
        <v>#N/A</v>
      </c>
      <c r="FH162" s="31" t="e">
        <f t="shared" si="548"/>
        <v>#N/A</v>
      </c>
      <c r="FI162" s="65">
        <v>6</v>
      </c>
      <c r="FJ162" s="70">
        <f>IF(W157=1,1,IF(W158=1,6,0))</f>
        <v>0</v>
      </c>
      <c r="FK162" s="70">
        <f>IF(BM159=1,2,IF(BM160=1,6,0))</f>
        <v>0</v>
      </c>
      <c r="FL162" s="70">
        <f>IF(AK161=1,3,IF(AK162=1,6,0))</f>
        <v>0</v>
      </c>
      <c r="FM162" s="70">
        <f>IF(CA161=1,4,IF(CA162=1,6,0))</f>
        <v>0</v>
      </c>
      <c r="FN162" s="70">
        <f>IF(AY161=1,5,IF(AY162=1,6,0))</f>
        <v>0</v>
      </c>
      <c r="FO162" s="70"/>
      <c r="FP162" s="31" t="e">
        <f t="shared" si="549"/>
        <v>#N/A</v>
      </c>
      <c r="FQ162" s="31" t="e">
        <f>LARGE(FP157:FP162,6)</f>
        <v>#N/A</v>
      </c>
      <c r="FR162" s="65">
        <f>IF(SUM(EJ157:EJ162)=0,B162,VALUE(RIGHT(FQ162,1)))</f>
        <v>6</v>
      </c>
      <c r="FS162" s="31">
        <f t="shared" si="550"/>
        <v>108</v>
      </c>
      <c r="FT162" s="31">
        <f>VLOOKUP(FR162,B157:D162,3,0)</f>
        <v>0</v>
      </c>
      <c r="FU162" s="31">
        <f t="shared" si="551"/>
        <v>108</v>
      </c>
      <c r="FV162" s="67" t="str">
        <f t="shared" si="552"/>
        <v>108108</v>
      </c>
      <c r="FW162" s="31">
        <f t="shared" si="553"/>
        <v>108108</v>
      </c>
      <c r="FX162" s="31">
        <f>SMALL(FW157:FW162,FI162)</f>
        <v>108108</v>
      </c>
      <c r="FY162" s="31">
        <f t="shared" si="554"/>
        <v>108</v>
      </c>
      <c r="FZ162" s="31">
        <f t="shared" si="555"/>
        <v>108</v>
      </c>
    </row>
    <row r="164" spans="1:185" x14ac:dyDescent="0.45">
      <c r="B164" s="43"/>
      <c r="D164" s="154"/>
      <c r="G164" s="311" t="str">
        <f>CONCATENATE(PARAMETROS!D4," DA BARRAGEM DO CLUBE DO EXÉRCITO DE ",PARAMETROS!D7)</f>
        <v>1o TURNO DA BARRAGEM DO CLUBE DO EXÉRCITO DE 2024</v>
      </c>
      <c r="H164" s="311"/>
      <c r="I164" s="311"/>
      <c r="J164" s="311"/>
      <c r="K164" s="311"/>
      <c r="L164" s="311"/>
      <c r="M164" s="311"/>
      <c r="N164" s="311"/>
      <c r="O164" s="311"/>
      <c r="P164" s="155"/>
      <c r="Q164" s="155"/>
      <c r="R164" s="155"/>
      <c r="S164" s="155"/>
      <c r="U164" s="156"/>
      <c r="V164" s="157"/>
      <c r="W164" s="42"/>
      <c r="X164" s="30"/>
      <c r="Y164" s="30"/>
      <c r="Z164" s="30"/>
      <c r="AA164" s="30"/>
      <c r="AE164" s="158"/>
      <c r="AF164" s="158"/>
      <c r="AG164" s="158"/>
      <c r="AH164" s="106"/>
      <c r="AI164" s="156"/>
      <c r="AJ164" s="157"/>
      <c r="AK164" s="42"/>
      <c r="AL164" s="30"/>
      <c r="AM164" s="30"/>
      <c r="AN164" s="30"/>
      <c r="AO164" s="30"/>
      <c r="AS164" s="158"/>
      <c r="AT164" s="158"/>
      <c r="AU164" s="158"/>
      <c r="AW164" s="156"/>
      <c r="AX164" s="157"/>
      <c r="AY164" s="42"/>
      <c r="AZ164" s="30"/>
      <c r="BA164" s="30"/>
      <c r="BB164" s="30"/>
      <c r="BC164" s="30"/>
      <c r="BG164" s="158"/>
      <c r="BH164" s="158"/>
      <c r="BI164" s="158"/>
      <c r="BK164" s="156"/>
      <c r="BL164" s="157"/>
      <c r="BM164" s="42"/>
      <c r="BN164" s="30"/>
      <c r="BO164" s="30"/>
      <c r="BP164" s="30"/>
      <c r="BQ164" s="30"/>
      <c r="BU164" s="158"/>
      <c r="BV164" s="158"/>
      <c r="BW164" s="158"/>
      <c r="BY164" s="156"/>
      <c r="BZ164" s="157"/>
      <c r="CA164" s="42"/>
      <c r="CB164" s="159"/>
      <c r="CC164" s="159"/>
      <c r="CD164" s="159"/>
      <c r="CE164" s="159"/>
      <c r="CI164" s="158"/>
      <c r="CJ164" s="158"/>
      <c r="CK164" s="158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111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111"/>
      <c r="DT164" s="65"/>
      <c r="DU164" s="65"/>
      <c r="DV164" s="111"/>
      <c r="EJ164" s="43"/>
      <c r="EK164" s="43"/>
      <c r="EL164" s="43"/>
      <c r="EM164" s="43"/>
      <c r="EN164" s="43"/>
      <c r="EO164" s="43"/>
      <c r="EP164" s="43"/>
      <c r="EQ164" s="43"/>
      <c r="ER164" s="43"/>
      <c r="ES164" s="111"/>
      <c r="ET164" s="71"/>
      <c r="EU164" s="71"/>
      <c r="EV164" s="71"/>
      <c r="EW164" s="71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I164" s="65"/>
      <c r="FJ164" s="70"/>
      <c r="FK164" s="70"/>
      <c r="FL164" s="70"/>
      <c r="FM164" s="70"/>
      <c r="FN164" s="70"/>
      <c r="FO164" s="70"/>
      <c r="FR164" s="65"/>
    </row>
    <row r="166" spans="1:185" s="16" customFormat="1" ht="21.75" customHeight="1" x14ac:dyDescent="0.45">
      <c r="A166" s="160"/>
      <c r="B166" s="160"/>
      <c r="E166" s="160"/>
      <c r="F166" s="160"/>
      <c r="G166" s="161" t="s">
        <v>254</v>
      </c>
      <c r="H166" s="162"/>
      <c r="I166" s="162"/>
      <c r="J166" s="162"/>
      <c r="K166" s="162"/>
      <c r="L166" s="162"/>
      <c r="M166" s="162"/>
      <c r="N166" s="162"/>
      <c r="O166" s="163"/>
      <c r="P166" s="164"/>
      <c r="Q166" s="164"/>
      <c r="R166" s="164"/>
      <c r="S166" s="164"/>
      <c r="T166" s="164"/>
      <c r="U166" s="164"/>
      <c r="V166" s="164"/>
      <c r="W166" s="165"/>
      <c r="X166" s="164"/>
      <c r="Y166" s="164"/>
      <c r="Z166" s="164"/>
      <c r="AA166" s="164"/>
      <c r="AB166" s="164"/>
      <c r="AC166" s="165"/>
      <c r="AD166" s="165"/>
      <c r="AE166" s="164"/>
      <c r="AF166" s="164"/>
      <c r="AG166" s="164"/>
      <c r="AH166" s="164"/>
      <c r="AI166" s="164"/>
      <c r="AJ166" s="164"/>
      <c r="AK166" s="165"/>
      <c r="AL166" s="164"/>
      <c r="AM166" s="164"/>
      <c r="AN166" s="164"/>
      <c r="AO166" s="164"/>
      <c r="AP166" s="165"/>
      <c r="AQ166" s="165"/>
      <c r="AR166" s="165"/>
      <c r="AS166" s="164"/>
      <c r="AT166" s="164"/>
      <c r="AU166" s="164"/>
      <c r="AV166" s="164"/>
      <c r="AW166" s="164"/>
      <c r="AX166" s="164"/>
      <c r="AY166" s="165"/>
      <c r="AZ166" s="164"/>
      <c r="BA166" s="164"/>
      <c r="BB166" s="164"/>
      <c r="BC166" s="164"/>
      <c r="BD166" s="165"/>
      <c r="BE166" s="165"/>
      <c r="BF166" s="165"/>
      <c r="BG166" s="164"/>
      <c r="BH166" s="164"/>
      <c r="BI166" s="164"/>
      <c r="BJ166" s="164"/>
      <c r="BK166" s="164"/>
      <c r="BL166" s="164"/>
      <c r="BM166" s="165"/>
      <c r="BN166" s="164"/>
      <c r="BO166" s="164"/>
      <c r="BP166" s="164"/>
      <c r="BQ166" s="164"/>
      <c r="BR166" s="165"/>
      <c r="BS166" s="165"/>
      <c r="BT166" s="165"/>
      <c r="BU166" s="164"/>
      <c r="BV166" s="164"/>
      <c r="BW166" s="164"/>
      <c r="BX166" s="164"/>
      <c r="BY166" s="164"/>
      <c r="BZ166" s="164"/>
      <c r="CA166" s="165"/>
      <c r="CB166" s="166"/>
      <c r="CC166" s="166"/>
      <c r="CD166" s="166"/>
      <c r="CE166" s="166"/>
      <c r="CF166" s="165"/>
      <c r="CG166" s="165"/>
      <c r="CH166" s="165"/>
      <c r="CI166" s="164"/>
      <c r="CJ166" s="164"/>
      <c r="CK166" s="164"/>
      <c r="CM166" s="160"/>
      <c r="CN166" s="160"/>
      <c r="CO166" s="160"/>
      <c r="CP166" s="160"/>
      <c r="CQ166" s="160"/>
      <c r="CR166" s="160"/>
      <c r="CS166" s="160"/>
      <c r="CT166" s="160"/>
      <c r="CU166" s="160"/>
      <c r="CV166" s="160"/>
      <c r="CW166" s="160"/>
      <c r="CX166" s="160"/>
      <c r="CY166" s="160"/>
      <c r="CZ166" s="160"/>
      <c r="DA166" s="160"/>
      <c r="DB166" s="160"/>
      <c r="DC166" s="160"/>
      <c r="DD166" s="160"/>
      <c r="DE166" s="160"/>
      <c r="DF166" s="160"/>
      <c r="DG166" s="160"/>
      <c r="DH166" s="160"/>
      <c r="DI166" s="160"/>
      <c r="DJ166" s="160"/>
      <c r="DK166" s="160"/>
      <c r="DL166" s="160"/>
      <c r="DM166" s="160"/>
      <c r="DN166" s="160"/>
      <c r="DO166" s="160"/>
      <c r="DP166" s="160"/>
      <c r="DQ166" s="160"/>
      <c r="DR166" s="160"/>
      <c r="DS166" s="160"/>
      <c r="DT166" s="160"/>
      <c r="DU166" s="160"/>
      <c r="DV166" s="160"/>
      <c r="DW166" s="160"/>
      <c r="DX166" s="160"/>
      <c r="DY166" s="160"/>
      <c r="DZ166" s="160"/>
      <c r="EA166" s="160"/>
      <c r="EB166" s="167"/>
      <c r="EC166" s="167"/>
      <c r="ED166" s="167"/>
      <c r="EE166" s="167"/>
      <c r="EF166" s="167"/>
      <c r="EG166" s="167"/>
      <c r="EH166" s="167"/>
      <c r="EI166" s="167"/>
      <c r="EJ166" s="167"/>
      <c r="EK166" s="167"/>
      <c r="EL166" s="167"/>
      <c r="EM166" s="167"/>
      <c r="EN166" s="167"/>
      <c r="EO166" s="167"/>
      <c r="EP166" s="167"/>
      <c r="EQ166" s="167"/>
      <c r="ER166" s="167"/>
      <c r="ES166" s="160"/>
      <c r="ET166" s="160"/>
      <c r="EU166" s="160"/>
      <c r="EV166" s="160"/>
      <c r="EW166" s="160"/>
      <c r="EX166" s="160"/>
      <c r="EY166" s="160"/>
      <c r="EZ166" s="160"/>
      <c r="FA166" s="160"/>
      <c r="FB166" s="160"/>
      <c r="FC166" s="160"/>
      <c r="FD166" s="160"/>
      <c r="FE166" s="160"/>
      <c r="FF166" s="160"/>
      <c r="FG166" s="160"/>
      <c r="FH166" s="160"/>
      <c r="FI166" s="160"/>
      <c r="FJ166" s="160"/>
      <c r="FK166" s="160"/>
      <c r="FL166" s="160"/>
      <c r="FM166" s="160"/>
      <c r="FN166" s="160"/>
      <c r="FO166" s="160"/>
      <c r="FP166" s="160"/>
      <c r="FQ166" s="160"/>
      <c r="FR166" s="160"/>
      <c r="FS166" s="160"/>
      <c r="FT166" s="160"/>
      <c r="FU166" s="160"/>
      <c r="FV166" s="168"/>
      <c r="FW166" s="160"/>
      <c r="FX166" s="160"/>
      <c r="FY166" s="160"/>
      <c r="FZ166" s="160"/>
      <c r="GA166" s="160"/>
      <c r="GB166" s="160"/>
      <c r="GC166" s="160"/>
    </row>
    <row r="167" spans="1:185" s="16" customFormat="1" x14ac:dyDescent="0.45">
      <c r="A167" s="160"/>
      <c r="B167" s="160"/>
      <c r="E167" s="160"/>
      <c r="F167" s="160"/>
      <c r="G167" s="169" t="s">
        <v>255</v>
      </c>
      <c r="H167" s="164"/>
      <c r="I167" s="164"/>
      <c r="J167" s="164"/>
      <c r="K167" s="164"/>
      <c r="L167" s="164"/>
      <c r="M167" s="164"/>
      <c r="N167" s="164"/>
      <c r="O167" s="170"/>
      <c r="P167" s="164"/>
      <c r="Q167" s="164"/>
      <c r="R167" s="164"/>
      <c r="S167" s="164"/>
      <c r="T167" s="164"/>
      <c r="U167" s="164"/>
      <c r="V167" s="164"/>
      <c r="W167" s="165"/>
      <c r="X167" s="164"/>
      <c r="Y167" s="164"/>
      <c r="Z167" s="164"/>
      <c r="AA167" s="164"/>
      <c r="AB167" s="164"/>
      <c r="AC167" s="165"/>
      <c r="AD167" s="165"/>
      <c r="AE167" s="164"/>
      <c r="AF167" s="164"/>
      <c r="AG167" s="164"/>
      <c r="AH167" s="164"/>
      <c r="AI167" s="164"/>
      <c r="AJ167" s="164"/>
      <c r="AK167" s="165"/>
      <c r="AL167" s="164"/>
      <c r="AM167" s="164"/>
      <c r="AN167" s="164"/>
      <c r="AO167" s="164"/>
      <c r="AP167" s="165"/>
      <c r="AQ167" s="165"/>
      <c r="AR167" s="165"/>
      <c r="AS167" s="164"/>
      <c r="AT167" s="164"/>
      <c r="AU167" s="164"/>
      <c r="AV167" s="164"/>
      <c r="AW167" s="164"/>
      <c r="AX167" s="164"/>
      <c r="AY167" s="165"/>
      <c r="AZ167" s="164"/>
      <c r="BA167" s="164"/>
      <c r="BB167" s="164"/>
      <c r="BC167" s="164"/>
      <c r="BD167" s="165"/>
      <c r="BE167" s="165"/>
      <c r="BF167" s="165"/>
      <c r="BG167" s="164"/>
      <c r="BH167" s="164"/>
      <c r="BI167" s="164"/>
      <c r="BJ167" s="164"/>
      <c r="BK167" s="164"/>
      <c r="BL167" s="164"/>
      <c r="BM167" s="165"/>
      <c r="BN167" s="164"/>
      <c r="BO167" s="164"/>
      <c r="BP167" s="164"/>
      <c r="BQ167" s="164"/>
      <c r="BR167" s="165"/>
      <c r="BS167" s="165"/>
      <c r="BT167" s="165"/>
      <c r="BU167" s="164"/>
      <c r="BV167" s="164"/>
      <c r="BW167" s="164"/>
      <c r="BX167" s="164"/>
      <c r="BY167" s="164"/>
      <c r="BZ167" s="164"/>
      <c r="CA167" s="165"/>
      <c r="CB167" s="166"/>
      <c r="CC167" s="166"/>
      <c r="CD167" s="166"/>
      <c r="CE167" s="166"/>
      <c r="CF167" s="165"/>
      <c r="CG167" s="165"/>
      <c r="CH167" s="165"/>
      <c r="CI167" s="164"/>
      <c r="CJ167" s="164"/>
      <c r="CK167" s="164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7"/>
      <c r="EC167" s="167"/>
      <c r="ED167" s="167"/>
      <c r="EE167" s="167"/>
      <c r="EF167" s="167"/>
      <c r="EG167" s="167"/>
      <c r="EH167" s="167"/>
      <c r="EI167" s="167"/>
      <c r="EJ167" s="167"/>
      <c r="EK167" s="167"/>
      <c r="EL167" s="167"/>
      <c r="EM167" s="167"/>
      <c r="EN167" s="167"/>
      <c r="EO167" s="167"/>
      <c r="EP167" s="167"/>
      <c r="EQ167" s="167"/>
      <c r="ER167" s="167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8"/>
      <c r="FW167" s="160"/>
      <c r="FX167" s="160"/>
      <c r="FY167" s="160"/>
      <c r="FZ167" s="160"/>
      <c r="GA167" s="160"/>
      <c r="GB167" s="160"/>
      <c r="GC167" s="160"/>
    </row>
    <row r="168" spans="1:185" x14ac:dyDescent="0.45">
      <c r="G168" s="171" t="s">
        <v>256</v>
      </c>
      <c r="H168" s="23"/>
      <c r="I168" s="23"/>
      <c r="J168" s="23"/>
      <c r="L168" s="23"/>
      <c r="M168" s="23"/>
      <c r="N168" s="23"/>
      <c r="O168" s="172"/>
      <c r="P168" s="23"/>
      <c r="Q168" s="23"/>
      <c r="R168" s="23"/>
      <c r="S168" s="23"/>
      <c r="T168" s="312"/>
      <c r="U168" s="312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2"/>
      <c r="AI168" s="312"/>
      <c r="AJ168" s="312"/>
      <c r="AK168" s="312"/>
      <c r="AL168" s="312"/>
      <c r="AM168" s="312"/>
      <c r="AN168" s="312"/>
      <c r="AO168" s="312"/>
      <c r="AP168" s="312"/>
      <c r="AQ168" s="312"/>
      <c r="AR168" s="312"/>
      <c r="AS168" s="312"/>
      <c r="AT168" s="312"/>
      <c r="AU168" s="312"/>
      <c r="AV168" s="312"/>
      <c r="AW168" s="312"/>
      <c r="AX168" s="312"/>
      <c r="AY168" s="312"/>
      <c r="AZ168" s="312"/>
      <c r="BA168" s="312"/>
      <c r="BB168" s="312"/>
      <c r="BC168" s="312"/>
      <c r="BD168" s="312"/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  <c r="BZ168" s="312"/>
      <c r="CA168" s="312"/>
      <c r="CB168" s="312"/>
      <c r="CC168" s="312"/>
      <c r="CD168" s="312"/>
      <c r="CE168" s="312"/>
      <c r="CF168" s="312"/>
      <c r="CG168" s="312"/>
      <c r="CH168" s="313"/>
      <c r="CI168" s="313"/>
      <c r="CJ168" s="313"/>
      <c r="CK168" s="313"/>
    </row>
    <row r="169" spans="1:185" x14ac:dyDescent="0.45">
      <c r="G169" s="171" t="s">
        <v>257</v>
      </c>
      <c r="H169" s="23"/>
      <c r="I169" s="23"/>
      <c r="J169" s="23"/>
      <c r="K169" s="23"/>
      <c r="L169" s="23"/>
      <c r="M169" s="23"/>
      <c r="N169" s="23"/>
      <c r="O169" s="172"/>
      <c r="P169" s="23"/>
      <c r="Q169" s="23"/>
      <c r="R169" s="23"/>
      <c r="S169" s="23"/>
      <c r="T169" s="312"/>
      <c r="U169" s="312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2"/>
      <c r="AI169" s="312"/>
      <c r="AJ169" s="312"/>
      <c r="AK169" s="312"/>
      <c r="AL169" s="312"/>
      <c r="AM169" s="312"/>
      <c r="AN169" s="312"/>
      <c r="AO169" s="312"/>
      <c r="AP169" s="312"/>
      <c r="AQ169" s="312"/>
      <c r="AR169" s="312"/>
      <c r="AS169" s="312"/>
      <c r="AT169" s="312"/>
      <c r="AU169" s="312"/>
      <c r="AV169" s="312"/>
      <c r="AW169" s="312"/>
      <c r="AX169" s="312"/>
      <c r="AY169" s="312"/>
      <c r="AZ169" s="312"/>
      <c r="BA169" s="312"/>
      <c r="BB169" s="312"/>
      <c r="BC169" s="312"/>
      <c r="BD169" s="312"/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  <c r="BZ169" s="312"/>
      <c r="CA169" s="312"/>
      <c r="CB169" s="312"/>
      <c r="CC169" s="312"/>
      <c r="CD169" s="312"/>
      <c r="CE169" s="312"/>
      <c r="CF169" s="312"/>
      <c r="CG169" s="312"/>
      <c r="CH169" s="313"/>
      <c r="CI169" s="313"/>
      <c r="CJ169" s="313"/>
      <c r="CK169" s="313"/>
    </row>
    <row r="170" spans="1:185" x14ac:dyDescent="0.45">
      <c r="G170" s="173" t="s">
        <v>258</v>
      </c>
      <c r="H170" s="174"/>
      <c r="I170" s="174"/>
      <c r="J170" s="174"/>
      <c r="K170" s="174"/>
      <c r="L170" s="174"/>
      <c r="M170" s="174"/>
      <c r="N170" s="174"/>
      <c r="O170" s="175"/>
      <c r="P170" s="23"/>
      <c r="Q170" s="23"/>
      <c r="R170" s="23"/>
      <c r="S170" s="23"/>
      <c r="T170" s="312"/>
      <c r="U170" s="312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2"/>
      <c r="AI170" s="312"/>
      <c r="AJ170" s="312"/>
      <c r="AK170" s="312"/>
      <c r="AL170" s="312"/>
      <c r="AM170" s="312"/>
      <c r="AN170" s="312"/>
      <c r="AO170" s="312"/>
      <c r="AP170" s="312"/>
      <c r="AQ170" s="312"/>
      <c r="AR170" s="312"/>
      <c r="AS170" s="312"/>
      <c r="AT170" s="312"/>
      <c r="AU170" s="312"/>
      <c r="AV170" s="312"/>
      <c r="AW170" s="312"/>
      <c r="AX170" s="312"/>
      <c r="AY170" s="312"/>
      <c r="AZ170" s="312"/>
      <c r="BA170" s="312"/>
      <c r="BB170" s="312"/>
      <c r="BC170" s="312"/>
      <c r="BD170" s="312"/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  <c r="BZ170" s="312"/>
      <c r="CA170" s="312"/>
      <c r="CB170" s="312"/>
      <c r="CC170" s="312"/>
      <c r="CD170" s="312"/>
      <c r="CE170" s="312"/>
      <c r="CF170" s="312"/>
      <c r="CG170" s="312"/>
      <c r="CH170" s="313"/>
      <c r="CI170" s="313"/>
      <c r="CJ170" s="313"/>
      <c r="CK170" s="313"/>
    </row>
    <row r="171" spans="1:185" x14ac:dyDescent="0.45">
      <c r="G171" s="30"/>
    </row>
    <row r="172" spans="1:185" ht="14.45" customHeight="1" x14ac:dyDescent="0.45">
      <c r="G172" s="314" t="s">
        <v>259</v>
      </c>
      <c r="H172" s="314"/>
      <c r="I172" s="314"/>
      <c r="J172" s="314"/>
      <c r="K172" s="314"/>
      <c r="L172" s="314"/>
      <c r="M172" s="314"/>
      <c r="N172" s="314"/>
      <c r="O172" s="314"/>
      <c r="P172" s="314"/>
      <c r="Q172" s="314"/>
      <c r="R172" s="314"/>
      <c r="S172" s="314"/>
      <c r="T172" s="314"/>
      <c r="U172" s="314"/>
      <c r="V172" s="314"/>
      <c r="W172" s="314"/>
      <c r="X172" s="314"/>
      <c r="Y172" s="314"/>
      <c r="Z172" s="314"/>
      <c r="AA172" s="314"/>
      <c r="AB172" s="176"/>
      <c r="AC172" s="177"/>
      <c r="AD172" s="177"/>
      <c r="AE172" s="176"/>
      <c r="AF172" s="176"/>
      <c r="AG172" s="176"/>
      <c r="AH172" s="176"/>
      <c r="AI172" s="176"/>
      <c r="AJ172" s="176"/>
      <c r="AK172" s="177"/>
      <c r="AL172" s="176"/>
      <c r="AM172" s="176"/>
      <c r="AN172" s="176"/>
      <c r="AO172" s="176"/>
    </row>
    <row r="173" spans="1:185" ht="14.45" customHeight="1" x14ac:dyDescent="0.45">
      <c r="G173" s="315" t="s">
        <v>260</v>
      </c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6"/>
      <c r="AC173" s="316"/>
      <c r="AD173" s="316"/>
      <c r="AE173" s="316"/>
      <c r="AF173" s="316"/>
    </row>
    <row r="175" spans="1:185" ht="14.45" customHeight="1" x14ac:dyDescent="0.45">
      <c r="G175" s="314" t="s">
        <v>261</v>
      </c>
      <c r="H175" s="314"/>
      <c r="I175" s="314"/>
      <c r="J175" s="314"/>
      <c r="K175" s="314"/>
      <c r="L175" s="314"/>
      <c r="M175" s="314"/>
      <c r="N175" s="314"/>
      <c r="O175" s="314"/>
      <c r="P175" s="314"/>
      <c r="Q175" s="314"/>
      <c r="R175" s="314"/>
      <c r="S175" s="314"/>
      <c r="T175" s="314"/>
      <c r="U175" s="314"/>
      <c r="V175" s="314"/>
      <c r="W175" s="314"/>
      <c r="X175" s="314"/>
      <c r="Y175" s="314"/>
      <c r="Z175" s="314"/>
      <c r="AA175" s="314"/>
      <c r="AB175" s="176"/>
      <c r="AC175" s="177"/>
      <c r="AD175" s="177"/>
      <c r="AE175" s="176"/>
      <c r="AF175" s="176"/>
      <c r="AG175" s="176"/>
      <c r="AH175" s="176"/>
      <c r="AI175" s="176"/>
      <c r="AJ175" s="176"/>
      <c r="AK175" s="177"/>
      <c r="AL175" s="176"/>
      <c r="AM175" s="176"/>
      <c r="AN175" s="176"/>
      <c r="AO175" s="176"/>
    </row>
    <row r="176" spans="1:185" ht="14.45" customHeight="1" x14ac:dyDescent="0.45">
      <c r="G176" s="315" t="s">
        <v>139</v>
      </c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6"/>
      <c r="AC176" s="316"/>
      <c r="AD176" s="316"/>
      <c r="AE176" s="316"/>
      <c r="AF176" s="316"/>
    </row>
    <row r="178" spans="7:8" x14ac:dyDescent="0.45">
      <c r="G178" s="178" t="s">
        <v>262</v>
      </c>
      <c r="H178" t="s">
        <v>263</v>
      </c>
    </row>
  </sheetData>
  <sheetProtection algorithmName="SHA-512" hashValue="iyYKysELG8HHcb7Hb0o/Zhb0gcgAVshI+u7k6DursLPAhIy8Yy9FNP45QGQx+AVoT2g+IYDPah/NXrlyXMhRvQ==" saltValue="F4Cf+ulCEhygKzhaD4Ys7Q==" spinCount="100000" sheet="1" objects="1" scenarios="1" selectLockedCells="1"/>
  <mergeCells count="852">
    <mergeCell ref="G172:AA172"/>
    <mergeCell ref="G173:AA173"/>
    <mergeCell ref="AB173:AF173"/>
    <mergeCell ref="G175:AA175"/>
    <mergeCell ref="G176:AA176"/>
    <mergeCell ref="AB176:AF176"/>
    <mergeCell ref="BV169:CA169"/>
    <mergeCell ref="CB169:CG169"/>
    <mergeCell ref="CH169:CK169"/>
    <mergeCell ref="T170:Y170"/>
    <mergeCell ref="Z170:AE170"/>
    <mergeCell ref="AF170:AK170"/>
    <mergeCell ref="AL170:AQ170"/>
    <mergeCell ref="AR170:AW170"/>
    <mergeCell ref="AX170:BC170"/>
    <mergeCell ref="BD170:BI170"/>
    <mergeCell ref="BJ170:BO170"/>
    <mergeCell ref="BP170:BU170"/>
    <mergeCell ref="BV170:CA170"/>
    <mergeCell ref="CB170:CG170"/>
    <mergeCell ref="CH170:CK170"/>
    <mergeCell ref="T169:Y169"/>
    <mergeCell ref="Z169:AE169"/>
    <mergeCell ref="AF169:AK169"/>
    <mergeCell ref="AL169:AQ169"/>
    <mergeCell ref="AR169:AW169"/>
    <mergeCell ref="AX169:BC169"/>
    <mergeCell ref="BD169:BI169"/>
    <mergeCell ref="BJ169:BO169"/>
    <mergeCell ref="BP169:BU169"/>
    <mergeCell ref="FD155:FR155"/>
    <mergeCell ref="C156:D156"/>
    <mergeCell ref="G164:O164"/>
    <mergeCell ref="T168:Y168"/>
    <mergeCell ref="Z168:AE168"/>
    <mergeCell ref="AF168:AK168"/>
    <mergeCell ref="AL168:AQ168"/>
    <mergeCell ref="AR168:AW168"/>
    <mergeCell ref="AX168:BC168"/>
    <mergeCell ref="BD168:BI168"/>
    <mergeCell ref="BJ168:BO168"/>
    <mergeCell ref="BP168:BU168"/>
    <mergeCell ref="BV168:CA168"/>
    <mergeCell ref="CB168:CG168"/>
    <mergeCell ref="CH168:CK168"/>
    <mergeCell ref="DW155:EA155"/>
    <mergeCell ref="ED155:EH155"/>
    <mergeCell ref="EI155:EI156"/>
    <mergeCell ref="EJ155:EJ156"/>
    <mergeCell ref="EK155:EK156"/>
    <mergeCell ref="EL155:EN155"/>
    <mergeCell ref="EO155:EQ155"/>
    <mergeCell ref="ER155:ER156"/>
    <mergeCell ref="ET155:FC155"/>
    <mergeCell ref="CT155:CV155"/>
    <mergeCell ref="CW155:CY155"/>
    <mergeCell ref="CZ155:DB155"/>
    <mergeCell ref="DD155:DF155"/>
    <mergeCell ref="DG155:DI155"/>
    <mergeCell ref="DJ155:DL155"/>
    <mergeCell ref="DM155:DO155"/>
    <mergeCell ref="DP155:DR155"/>
    <mergeCell ref="DT155:DU155"/>
    <mergeCell ref="ET146:FC146"/>
    <mergeCell ref="FD146:FR146"/>
    <mergeCell ref="C147:D147"/>
    <mergeCell ref="C155:D155"/>
    <mergeCell ref="F155:G155"/>
    <mergeCell ref="H155:H156"/>
    <mergeCell ref="I155:I156"/>
    <mergeCell ref="J155:L155"/>
    <mergeCell ref="M155:O155"/>
    <mergeCell ref="P155:P156"/>
    <mergeCell ref="Q155:Q156"/>
    <mergeCell ref="X155:AA155"/>
    <mergeCell ref="AE155:AG155"/>
    <mergeCell ref="AL155:AO155"/>
    <mergeCell ref="AS155:AU155"/>
    <mergeCell ref="AZ155:BC155"/>
    <mergeCell ref="BG155:BI155"/>
    <mergeCell ref="BN155:BQ155"/>
    <mergeCell ref="BU155:BW155"/>
    <mergeCell ref="CB155:CE155"/>
    <mergeCell ref="CI155:CK155"/>
    <mergeCell ref="CM155:CM156"/>
    <mergeCell ref="CN155:CP155"/>
    <mergeCell ref="CQ155:CS155"/>
    <mergeCell ref="DT146:DU146"/>
    <mergeCell ref="DW146:EA146"/>
    <mergeCell ref="ED146:EH146"/>
    <mergeCell ref="EI146:EI147"/>
    <mergeCell ref="EJ146:EJ147"/>
    <mergeCell ref="EK146:EK147"/>
    <mergeCell ref="EL146:EN146"/>
    <mergeCell ref="EO146:EQ146"/>
    <mergeCell ref="ER146:ER147"/>
    <mergeCell ref="CQ146:CS146"/>
    <mergeCell ref="CT146:CV146"/>
    <mergeCell ref="CW146:CY146"/>
    <mergeCell ref="CZ146:DB146"/>
    <mergeCell ref="DD146:DF146"/>
    <mergeCell ref="DG146:DI146"/>
    <mergeCell ref="DJ146:DL146"/>
    <mergeCell ref="DM146:DO146"/>
    <mergeCell ref="DP146:DR146"/>
    <mergeCell ref="ER137:ER138"/>
    <mergeCell ref="ET137:FC137"/>
    <mergeCell ref="FD137:FR137"/>
    <mergeCell ref="C138:D138"/>
    <mergeCell ref="C146:D146"/>
    <mergeCell ref="F146:G146"/>
    <mergeCell ref="H146:H147"/>
    <mergeCell ref="I146:I147"/>
    <mergeCell ref="J146:L146"/>
    <mergeCell ref="M146:O146"/>
    <mergeCell ref="P146:P147"/>
    <mergeCell ref="Q146:Q147"/>
    <mergeCell ref="X146:AA146"/>
    <mergeCell ref="AE146:AG146"/>
    <mergeCell ref="AL146:AO146"/>
    <mergeCell ref="AS146:AU146"/>
    <mergeCell ref="AZ146:BC146"/>
    <mergeCell ref="BG146:BI146"/>
    <mergeCell ref="BN146:BQ146"/>
    <mergeCell ref="BU146:BW146"/>
    <mergeCell ref="CB146:CE146"/>
    <mergeCell ref="CI146:CK146"/>
    <mergeCell ref="CM146:CM147"/>
    <mergeCell ref="CN146:CP146"/>
    <mergeCell ref="DP137:DR137"/>
    <mergeCell ref="DT137:DU137"/>
    <mergeCell ref="DW137:EA137"/>
    <mergeCell ref="ED137:EH137"/>
    <mergeCell ref="EI137:EI138"/>
    <mergeCell ref="EJ137:EJ138"/>
    <mergeCell ref="EK137:EK138"/>
    <mergeCell ref="EL137:EN137"/>
    <mergeCell ref="EO137:EQ137"/>
    <mergeCell ref="CN137:CP137"/>
    <mergeCell ref="CQ137:CS137"/>
    <mergeCell ref="CT137:CV137"/>
    <mergeCell ref="CW137:CY137"/>
    <mergeCell ref="CZ137:DB137"/>
    <mergeCell ref="DD137:DF137"/>
    <mergeCell ref="DG137:DI137"/>
    <mergeCell ref="DJ137:DL137"/>
    <mergeCell ref="DM137:DO137"/>
    <mergeCell ref="EO128:EQ128"/>
    <mergeCell ref="ER128:ER129"/>
    <mergeCell ref="ET128:FC128"/>
    <mergeCell ref="FD128:FR128"/>
    <mergeCell ref="C129:D129"/>
    <mergeCell ref="C137:D137"/>
    <mergeCell ref="F137:G137"/>
    <mergeCell ref="H137:H138"/>
    <mergeCell ref="I137:I138"/>
    <mergeCell ref="J137:L137"/>
    <mergeCell ref="M137:O137"/>
    <mergeCell ref="P137:P138"/>
    <mergeCell ref="Q137:Q138"/>
    <mergeCell ref="X137:AA137"/>
    <mergeCell ref="AE137:AG137"/>
    <mergeCell ref="AL137:AO137"/>
    <mergeCell ref="AS137:AU137"/>
    <mergeCell ref="AZ137:BC137"/>
    <mergeCell ref="BG137:BI137"/>
    <mergeCell ref="BN137:BQ137"/>
    <mergeCell ref="BU137:BW137"/>
    <mergeCell ref="CB137:CE137"/>
    <mergeCell ref="CI137:CK137"/>
    <mergeCell ref="CM137:CM138"/>
    <mergeCell ref="DM128:DO128"/>
    <mergeCell ref="DP128:DR128"/>
    <mergeCell ref="DT128:DU128"/>
    <mergeCell ref="DW128:EA128"/>
    <mergeCell ref="ED128:EH128"/>
    <mergeCell ref="EI128:EI129"/>
    <mergeCell ref="EJ128:EJ129"/>
    <mergeCell ref="EK128:EK129"/>
    <mergeCell ref="EL128:EN128"/>
    <mergeCell ref="CM128:CM129"/>
    <mergeCell ref="CN128:CP128"/>
    <mergeCell ref="CQ128:CS128"/>
    <mergeCell ref="CT128:CV128"/>
    <mergeCell ref="CW128:CY128"/>
    <mergeCell ref="CZ128:DB128"/>
    <mergeCell ref="DD128:DF128"/>
    <mergeCell ref="DG128:DI128"/>
    <mergeCell ref="DJ128:DL128"/>
    <mergeCell ref="AE128:AG128"/>
    <mergeCell ref="AL128:AO128"/>
    <mergeCell ref="AS128:AU128"/>
    <mergeCell ref="AZ128:BC128"/>
    <mergeCell ref="BG128:BI128"/>
    <mergeCell ref="BN128:BQ128"/>
    <mergeCell ref="BU128:BW128"/>
    <mergeCell ref="CB128:CE128"/>
    <mergeCell ref="CI128:CK128"/>
    <mergeCell ref="C128:D128"/>
    <mergeCell ref="F128:G128"/>
    <mergeCell ref="H128:H129"/>
    <mergeCell ref="I128:I129"/>
    <mergeCell ref="J128:L128"/>
    <mergeCell ref="M128:O128"/>
    <mergeCell ref="P128:P129"/>
    <mergeCell ref="Q128:Q129"/>
    <mergeCell ref="X128:AA128"/>
    <mergeCell ref="ED119:EH119"/>
    <mergeCell ref="EI119:EI120"/>
    <mergeCell ref="EJ119:EJ120"/>
    <mergeCell ref="EK119:EK120"/>
    <mergeCell ref="EL119:EN119"/>
    <mergeCell ref="EO119:EQ119"/>
    <mergeCell ref="ER119:ER120"/>
    <mergeCell ref="ET119:FC119"/>
    <mergeCell ref="FD119:FR119"/>
    <mergeCell ref="CW119:CY119"/>
    <mergeCell ref="CZ119:DB119"/>
    <mergeCell ref="DD119:DF119"/>
    <mergeCell ref="DG119:DI119"/>
    <mergeCell ref="DJ119:DL119"/>
    <mergeCell ref="DM119:DO119"/>
    <mergeCell ref="DP119:DR119"/>
    <mergeCell ref="DT119:DU119"/>
    <mergeCell ref="DW119:EA119"/>
    <mergeCell ref="BN119:BQ119"/>
    <mergeCell ref="BU119:BW119"/>
    <mergeCell ref="BY119:BZ119"/>
    <mergeCell ref="CB119:CE119"/>
    <mergeCell ref="CI119:CK119"/>
    <mergeCell ref="CM119:CM120"/>
    <mergeCell ref="CN119:CP119"/>
    <mergeCell ref="CQ119:CS119"/>
    <mergeCell ref="CT119:CV119"/>
    <mergeCell ref="X119:AA119"/>
    <mergeCell ref="AE119:AG119"/>
    <mergeCell ref="AI119:AJ119"/>
    <mergeCell ref="AL119:AO119"/>
    <mergeCell ref="AS119:AU119"/>
    <mergeCell ref="AW119:AX119"/>
    <mergeCell ref="AZ119:BC119"/>
    <mergeCell ref="BG119:BI119"/>
    <mergeCell ref="BK119:BL119"/>
    <mergeCell ref="C119:D119"/>
    <mergeCell ref="F119:G119"/>
    <mergeCell ref="H119:H120"/>
    <mergeCell ref="I119:I120"/>
    <mergeCell ref="J119:L119"/>
    <mergeCell ref="M119:O119"/>
    <mergeCell ref="P119:P120"/>
    <mergeCell ref="Q119:Q120"/>
    <mergeCell ref="U119:V119"/>
    <mergeCell ref="C120:D120"/>
    <mergeCell ref="ED110:EH110"/>
    <mergeCell ref="EI110:EI111"/>
    <mergeCell ref="EJ110:EJ111"/>
    <mergeCell ref="EK110:EK111"/>
    <mergeCell ref="EL110:EN110"/>
    <mergeCell ref="EO110:EQ110"/>
    <mergeCell ref="ER110:ER111"/>
    <mergeCell ref="ET110:FC110"/>
    <mergeCell ref="FD110:FR110"/>
    <mergeCell ref="CW110:CY110"/>
    <mergeCell ref="CZ110:DB110"/>
    <mergeCell ref="DD110:DF110"/>
    <mergeCell ref="DG110:DI110"/>
    <mergeCell ref="DJ110:DL110"/>
    <mergeCell ref="DM110:DO110"/>
    <mergeCell ref="DP110:DR110"/>
    <mergeCell ref="DT110:DU110"/>
    <mergeCell ref="DW110:EA110"/>
    <mergeCell ref="BN110:BQ110"/>
    <mergeCell ref="BU110:BW110"/>
    <mergeCell ref="BY110:BZ110"/>
    <mergeCell ref="CB110:CE110"/>
    <mergeCell ref="CI110:CK110"/>
    <mergeCell ref="CM110:CM111"/>
    <mergeCell ref="CN110:CP110"/>
    <mergeCell ref="CQ110:CS110"/>
    <mergeCell ref="CT110:CV110"/>
    <mergeCell ref="X110:AA110"/>
    <mergeCell ref="AE110:AG110"/>
    <mergeCell ref="AI110:AJ110"/>
    <mergeCell ref="AL110:AO110"/>
    <mergeCell ref="AS110:AU110"/>
    <mergeCell ref="AW110:AX110"/>
    <mergeCell ref="AZ110:BC110"/>
    <mergeCell ref="BG110:BI110"/>
    <mergeCell ref="BK110:BL110"/>
    <mergeCell ref="C110:D110"/>
    <mergeCell ref="F110:G110"/>
    <mergeCell ref="H110:H111"/>
    <mergeCell ref="I110:I111"/>
    <mergeCell ref="J110:L110"/>
    <mergeCell ref="M110:O110"/>
    <mergeCell ref="P110:P111"/>
    <mergeCell ref="Q110:Q111"/>
    <mergeCell ref="U110:V110"/>
    <mergeCell ref="C111:D111"/>
    <mergeCell ref="ED101:EH101"/>
    <mergeCell ref="EI101:EI102"/>
    <mergeCell ref="EJ101:EJ102"/>
    <mergeCell ref="EK101:EK102"/>
    <mergeCell ref="EL101:EN101"/>
    <mergeCell ref="EO101:EQ101"/>
    <mergeCell ref="ER101:ER102"/>
    <mergeCell ref="ET101:FC101"/>
    <mergeCell ref="FD101:FR101"/>
    <mergeCell ref="CW101:CY101"/>
    <mergeCell ref="CZ101:DB101"/>
    <mergeCell ref="DD101:DF101"/>
    <mergeCell ref="DG101:DI101"/>
    <mergeCell ref="DJ101:DL101"/>
    <mergeCell ref="DM101:DO101"/>
    <mergeCell ref="DP101:DR101"/>
    <mergeCell ref="DT101:DU101"/>
    <mergeCell ref="DW101:EA101"/>
    <mergeCell ref="BN101:BQ101"/>
    <mergeCell ref="BU101:BW101"/>
    <mergeCell ref="BY101:BZ101"/>
    <mergeCell ref="CB101:CE101"/>
    <mergeCell ref="CI101:CK101"/>
    <mergeCell ref="CM101:CM102"/>
    <mergeCell ref="CN101:CP101"/>
    <mergeCell ref="CQ101:CS101"/>
    <mergeCell ref="CT101:CV101"/>
    <mergeCell ref="X101:AA101"/>
    <mergeCell ref="AE101:AG101"/>
    <mergeCell ref="AI101:AJ101"/>
    <mergeCell ref="AL101:AO101"/>
    <mergeCell ref="AS101:AU101"/>
    <mergeCell ref="AW101:AX101"/>
    <mergeCell ref="AZ101:BC101"/>
    <mergeCell ref="BG101:BI101"/>
    <mergeCell ref="BK101:BL101"/>
    <mergeCell ref="C101:D101"/>
    <mergeCell ref="F101:G101"/>
    <mergeCell ref="H101:H102"/>
    <mergeCell ref="I101:I102"/>
    <mergeCell ref="J101:L101"/>
    <mergeCell ref="M101:O101"/>
    <mergeCell ref="P101:P102"/>
    <mergeCell ref="Q101:Q102"/>
    <mergeCell ref="U101:V101"/>
    <mergeCell ref="C102:D102"/>
    <mergeCell ref="ED92:EH92"/>
    <mergeCell ref="EI92:EI93"/>
    <mergeCell ref="EJ92:EJ93"/>
    <mergeCell ref="EK92:EK93"/>
    <mergeCell ref="EL92:EN92"/>
    <mergeCell ref="EO92:EQ92"/>
    <mergeCell ref="ER92:ER93"/>
    <mergeCell ref="ET92:FC92"/>
    <mergeCell ref="FD92:FR92"/>
    <mergeCell ref="CW92:CY92"/>
    <mergeCell ref="CZ92:DB92"/>
    <mergeCell ref="DD92:DF92"/>
    <mergeCell ref="DG92:DI92"/>
    <mergeCell ref="DJ92:DL92"/>
    <mergeCell ref="DM92:DO92"/>
    <mergeCell ref="DP92:DR92"/>
    <mergeCell ref="DT92:DU92"/>
    <mergeCell ref="DW92:EA92"/>
    <mergeCell ref="BN92:BQ92"/>
    <mergeCell ref="BU92:BW92"/>
    <mergeCell ref="BY92:BZ92"/>
    <mergeCell ref="CB92:CE92"/>
    <mergeCell ref="CI92:CK92"/>
    <mergeCell ref="CM92:CM93"/>
    <mergeCell ref="CN92:CP92"/>
    <mergeCell ref="CQ92:CS92"/>
    <mergeCell ref="CT92:CV92"/>
    <mergeCell ref="X92:AA92"/>
    <mergeCell ref="AE92:AG92"/>
    <mergeCell ref="AI92:AJ92"/>
    <mergeCell ref="AL92:AO92"/>
    <mergeCell ref="AS92:AU92"/>
    <mergeCell ref="AW92:AX92"/>
    <mergeCell ref="AZ92:BC92"/>
    <mergeCell ref="BG92:BI92"/>
    <mergeCell ref="BK92:BL92"/>
    <mergeCell ref="C92:D92"/>
    <mergeCell ref="F92:G92"/>
    <mergeCell ref="H92:H93"/>
    <mergeCell ref="I92:I93"/>
    <mergeCell ref="J92:L92"/>
    <mergeCell ref="M92:O92"/>
    <mergeCell ref="P92:P93"/>
    <mergeCell ref="Q92:Q93"/>
    <mergeCell ref="U92:V92"/>
    <mergeCell ref="C93:D93"/>
    <mergeCell ref="ED83:EH83"/>
    <mergeCell ref="EI83:EI84"/>
    <mergeCell ref="EJ83:EJ84"/>
    <mergeCell ref="EK83:EK84"/>
    <mergeCell ref="EL83:EN83"/>
    <mergeCell ref="EO83:EQ83"/>
    <mergeCell ref="ER83:ER84"/>
    <mergeCell ref="ET83:FC83"/>
    <mergeCell ref="FD83:FR83"/>
    <mergeCell ref="CW83:CY83"/>
    <mergeCell ref="CZ83:DB83"/>
    <mergeCell ref="DD83:DF83"/>
    <mergeCell ref="DG83:DI83"/>
    <mergeCell ref="DJ83:DL83"/>
    <mergeCell ref="DM83:DO83"/>
    <mergeCell ref="DP83:DR83"/>
    <mergeCell ref="DT83:DU83"/>
    <mergeCell ref="DW83:EA83"/>
    <mergeCell ref="BN83:BQ83"/>
    <mergeCell ref="BU83:BW83"/>
    <mergeCell ref="BY83:BZ83"/>
    <mergeCell ref="CB83:CE83"/>
    <mergeCell ref="CI83:CK83"/>
    <mergeCell ref="CM83:CM84"/>
    <mergeCell ref="CN83:CP83"/>
    <mergeCell ref="CQ83:CS83"/>
    <mergeCell ref="CT83:CV83"/>
    <mergeCell ref="X83:AA83"/>
    <mergeCell ref="AE83:AG83"/>
    <mergeCell ref="AI83:AJ83"/>
    <mergeCell ref="AL83:AO83"/>
    <mergeCell ref="AS83:AU83"/>
    <mergeCell ref="AW83:AX83"/>
    <mergeCell ref="AZ83:BC83"/>
    <mergeCell ref="BG83:BI83"/>
    <mergeCell ref="BK83:BL83"/>
    <mergeCell ref="C83:D83"/>
    <mergeCell ref="F83:G83"/>
    <mergeCell ref="H83:H84"/>
    <mergeCell ref="I83:I84"/>
    <mergeCell ref="J83:L83"/>
    <mergeCell ref="M83:O83"/>
    <mergeCell ref="P83:P84"/>
    <mergeCell ref="Q83:Q84"/>
    <mergeCell ref="U83:V83"/>
    <mergeCell ref="C84:D84"/>
    <mergeCell ref="ED74:EH74"/>
    <mergeCell ref="EI74:EI75"/>
    <mergeCell ref="EJ74:EJ75"/>
    <mergeCell ref="EK74:EK75"/>
    <mergeCell ref="EL74:EN74"/>
    <mergeCell ref="EO74:EQ74"/>
    <mergeCell ref="ER74:ER75"/>
    <mergeCell ref="ET74:FC74"/>
    <mergeCell ref="FD74:FR74"/>
    <mergeCell ref="CW74:CY74"/>
    <mergeCell ref="CZ74:DB74"/>
    <mergeCell ref="DD74:DF74"/>
    <mergeCell ref="DG74:DI74"/>
    <mergeCell ref="DJ74:DL74"/>
    <mergeCell ref="DM74:DO74"/>
    <mergeCell ref="DP74:DR74"/>
    <mergeCell ref="DT74:DU74"/>
    <mergeCell ref="DW74:EA74"/>
    <mergeCell ref="BN74:BQ74"/>
    <mergeCell ref="BU74:BW74"/>
    <mergeCell ref="BY74:BZ74"/>
    <mergeCell ref="CB74:CE74"/>
    <mergeCell ref="CI74:CK74"/>
    <mergeCell ref="CM74:CM75"/>
    <mergeCell ref="CN74:CP74"/>
    <mergeCell ref="CQ74:CS74"/>
    <mergeCell ref="CT74:CV74"/>
    <mergeCell ref="X74:AA74"/>
    <mergeCell ref="AE74:AG74"/>
    <mergeCell ref="AI74:AJ74"/>
    <mergeCell ref="AL74:AO74"/>
    <mergeCell ref="AS74:AU74"/>
    <mergeCell ref="AW74:AX74"/>
    <mergeCell ref="AZ74:BC74"/>
    <mergeCell ref="BG74:BI74"/>
    <mergeCell ref="BK74:BL74"/>
    <mergeCell ref="C74:D74"/>
    <mergeCell ref="F74:G74"/>
    <mergeCell ref="H74:H75"/>
    <mergeCell ref="I74:I75"/>
    <mergeCell ref="J74:L74"/>
    <mergeCell ref="M74:O74"/>
    <mergeCell ref="P74:P75"/>
    <mergeCell ref="Q74:Q75"/>
    <mergeCell ref="U74:V74"/>
    <mergeCell ref="C75:D75"/>
    <mergeCell ref="ED65:EH65"/>
    <mergeCell ref="EI65:EI66"/>
    <mergeCell ref="EJ65:EJ66"/>
    <mergeCell ref="EK65:EK66"/>
    <mergeCell ref="EL65:EN65"/>
    <mergeCell ref="EO65:EQ65"/>
    <mergeCell ref="ER65:ER66"/>
    <mergeCell ref="ET65:FC65"/>
    <mergeCell ref="FD65:FR65"/>
    <mergeCell ref="CW65:CY65"/>
    <mergeCell ref="CZ65:DB65"/>
    <mergeCell ref="DD65:DF65"/>
    <mergeCell ref="DG65:DI65"/>
    <mergeCell ref="DJ65:DL65"/>
    <mergeCell ref="DM65:DO65"/>
    <mergeCell ref="DP65:DR65"/>
    <mergeCell ref="DT65:DU65"/>
    <mergeCell ref="DW65:EA65"/>
    <mergeCell ref="BN65:BQ65"/>
    <mergeCell ref="BU65:BW65"/>
    <mergeCell ref="BY65:BZ65"/>
    <mergeCell ref="CB65:CE65"/>
    <mergeCell ref="CI65:CK65"/>
    <mergeCell ref="CM65:CM66"/>
    <mergeCell ref="CN65:CP65"/>
    <mergeCell ref="CQ65:CS65"/>
    <mergeCell ref="CT65:CV65"/>
    <mergeCell ref="X65:AA65"/>
    <mergeCell ref="AE65:AG65"/>
    <mergeCell ref="AI65:AJ65"/>
    <mergeCell ref="AL65:AO65"/>
    <mergeCell ref="AS65:AU65"/>
    <mergeCell ref="AW65:AX65"/>
    <mergeCell ref="AZ65:BC65"/>
    <mergeCell ref="BG65:BI65"/>
    <mergeCell ref="BK65:BL65"/>
    <mergeCell ref="C65:D65"/>
    <mergeCell ref="F65:G65"/>
    <mergeCell ref="H65:H66"/>
    <mergeCell ref="I65:I66"/>
    <mergeCell ref="J65:L65"/>
    <mergeCell ref="M65:O65"/>
    <mergeCell ref="P65:P66"/>
    <mergeCell ref="Q65:Q66"/>
    <mergeCell ref="U65:V65"/>
    <mergeCell ref="C66:D66"/>
    <mergeCell ref="ED56:EH56"/>
    <mergeCell ref="EI56:EI57"/>
    <mergeCell ref="EJ56:EJ57"/>
    <mergeCell ref="EK56:EK57"/>
    <mergeCell ref="EL56:EN56"/>
    <mergeCell ref="EO56:EQ56"/>
    <mergeCell ref="ER56:ER57"/>
    <mergeCell ref="ET56:FC56"/>
    <mergeCell ref="FD56:FR56"/>
    <mergeCell ref="CW56:CY56"/>
    <mergeCell ref="CZ56:DB56"/>
    <mergeCell ref="DD56:DF56"/>
    <mergeCell ref="DG56:DI56"/>
    <mergeCell ref="DJ56:DL56"/>
    <mergeCell ref="DM56:DO56"/>
    <mergeCell ref="DP56:DR56"/>
    <mergeCell ref="DT56:DU56"/>
    <mergeCell ref="DW56:EA56"/>
    <mergeCell ref="BN56:BQ56"/>
    <mergeCell ref="BU56:BW56"/>
    <mergeCell ref="BY56:BZ56"/>
    <mergeCell ref="CB56:CE56"/>
    <mergeCell ref="CI56:CK56"/>
    <mergeCell ref="CM56:CM57"/>
    <mergeCell ref="CN56:CP56"/>
    <mergeCell ref="CQ56:CS56"/>
    <mergeCell ref="CT56:CV56"/>
    <mergeCell ref="X56:AA56"/>
    <mergeCell ref="AE56:AG56"/>
    <mergeCell ref="AI56:AJ56"/>
    <mergeCell ref="AL56:AO56"/>
    <mergeCell ref="AS56:AU56"/>
    <mergeCell ref="AW56:AX56"/>
    <mergeCell ref="AZ56:BC56"/>
    <mergeCell ref="BG56:BI56"/>
    <mergeCell ref="BK56:BL56"/>
    <mergeCell ref="C56:D56"/>
    <mergeCell ref="F56:G56"/>
    <mergeCell ref="H56:H57"/>
    <mergeCell ref="I56:I57"/>
    <mergeCell ref="J56:L56"/>
    <mergeCell ref="M56:O56"/>
    <mergeCell ref="P56:P57"/>
    <mergeCell ref="Q56:Q57"/>
    <mergeCell ref="U56:V56"/>
    <mergeCell ref="C57:D57"/>
    <mergeCell ref="ED47:EH47"/>
    <mergeCell ref="EI47:EI48"/>
    <mergeCell ref="EJ47:EJ48"/>
    <mergeCell ref="EK47:EK48"/>
    <mergeCell ref="EL47:EN47"/>
    <mergeCell ref="EO47:EQ47"/>
    <mergeCell ref="ER47:ER48"/>
    <mergeCell ref="ET47:FC47"/>
    <mergeCell ref="FD47:FR47"/>
    <mergeCell ref="CW47:CY47"/>
    <mergeCell ref="CZ47:DB47"/>
    <mergeCell ref="DD47:DF47"/>
    <mergeCell ref="DG47:DI47"/>
    <mergeCell ref="DJ47:DL47"/>
    <mergeCell ref="DM47:DO47"/>
    <mergeCell ref="DP47:DR47"/>
    <mergeCell ref="DT47:DU47"/>
    <mergeCell ref="DW47:EA47"/>
    <mergeCell ref="BN47:BQ47"/>
    <mergeCell ref="BU47:BW47"/>
    <mergeCell ref="BY47:BZ47"/>
    <mergeCell ref="CB47:CE47"/>
    <mergeCell ref="CI47:CK47"/>
    <mergeCell ref="CM47:CM48"/>
    <mergeCell ref="CN47:CP47"/>
    <mergeCell ref="CQ47:CS47"/>
    <mergeCell ref="CT47:CV47"/>
    <mergeCell ref="X47:AA47"/>
    <mergeCell ref="AE47:AG47"/>
    <mergeCell ref="AI47:AJ47"/>
    <mergeCell ref="AL47:AO47"/>
    <mergeCell ref="AS47:AU47"/>
    <mergeCell ref="AW47:AX47"/>
    <mergeCell ref="AZ47:BC47"/>
    <mergeCell ref="BG47:BI47"/>
    <mergeCell ref="BK47:BL47"/>
    <mergeCell ref="C47:D47"/>
    <mergeCell ref="F47:G47"/>
    <mergeCell ref="H47:H48"/>
    <mergeCell ref="I47:I48"/>
    <mergeCell ref="J47:L47"/>
    <mergeCell ref="M47:O47"/>
    <mergeCell ref="P47:P48"/>
    <mergeCell ref="Q47:Q48"/>
    <mergeCell ref="U47:V47"/>
    <mergeCell ref="C48:D48"/>
    <mergeCell ref="ED38:EH38"/>
    <mergeCell ref="EI38:EI39"/>
    <mergeCell ref="EJ38:EJ39"/>
    <mergeCell ref="EK38:EK39"/>
    <mergeCell ref="EL38:EN38"/>
    <mergeCell ref="EO38:EQ38"/>
    <mergeCell ref="ER38:ER39"/>
    <mergeCell ref="ET38:FC38"/>
    <mergeCell ref="FD38:FR38"/>
    <mergeCell ref="CW38:CY38"/>
    <mergeCell ref="CZ38:DB38"/>
    <mergeCell ref="DD38:DF38"/>
    <mergeCell ref="DG38:DI38"/>
    <mergeCell ref="DJ38:DL38"/>
    <mergeCell ref="DM38:DO38"/>
    <mergeCell ref="DP38:DR38"/>
    <mergeCell ref="DT38:DU38"/>
    <mergeCell ref="DW38:EA38"/>
    <mergeCell ref="BN38:BQ38"/>
    <mergeCell ref="BU38:BW38"/>
    <mergeCell ref="BY38:BZ38"/>
    <mergeCell ref="CB38:CE38"/>
    <mergeCell ref="CI38:CK38"/>
    <mergeCell ref="CM38:CM39"/>
    <mergeCell ref="CN38:CP38"/>
    <mergeCell ref="CQ38:CS38"/>
    <mergeCell ref="CT38:CV38"/>
    <mergeCell ref="X38:AA38"/>
    <mergeCell ref="AE38:AG38"/>
    <mergeCell ref="AI38:AJ38"/>
    <mergeCell ref="AL38:AO38"/>
    <mergeCell ref="AS38:AU38"/>
    <mergeCell ref="AW38:AX38"/>
    <mergeCell ref="AZ38:BC38"/>
    <mergeCell ref="BG38:BI38"/>
    <mergeCell ref="BK38:BL38"/>
    <mergeCell ref="C38:D38"/>
    <mergeCell ref="F38:G38"/>
    <mergeCell ref="H38:H39"/>
    <mergeCell ref="I38:I39"/>
    <mergeCell ref="J38:L38"/>
    <mergeCell ref="M38:O38"/>
    <mergeCell ref="P38:P39"/>
    <mergeCell ref="Q38:Q39"/>
    <mergeCell ref="U38:V38"/>
    <mergeCell ref="C39:D39"/>
    <mergeCell ref="ED29:EH29"/>
    <mergeCell ref="EI29:EI30"/>
    <mergeCell ref="EJ29:EJ30"/>
    <mergeCell ref="EK29:EK30"/>
    <mergeCell ref="EL29:EN29"/>
    <mergeCell ref="EO29:EQ29"/>
    <mergeCell ref="ER29:ER30"/>
    <mergeCell ref="ET29:FC29"/>
    <mergeCell ref="FD29:FR29"/>
    <mergeCell ref="CW29:CY29"/>
    <mergeCell ref="CZ29:DB29"/>
    <mergeCell ref="DD29:DF29"/>
    <mergeCell ref="DG29:DI29"/>
    <mergeCell ref="DJ29:DL29"/>
    <mergeCell ref="DM29:DO29"/>
    <mergeCell ref="DP29:DR29"/>
    <mergeCell ref="DT29:DU29"/>
    <mergeCell ref="DW29:EA29"/>
    <mergeCell ref="BN29:BQ29"/>
    <mergeCell ref="BU29:BW29"/>
    <mergeCell ref="BY29:BZ29"/>
    <mergeCell ref="CB29:CE29"/>
    <mergeCell ref="CI29:CK29"/>
    <mergeCell ref="CM29:CM30"/>
    <mergeCell ref="CN29:CP29"/>
    <mergeCell ref="CQ29:CS29"/>
    <mergeCell ref="CT29:CV29"/>
    <mergeCell ref="X29:AA29"/>
    <mergeCell ref="AE29:AG29"/>
    <mergeCell ref="AI29:AJ29"/>
    <mergeCell ref="AL29:AO29"/>
    <mergeCell ref="AS29:AU29"/>
    <mergeCell ref="AW29:AX29"/>
    <mergeCell ref="AZ29:BC29"/>
    <mergeCell ref="BG29:BI29"/>
    <mergeCell ref="BK29:BL29"/>
    <mergeCell ref="C29:D29"/>
    <mergeCell ref="F29:G29"/>
    <mergeCell ref="H29:H30"/>
    <mergeCell ref="I29:I30"/>
    <mergeCell ref="J29:L29"/>
    <mergeCell ref="M29:O29"/>
    <mergeCell ref="P29:P30"/>
    <mergeCell ref="Q29:Q30"/>
    <mergeCell ref="U29:V29"/>
    <mergeCell ref="C30:D30"/>
    <mergeCell ref="ED20:EH20"/>
    <mergeCell ref="EI20:EI21"/>
    <mergeCell ref="EJ20:EJ21"/>
    <mergeCell ref="EK20:EK21"/>
    <mergeCell ref="EL20:EN20"/>
    <mergeCell ref="EO20:EQ20"/>
    <mergeCell ref="ER20:ER21"/>
    <mergeCell ref="ET20:FC20"/>
    <mergeCell ref="FD20:FR20"/>
    <mergeCell ref="CW20:CY20"/>
    <mergeCell ref="CZ20:DB20"/>
    <mergeCell ref="DD20:DF20"/>
    <mergeCell ref="DG20:DI20"/>
    <mergeCell ref="DJ20:DL20"/>
    <mergeCell ref="DM20:DO20"/>
    <mergeCell ref="DP20:DR20"/>
    <mergeCell ref="DT20:DU20"/>
    <mergeCell ref="DW20:EA20"/>
    <mergeCell ref="BN20:BQ20"/>
    <mergeCell ref="BU20:BW20"/>
    <mergeCell ref="BY20:BZ20"/>
    <mergeCell ref="CB20:CE20"/>
    <mergeCell ref="CI20:CK20"/>
    <mergeCell ref="CM20:CM21"/>
    <mergeCell ref="CN20:CP20"/>
    <mergeCell ref="CQ20:CS20"/>
    <mergeCell ref="CT20:CV20"/>
    <mergeCell ref="X20:AA20"/>
    <mergeCell ref="AE20:AG20"/>
    <mergeCell ref="AI20:AJ20"/>
    <mergeCell ref="AL20:AO20"/>
    <mergeCell ref="AS20:AU20"/>
    <mergeCell ref="AW20:AX20"/>
    <mergeCell ref="AZ20:BC20"/>
    <mergeCell ref="BG20:BI20"/>
    <mergeCell ref="BK20:BL20"/>
    <mergeCell ref="C20:D20"/>
    <mergeCell ref="F20:G20"/>
    <mergeCell ref="H20:H21"/>
    <mergeCell ref="I20:I21"/>
    <mergeCell ref="J20:L20"/>
    <mergeCell ref="M20:O20"/>
    <mergeCell ref="P20:P21"/>
    <mergeCell ref="Q20:Q21"/>
    <mergeCell ref="U20:V20"/>
    <mergeCell ref="C21:D21"/>
    <mergeCell ref="ED11:EH11"/>
    <mergeCell ref="EI11:EI12"/>
    <mergeCell ref="EJ11:EJ12"/>
    <mergeCell ref="EK11:EK12"/>
    <mergeCell ref="EL11:EN11"/>
    <mergeCell ref="EO11:EQ11"/>
    <mergeCell ref="ER11:ER12"/>
    <mergeCell ref="ET11:FC11"/>
    <mergeCell ref="FD11:FR11"/>
    <mergeCell ref="CW11:CY11"/>
    <mergeCell ref="CZ11:DB11"/>
    <mergeCell ref="DD11:DF11"/>
    <mergeCell ref="DG11:DI11"/>
    <mergeCell ref="DJ11:DL11"/>
    <mergeCell ref="DM11:DO11"/>
    <mergeCell ref="DP11:DR11"/>
    <mergeCell ref="DT11:DU11"/>
    <mergeCell ref="DW11:EA11"/>
    <mergeCell ref="BN11:BQ11"/>
    <mergeCell ref="BU11:BW11"/>
    <mergeCell ref="BY11:BZ11"/>
    <mergeCell ref="CB11:CE11"/>
    <mergeCell ref="CI11:CK11"/>
    <mergeCell ref="CM11:CM12"/>
    <mergeCell ref="CN11:CP11"/>
    <mergeCell ref="CQ11:CS11"/>
    <mergeCell ref="CT11:CV11"/>
    <mergeCell ref="X11:AA11"/>
    <mergeCell ref="AE11:AG11"/>
    <mergeCell ref="AI11:AJ11"/>
    <mergeCell ref="AL11:AO11"/>
    <mergeCell ref="AS11:AU11"/>
    <mergeCell ref="AW11:AX11"/>
    <mergeCell ref="AZ11:BC11"/>
    <mergeCell ref="BG11:BI11"/>
    <mergeCell ref="BK11:BL11"/>
    <mergeCell ref="C11:D11"/>
    <mergeCell ref="F11:G11"/>
    <mergeCell ref="H11:H12"/>
    <mergeCell ref="I11:I12"/>
    <mergeCell ref="J11:L11"/>
    <mergeCell ref="M11:O11"/>
    <mergeCell ref="P11:P12"/>
    <mergeCell ref="Q11:Q12"/>
    <mergeCell ref="U11:V11"/>
    <mergeCell ref="C12:D12"/>
    <mergeCell ref="ED2:EH2"/>
    <mergeCell ref="EI2:EI3"/>
    <mergeCell ref="EJ2:EJ3"/>
    <mergeCell ref="EK2:EK3"/>
    <mergeCell ref="EL2:EN2"/>
    <mergeCell ref="EO2:EQ2"/>
    <mergeCell ref="ER2:ER3"/>
    <mergeCell ref="ET2:FC2"/>
    <mergeCell ref="FD2:FR2"/>
    <mergeCell ref="CW2:CY2"/>
    <mergeCell ref="CZ2:DB2"/>
    <mergeCell ref="DD2:DF2"/>
    <mergeCell ref="DG2:DI2"/>
    <mergeCell ref="DJ2:DL2"/>
    <mergeCell ref="DM2:DO2"/>
    <mergeCell ref="DP2:DR2"/>
    <mergeCell ref="DT2:DU2"/>
    <mergeCell ref="DW2:EA2"/>
    <mergeCell ref="BN2:BQ2"/>
    <mergeCell ref="BU2:BW2"/>
    <mergeCell ref="BY2:BZ2"/>
    <mergeCell ref="CB2:CE2"/>
    <mergeCell ref="CI2:CK2"/>
    <mergeCell ref="CM2:CM3"/>
    <mergeCell ref="CN2:CP2"/>
    <mergeCell ref="CQ2:CS2"/>
    <mergeCell ref="CT2:CV2"/>
    <mergeCell ref="X2:AA2"/>
    <mergeCell ref="AE2:AG2"/>
    <mergeCell ref="AI2:AJ2"/>
    <mergeCell ref="AL2:AO2"/>
    <mergeCell ref="AS2:AU2"/>
    <mergeCell ref="AW2:AX2"/>
    <mergeCell ref="AZ2:BC2"/>
    <mergeCell ref="BG2:BI2"/>
    <mergeCell ref="BK2:BL2"/>
    <mergeCell ref="C2:D2"/>
    <mergeCell ref="F2:G2"/>
    <mergeCell ref="H2:H3"/>
    <mergeCell ref="I2:I3"/>
    <mergeCell ref="J2:L2"/>
    <mergeCell ref="M2:O2"/>
    <mergeCell ref="P2:P3"/>
    <mergeCell ref="Q2:Q3"/>
    <mergeCell ref="U2:V2"/>
    <mergeCell ref="C3:D3"/>
    <mergeCell ref="U3:V3"/>
  </mergeCells>
  <conditionalFormatting sqref="G4:G9 G121:G127">
    <cfRule type="expression" dxfId="1723" priority="2">
      <formula>FB4="empate-c"</formula>
    </cfRule>
    <cfRule type="expression" dxfId="1722" priority="3">
      <formula>FB4="empate-b"</formula>
    </cfRule>
  </conditionalFormatting>
  <conditionalFormatting sqref="G13:G18">
    <cfRule type="expression" dxfId="1721" priority="4">
      <formula>FB13="empate-c"</formula>
    </cfRule>
    <cfRule type="expression" dxfId="1720" priority="5">
      <formula>FB13="empate-b"</formula>
    </cfRule>
  </conditionalFormatting>
  <conditionalFormatting sqref="G22:G27">
    <cfRule type="expression" dxfId="1719" priority="6">
      <formula>FB22="empate-c"</formula>
    </cfRule>
    <cfRule type="expression" dxfId="1718" priority="7">
      <formula>FB22="empate-b"</formula>
    </cfRule>
  </conditionalFormatting>
  <conditionalFormatting sqref="G31:G36">
    <cfRule type="expression" dxfId="1717" priority="8">
      <formula>FB31="empate-c"</formula>
    </cfRule>
    <cfRule type="expression" dxfId="1716" priority="9">
      <formula>FB31="empate-b"</formula>
    </cfRule>
  </conditionalFormatting>
  <conditionalFormatting sqref="G40:G45">
    <cfRule type="expression" dxfId="1715" priority="10">
      <formula>FB40="empate-c"</formula>
    </cfRule>
    <cfRule type="expression" dxfId="1714" priority="11">
      <formula>FB40="empate-b"</formula>
    </cfRule>
  </conditionalFormatting>
  <conditionalFormatting sqref="G49:G54">
    <cfRule type="expression" dxfId="1713" priority="12">
      <formula>FB49="empate-c"</formula>
    </cfRule>
    <cfRule type="expression" dxfId="1712" priority="13">
      <formula>FB49="empate-b"</formula>
    </cfRule>
  </conditionalFormatting>
  <conditionalFormatting sqref="G58:G63">
    <cfRule type="expression" dxfId="1711" priority="14">
      <formula>FB58="empate-c"</formula>
    </cfRule>
    <cfRule type="expression" dxfId="1710" priority="15">
      <formula>FB58="empate-b"</formula>
    </cfRule>
  </conditionalFormatting>
  <conditionalFormatting sqref="G67:G72">
    <cfRule type="expression" dxfId="1709" priority="16">
      <formula>FB67="empate-c"</formula>
    </cfRule>
    <cfRule type="expression" dxfId="1708" priority="17">
      <formula>FB67="empate-b"</formula>
    </cfRule>
  </conditionalFormatting>
  <conditionalFormatting sqref="G76:G81">
    <cfRule type="expression" dxfId="1707" priority="18">
      <formula>FB76="empate-c"</formula>
    </cfRule>
    <cfRule type="expression" dxfId="1706" priority="19">
      <formula>FB76="empate-b"</formula>
    </cfRule>
  </conditionalFormatting>
  <conditionalFormatting sqref="G85:G90">
    <cfRule type="expression" dxfId="1705" priority="20">
      <formula>FB85="empate-c"</formula>
    </cfRule>
    <cfRule type="expression" dxfId="1704" priority="21">
      <formula>FB85="empate-b"</formula>
    </cfRule>
  </conditionalFormatting>
  <conditionalFormatting sqref="G94:G99">
    <cfRule type="expression" dxfId="1703" priority="22">
      <formula>FB94="empate-c"</formula>
    </cfRule>
    <cfRule type="expression" dxfId="1702" priority="23">
      <formula>FB94="empate-b"</formula>
    </cfRule>
  </conditionalFormatting>
  <conditionalFormatting sqref="G103:G108">
    <cfRule type="expression" dxfId="1701" priority="24">
      <formula>FB103="empate-c"</formula>
    </cfRule>
    <cfRule type="expression" dxfId="1700" priority="25">
      <formula>FB103="empate-b"</formula>
    </cfRule>
  </conditionalFormatting>
  <conditionalFormatting sqref="G112:G117">
    <cfRule type="expression" dxfId="1699" priority="26">
      <formula>FB112="empate-c"</formula>
    </cfRule>
    <cfRule type="expression" dxfId="1698" priority="27">
      <formula>FB112="empate-b"</formula>
    </cfRule>
  </conditionalFormatting>
  <conditionalFormatting sqref="G130:G136">
    <cfRule type="expression" dxfId="1697" priority="28">
      <formula>FB130="empate-c"</formula>
    </cfRule>
    <cfRule type="expression" dxfId="1696" priority="29">
      <formula>FB130="empate-b"</formula>
    </cfRule>
  </conditionalFormatting>
  <conditionalFormatting sqref="G139:G145">
    <cfRule type="expression" dxfId="1695" priority="30">
      <formula>FB139="empate-c"</formula>
    </cfRule>
    <cfRule type="expression" dxfId="1694" priority="31">
      <formula>FB139="empate-b"</formula>
    </cfRule>
  </conditionalFormatting>
  <conditionalFormatting sqref="G148:G154">
    <cfRule type="expression" dxfId="1693" priority="32">
      <formula>FB148="empate-c"</formula>
    </cfRule>
    <cfRule type="expression" dxfId="1692" priority="33">
      <formula>FB148="empate-b"</formula>
    </cfRule>
  </conditionalFormatting>
  <conditionalFormatting sqref="G157:G164">
    <cfRule type="expression" dxfId="1691" priority="34">
      <formula>FB157="empate-c"</formula>
    </cfRule>
    <cfRule type="expression" dxfId="1690" priority="35">
      <formula>FB157="empate-b"</formula>
    </cfRule>
  </conditionalFormatting>
  <conditionalFormatting sqref="V4:W9">
    <cfRule type="expression" dxfId="1689" priority="36">
      <formula>W4=0</formula>
    </cfRule>
    <cfRule type="expression" dxfId="1688" priority="37">
      <formula>W4=1</formula>
    </cfRule>
  </conditionalFormatting>
  <conditionalFormatting sqref="V13:W18">
    <cfRule type="expression" dxfId="1687" priority="38">
      <formula>W13=0</formula>
    </cfRule>
    <cfRule type="expression" dxfId="1686" priority="39">
      <formula>W13=1</formula>
    </cfRule>
  </conditionalFormatting>
  <conditionalFormatting sqref="V22:W27">
    <cfRule type="expression" dxfId="1685" priority="40">
      <formula>W22=0</formula>
    </cfRule>
    <cfRule type="expression" dxfId="1684" priority="41">
      <formula>W22=1</formula>
    </cfRule>
  </conditionalFormatting>
  <conditionalFormatting sqref="V31:W36">
    <cfRule type="expression" dxfId="1683" priority="42">
      <formula>W31=0</formula>
    </cfRule>
    <cfRule type="expression" dxfId="1682" priority="43">
      <formula>W31=1</formula>
    </cfRule>
  </conditionalFormatting>
  <conditionalFormatting sqref="V40:W45">
    <cfRule type="expression" dxfId="1681" priority="44">
      <formula>W40=0</formula>
    </cfRule>
    <cfRule type="expression" dxfId="1680" priority="45">
      <formula>W40=1</formula>
    </cfRule>
  </conditionalFormatting>
  <conditionalFormatting sqref="V49:W54">
    <cfRule type="expression" dxfId="1679" priority="46">
      <formula>W49=0</formula>
    </cfRule>
    <cfRule type="expression" dxfId="1678" priority="47">
      <formula>W49=1</formula>
    </cfRule>
  </conditionalFormatting>
  <conditionalFormatting sqref="V58:W63">
    <cfRule type="expression" dxfId="1677" priority="48">
      <formula>W58=0</formula>
    </cfRule>
    <cfRule type="expression" dxfId="1676" priority="49">
      <formula>W58=1</formula>
    </cfRule>
  </conditionalFormatting>
  <conditionalFormatting sqref="V67:W72">
    <cfRule type="expression" dxfId="1675" priority="50">
      <formula>W67=0</formula>
    </cfRule>
    <cfRule type="expression" dxfId="1674" priority="51">
      <formula>W67=1</formula>
    </cfRule>
  </conditionalFormatting>
  <conditionalFormatting sqref="V76:W81">
    <cfRule type="expression" dxfId="1673" priority="52">
      <formula>W76=0</formula>
    </cfRule>
    <cfRule type="expression" dxfId="1672" priority="53">
      <formula>W76=1</formula>
    </cfRule>
  </conditionalFormatting>
  <conditionalFormatting sqref="V85:W90">
    <cfRule type="expression" dxfId="1671" priority="54">
      <formula>W85=0</formula>
    </cfRule>
    <cfRule type="expression" dxfId="1670" priority="55">
      <formula>W85=1</formula>
    </cfRule>
  </conditionalFormatting>
  <conditionalFormatting sqref="V94:W99">
    <cfRule type="expression" dxfId="1669" priority="56">
      <formula>W94=0</formula>
    </cfRule>
    <cfRule type="expression" dxfId="1668" priority="57">
      <formula>W94=1</formula>
    </cfRule>
  </conditionalFormatting>
  <conditionalFormatting sqref="V103:W108">
    <cfRule type="expression" dxfId="1667" priority="58">
      <formula>W103=0</formula>
    </cfRule>
    <cfRule type="expression" dxfId="1666" priority="59">
      <formula>W103=1</formula>
    </cfRule>
  </conditionalFormatting>
  <conditionalFormatting sqref="V112:W117">
    <cfRule type="expression" dxfId="1665" priority="60">
      <formula>W112=0</formula>
    </cfRule>
    <cfRule type="expression" dxfId="1664" priority="61">
      <formula>W112=1</formula>
    </cfRule>
  </conditionalFormatting>
  <conditionalFormatting sqref="V121:W126">
    <cfRule type="expression" dxfId="1663" priority="62">
      <formula>W121=0</formula>
    </cfRule>
    <cfRule type="expression" dxfId="1662" priority="63">
      <formula>W121=1</formula>
    </cfRule>
  </conditionalFormatting>
  <conditionalFormatting sqref="V130:W135 V164:W164">
    <cfRule type="expression" dxfId="1661" priority="64">
      <formula>W130=0</formula>
    </cfRule>
    <cfRule type="expression" dxfId="1660" priority="65">
      <formula>W130=1</formula>
    </cfRule>
  </conditionalFormatting>
  <conditionalFormatting sqref="V139:W144">
    <cfRule type="expression" dxfId="1659" priority="66">
      <formula>W139=0</formula>
    </cfRule>
    <cfRule type="expression" dxfId="1658" priority="67">
      <formula>W139=1</formula>
    </cfRule>
  </conditionalFormatting>
  <conditionalFormatting sqref="V148:W153">
    <cfRule type="expression" dxfId="1657" priority="68">
      <formula>W148=0</formula>
    </cfRule>
    <cfRule type="expression" dxfId="1656" priority="69">
      <formula>W148=1</formula>
    </cfRule>
  </conditionalFormatting>
  <conditionalFormatting sqref="V157:W162">
    <cfRule type="expression" dxfId="1655" priority="70">
      <formula>W157=0</formula>
    </cfRule>
    <cfRule type="expression" dxfId="1654" priority="71">
      <formula>W157=1</formula>
    </cfRule>
  </conditionalFormatting>
  <conditionalFormatting sqref="AJ4:AK9">
    <cfRule type="expression" dxfId="1653" priority="72">
      <formula>AK4=0</formula>
    </cfRule>
    <cfRule type="expression" dxfId="1652" priority="73">
      <formula>AK4=1</formula>
    </cfRule>
  </conditionalFormatting>
  <conditionalFormatting sqref="AJ13:AK18">
    <cfRule type="expression" dxfId="1651" priority="74">
      <formula>AK13=0</formula>
    </cfRule>
    <cfRule type="expression" dxfId="1650" priority="75">
      <formula>AK13=1</formula>
    </cfRule>
  </conditionalFormatting>
  <conditionalFormatting sqref="AJ22:AK27">
    <cfRule type="expression" dxfId="1649" priority="76">
      <formula>AK22=0</formula>
    </cfRule>
    <cfRule type="expression" dxfId="1648" priority="77">
      <formula>AK22=1</formula>
    </cfRule>
  </conditionalFormatting>
  <conditionalFormatting sqref="AJ31:AK36">
    <cfRule type="expression" dxfId="1647" priority="78">
      <formula>AK31=0</formula>
    </cfRule>
    <cfRule type="expression" dxfId="1646" priority="79">
      <formula>AK31=1</formula>
    </cfRule>
  </conditionalFormatting>
  <conditionalFormatting sqref="AJ40:AK45">
    <cfRule type="expression" dxfId="1645" priority="80">
      <formula>AK40=0</formula>
    </cfRule>
    <cfRule type="expression" dxfId="1644" priority="81">
      <formula>AK40=1</formula>
    </cfRule>
  </conditionalFormatting>
  <conditionalFormatting sqref="AJ49:AK54">
    <cfRule type="expression" dxfId="1643" priority="82">
      <formula>AK49=0</formula>
    </cfRule>
    <cfRule type="expression" dxfId="1642" priority="83">
      <formula>AK49=1</formula>
    </cfRule>
  </conditionalFormatting>
  <conditionalFormatting sqref="AJ58:AK63">
    <cfRule type="expression" dxfId="1641" priority="84">
      <formula>AK58=0</formula>
    </cfRule>
    <cfRule type="expression" dxfId="1640" priority="85">
      <formula>AK58=1</formula>
    </cfRule>
  </conditionalFormatting>
  <conditionalFormatting sqref="AJ67:AK72">
    <cfRule type="expression" dxfId="1639" priority="86">
      <formula>AK67=0</formula>
    </cfRule>
    <cfRule type="expression" dxfId="1638" priority="87">
      <formula>AK67=1</formula>
    </cfRule>
  </conditionalFormatting>
  <conditionalFormatting sqref="AJ76:AK81">
    <cfRule type="expression" dxfId="1637" priority="88">
      <formula>AK76=0</formula>
    </cfRule>
    <cfRule type="expression" dxfId="1636" priority="89">
      <formula>AK76=1</formula>
    </cfRule>
  </conditionalFormatting>
  <conditionalFormatting sqref="AJ85:AK90">
    <cfRule type="expression" dxfId="1635" priority="90">
      <formula>AK85=0</formula>
    </cfRule>
    <cfRule type="expression" dxfId="1634" priority="91">
      <formula>AK85=1</formula>
    </cfRule>
  </conditionalFormatting>
  <conditionalFormatting sqref="AJ94:AK99">
    <cfRule type="expression" dxfId="1633" priority="92">
      <formula>AK94=0</formula>
    </cfRule>
    <cfRule type="expression" dxfId="1632" priority="93">
      <formula>AK94=1</formula>
    </cfRule>
  </conditionalFormatting>
  <conditionalFormatting sqref="AJ103:AK108">
    <cfRule type="expression" dxfId="1631" priority="94">
      <formula>AK103=0</formula>
    </cfRule>
    <cfRule type="expression" dxfId="1630" priority="95">
      <formula>AK103=1</formula>
    </cfRule>
  </conditionalFormatting>
  <conditionalFormatting sqref="AJ112:AK117">
    <cfRule type="expression" dxfId="1629" priority="96">
      <formula>AK112=0</formula>
    </cfRule>
    <cfRule type="expression" dxfId="1628" priority="97">
      <formula>AK112=1</formula>
    </cfRule>
  </conditionalFormatting>
  <conditionalFormatting sqref="AJ121:AK126">
    <cfRule type="expression" dxfId="1627" priority="98">
      <formula>AK121=0</formula>
    </cfRule>
    <cfRule type="expression" dxfId="1626" priority="99">
      <formula>AK121=1</formula>
    </cfRule>
  </conditionalFormatting>
  <conditionalFormatting sqref="AJ130:AK135 AJ164:AK164">
    <cfRule type="expression" dxfId="1625" priority="100">
      <formula>AK130=0</formula>
    </cfRule>
    <cfRule type="expression" dxfId="1624" priority="101">
      <formula>AK130=1</formula>
    </cfRule>
  </conditionalFormatting>
  <conditionalFormatting sqref="AJ139:AK144">
    <cfRule type="expression" dxfId="1623" priority="102">
      <formula>AK139=0</formula>
    </cfRule>
    <cfRule type="expression" dxfId="1622" priority="103">
      <formula>AK139=1</formula>
    </cfRule>
  </conditionalFormatting>
  <conditionalFormatting sqref="AJ148:AK153">
    <cfRule type="expression" dxfId="1621" priority="104">
      <formula>AK148=0</formula>
    </cfRule>
    <cfRule type="expression" dxfId="1620" priority="105">
      <formula>AK148=1</formula>
    </cfRule>
  </conditionalFormatting>
  <conditionalFormatting sqref="AJ157:AK162">
    <cfRule type="expression" dxfId="1619" priority="106">
      <formula>AK157=0</formula>
    </cfRule>
    <cfRule type="expression" dxfId="1618" priority="107">
      <formula>AK157=1</formula>
    </cfRule>
  </conditionalFormatting>
  <conditionalFormatting sqref="AX4:AY9">
    <cfRule type="expression" dxfId="1617" priority="108">
      <formula>AY4=0</formula>
    </cfRule>
    <cfRule type="expression" dxfId="1616" priority="109">
      <formula>AY4=1</formula>
    </cfRule>
  </conditionalFormatting>
  <conditionalFormatting sqref="AX13:AY18">
    <cfRule type="expression" dxfId="1615" priority="110">
      <formula>AY13=0</formula>
    </cfRule>
    <cfRule type="expression" dxfId="1614" priority="111">
      <formula>AY13=1</formula>
    </cfRule>
  </conditionalFormatting>
  <conditionalFormatting sqref="AX22:AY27">
    <cfRule type="expression" dxfId="1613" priority="112">
      <formula>AY22=0</formula>
    </cfRule>
    <cfRule type="expression" dxfId="1612" priority="113">
      <formula>AY22=1</formula>
    </cfRule>
  </conditionalFormatting>
  <conditionalFormatting sqref="AX31:AY36">
    <cfRule type="expression" dxfId="1611" priority="114">
      <formula>AY31=0</formula>
    </cfRule>
    <cfRule type="expression" dxfId="1610" priority="115">
      <formula>AY31=1</formula>
    </cfRule>
  </conditionalFormatting>
  <conditionalFormatting sqref="AX40:AY45">
    <cfRule type="expression" dxfId="1609" priority="116">
      <formula>AY40=0</formula>
    </cfRule>
    <cfRule type="expression" dxfId="1608" priority="117">
      <formula>AY40=1</formula>
    </cfRule>
  </conditionalFormatting>
  <conditionalFormatting sqref="AX49:AY54">
    <cfRule type="expression" dxfId="1607" priority="118">
      <formula>AY49=0</formula>
    </cfRule>
    <cfRule type="expression" dxfId="1606" priority="119">
      <formula>AY49=1</formula>
    </cfRule>
  </conditionalFormatting>
  <conditionalFormatting sqref="AX58:AY63">
    <cfRule type="expression" dxfId="1605" priority="120">
      <formula>AY58=0</formula>
    </cfRule>
    <cfRule type="expression" dxfId="1604" priority="121">
      <formula>AY58=1</formula>
    </cfRule>
  </conditionalFormatting>
  <conditionalFormatting sqref="AX67:AY72">
    <cfRule type="expression" dxfId="1603" priority="122">
      <formula>AY67=0</formula>
    </cfRule>
    <cfRule type="expression" dxfId="1602" priority="123">
      <formula>AY67=1</formula>
    </cfRule>
  </conditionalFormatting>
  <conditionalFormatting sqref="AX76:AY81">
    <cfRule type="expression" dxfId="1601" priority="124">
      <formula>AY76=0</formula>
    </cfRule>
    <cfRule type="expression" dxfId="1600" priority="125">
      <formula>AY76=1</formula>
    </cfRule>
  </conditionalFormatting>
  <conditionalFormatting sqref="AX85:AY90">
    <cfRule type="expression" dxfId="1599" priority="126">
      <formula>AY85=0</formula>
    </cfRule>
    <cfRule type="expression" dxfId="1598" priority="127">
      <formula>AY85=1</formula>
    </cfRule>
  </conditionalFormatting>
  <conditionalFormatting sqref="AX94:AY99">
    <cfRule type="expression" dxfId="1597" priority="128">
      <formula>AY94=0</formula>
    </cfRule>
    <cfRule type="expression" dxfId="1596" priority="129">
      <formula>AY94=1</formula>
    </cfRule>
  </conditionalFormatting>
  <conditionalFormatting sqref="AX103:AY108">
    <cfRule type="expression" dxfId="1595" priority="130">
      <formula>AY103=0</formula>
    </cfRule>
    <cfRule type="expression" dxfId="1594" priority="131">
      <formula>AY103=1</formula>
    </cfRule>
  </conditionalFormatting>
  <conditionalFormatting sqref="AX112:AY117">
    <cfRule type="expression" dxfId="1593" priority="132">
      <formula>AY112=0</formula>
    </cfRule>
    <cfRule type="expression" dxfId="1592" priority="133">
      <formula>AY112=1</formula>
    </cfRule>
  </conditionalFormatting>
  <conditionalFormatting sqref="AX121:AY126">
    <cfRule type="expression" dxfId="1591" priority="134">
      <formula>AY121=0</formula>
    </cfRule>
    <cfRule type="expression" dxfId="1590" priority="135">
      <formula>AY121=1</formula>
    </cfRule>
  </conditionalFormatting>
  <conditionalFormatting sqref="AX130:AY135 AX164:AY164">
    <cfRule type="expression" dxfId="1589" priority="136">
      <formula>AY130=0</formula>
    </cfRule>
    <cfRule type="expression" dxfId="1588" priority="137">
      <formula>AY130=1</formula>
    </cfRule>
  </conditionalFormatting>
  <conditionalFormatting sqref="AX139:AY144">
    <cfRule type="expression" dxfId="1587" priority="138">
      <formula>AY139=0</formula>
    </cfRule>
    <cfRule type="expression" dxfId="1586" priority="139">
      <formula>AY139=1</formula>
    </cfRule>
  </conditionalFormatting>
  <conditionalFormatting sqref="AX148:AY153">
    <cfRule type="expression" dxfId="1585" priority="140">
      <formula>AY148=0</formula>
    </cfRule>
    <cfRule type="expression" dxfId="1584" priority="141">
      <formula>AY148=1</formula>
    </cfRule>
  </conditionalFormatting>
  <conditionalFormatting sqref="AX157:AY162">
    <cfRule type="expression" dxfId="1583" priority="142">
      <formula>AY157=0</formula>
    </cfRule>
    <cfRule type="expression" dxfId="1582" priority="143">
      <formula>AY157=1</formula>
    </cfRule>
  </conditionalFormatting>
  <conditionalFormatting sqref="BL4:BM9">
    <cfRule type="expression" dxfId="1581" priority="144">
      <formula>BM4=0</formula>
    </cfRule>
    <cfRule type="expression" dxfId="1580" priority="145">
      <formula>BM4=1</formula>
    </cfRule>
  </conditionalFormatting>
  <conditionalFormatting sqref="BL13:BM18">
    <cfRule type="expression" dxfId="1579" priority="146">
      <formula>BM13=0</formula>
    </cfRule>
    <cfRule type="expression" dxfId="1578" priority="147">
      <formula>BM13=1</formula>
    </cfRule>
  </conditionalFormatting>
  <conditionalFormatting sqref="BL22:BM27">
    <cfRule type="expression" dxfId="1577" priority="148">
      <formula>BM22=0</formula>
    </cfRule>
    <cfRule type="expression" dxfId="1576" priority="149">
      <formula>BM22=1</formula>
    </cfRule>
  </conditionalFormatting>
  <conditionalFormatting sqref="BL31:BM36">
    <cfRule type="expression" dxfId="1575" priority="150">
      <formula>BM31=0</formula>
    </cfRule>
    <cfRule type="expression" dxfId="1574" priority="151">
      <formula>BM31=1</formula>
    </cfRule>
  </conditionalFormatting>
  <conditionalFormatting sqref="BL40:BM45">
    <cfRule type="expression" dxfId="1573" priority="152">
      <formula>BM40=0</formula>
    </cfRule>
    <cfRule type="expression" dxfId="1572" priority="153">
      <formula>BM40=1</formula>
    </cfRule>
  </conditionalFormatting>
  <conditionalFormatting sqref="BL49:BM54">
    <cfRule type="expression" dxfId="1571" priority="154">
      <formula>BM49=0</formula>
    </cfRule>
    <cfRule type="expression" dxfId="1570" priority="155">
      <formula>BM49=1</formula>
    </cfRule>
  </conditionalFormatting>
  <conditionalFormatting sqref="BL58:BM63">
    <cfRule type="expression" dxfId="1569" priority="156">
      <formula>BM58=0</formula>
    </cfRule>
    <cfRule type="expression" dxfId="1568" priority="157">
      <formula>BM58=1</formula>
    </cfRule>
  </conditionalFormatting>
  <conditionalFormatting sqref="BL67:BM72">
    <cfRule type="expression" dxfId="1567" priority="158">
      <formula>BM67=0</formula>
    </cfRule>
    <cfRule type="expression" dxfId="1566" priority="159">
      <formula>BM67=1</formula>
    </cfRule>
  </conditionalFormatting>
  <conditionalFormatting sqref="BL76:BM81">
    <cfRule type="expression" dxfId="1565" priority="160">
      <formula>BM76=0</formula>
    </cfRule>
    <cfRule type="expression" dxfId="1564" priority="161">
      <formula>BM76=1</formula>
    </cfRule>
  </conditionalFormatting>
  <conditionalFormatting sqref="BL85:BM90">
    <cfRule type="expression" dxfId="1563" priority="162">
      <formula>BM85=0</formula>
    </cfRule>
    <cfRule type="expression" dxfId="1562" priority="163">
      <formula>BM85=1</formula>
    </cfRule>
  </conditionalFormatting>
  <conditionalFormatting sqref="BL94:BM99">
    <cfRule type="expression" dxfId="1561" priority="164">
      <formula>BM94=0</formula>
    </cfRule>
    <cfRule type="expression" dxfId="1560" priority="165">
      <formula>BM94=1</formula>
    </cfRule>
  </conditionalFormatting>
  <conditionalFormatting sqref="BL103:BM108">
    <cfRule type="expression" dxfId="1559" priority="166">
      <formula>BM103=0</formula>
    </cfRule>
    <cfRule type="expression" dxfId="1558" priority="167">
      <formula>BM103=1</formula>
    </cfRule>
  </conditionalFormatting>
  <conditionalFormatting sqref="BL112:BM117">
    <cfRule type="expression" dxfId="1557" priority="168">
      <formula>BM112=0</formula>
    </cfRule>
    <cfRule type="expression" dxfId="1556" priority="169">
      <formula>BM112=1</formula>
    </cfRule>
  </conditionalFormatting>
  <conditionalFormatting sqref="BL121:BM126">
    <cfRule type="expression" dxfId="1555" priority="170">
      <formula>BM121=0</formula>
    </cfRule>
    <cfRule type="expression" dxfId="1554" priority="171">
      <formula>BM121=1</formula>
    </cfRule>
  </conditionalFormatting>
  <conditionalFormatting sqref="BL130:BM135 BL164:BM164">
    <cfRule type="expression" dxfId="1553" priority="172">
      <formula>BM130=0</formula>
    </cfRule>
    <cfRule type="expression" dxfId="1552" priority="173">
      <formula>BM130=1</formula>
    </cfRule>
  </conditionalFormatting>
  <conditionalFormatting sqref="BL139:BM144">
    <cfRule type="expression" dxfId="1551" priority="174">
      <formula>BM139=0</formula>
    </cfRule>
    <cfRule type="expression" dxfId="1550" priority="175">
      <formula>BM139=1</formula>
    </cfRule>
  </conditionalFormatting>
  <conditionalFormatting sqref="BL148:BM153">
    <cfRule type="expression" dxfId="1549" priority="176">
      <formula>BM148=0</formula>
    </cfRule>
    <cfRule type="expression" dxfId="1548" priority="177">
      <formula>BM148=1</formula>
    </cfRule>
  </conditionalFormatting>
  <conditionalFormatting sqref="BL157:BM162">
    <cfRule type="expression" dxfId="1547" priority="178">
      <formula>BM157=0</formula>
    </cfRule>
    <cfRule type="expression" dxfId="1546" priority="179">
      <formula>BM157=1</formula>
    </cfRule>
  </conditionalFormatting>
  <conditionalFormatting sqref="BZ4:CA9">
    <cfRule type="expression" dxfId="1545" priority="180">
      <formula>CA4=0</formula>
    </cfRule>
    <cfRule type="expression" dxfId="1544" priority="181">
      <formula>CA4=1</formula>
    </cfRule>
  </conditionalFormatting>
  <conditionalFormatting sqref="BZ13:CA18">
    <cfRule type="expression" dxfId="1543" priority="182">
      <formula>CA13=0</formula>
    </cfRule>
    <cfRule type="expression" dxfId="1542" priority="183">
      <formula>CA13=1</formula>
    </cfRule>
  </conditionalFormatting>
  <conditionalFormatting sqref="BZ22:CA27">
    <cfRule type="expression" dxfId="1541" priority="184">
      <formula>CA22=0</formula>
    </cfRule>
    <cfRule type="expression" dxfId="1540" priority="185">
      <formula>CA22=1</formula>
    </cfRule>
  </conditionalFormatting>
  <conditionalFormatting sqref="BZ31:CA36">
    <cfRule type="expression" dxfId="1539" priority="186">
      <formula>CA31=0</formula>
    </cfRule>
    <cfRule type="expression" dxfId="1538" priority="187">
      <formula>CA31=1</formula>
    </cfRule>
  </conditionalFormatting>
  <conditionalFormatting sqref="BZ40:CA45">
    <cfRule type="expression" dxfId="1537" priority="188">
      <formula>CA40=0</formula>
    </cfRule>
    <cfRule type="expression" dxfId="1536" priority="189">
      <formula>CA40=1</formula>
    </cfRule>
  </conditionalFormatting>
  <conditionalFormatting sqref="BZ49:CA54">
    <cfRule type="expression" dxfId="1535" priority="190">
      <formula>CA49=0</formula>
    </cfRule>
    <cfRule type="expression" dxfId="1534" priority="191">
      <formula>CA49=1</formula>
    </cfRule>
  </conditionalFormatting>
  <conditionalFormatting sqref="BZ58:CA63">
    <cfRule type="expression" dxfId="1533" priority="192">
      <formula>CA58=0</formula>
    </cfRule>
    <cfRule type="expression" dxfId="1532" priority="193">
      <formula>CA58=1</formula>
    </cfRule>
  </conditionalFormatting>
  <conditionalFormatting sqref="BZ67:CA72">
    <cfRule type="expression" dxfId="1531" priority="194">
      <formula>CA67=0</formula>
    </cfRule>
    <cfRule type="expression" dxfId="1530" priority="195">
      <formula>CA67=1</formula>
    </cfRule>
  </conditionalFormatting>
  <conditionalFormatting sqref="BZ76:CA81">
    <cfRule type="expression" dxfId="1529" priority="196">
      <formula>CA76=0</formula>
    </cfRule>
    <cfRule type="expression" dxfId="1528" priority="197">
      <formula>CA76=1</formula>
    </cfRule>
  </conditionalFormatting>
  <conditionalFormatting sqref="BZ85:CA90">
    <cfRule type="expression" dxfId="1527" priority="198">
      <formula>CA85=0</formula>
    </cfRule>
    <cfRule type="expression" dxfId="1526" priority="199">
      <formula>CA85=1</formula>
    </cfRule>
  </conditionalFormatting>
  <conditionalFormatting sqref="BZ94:CA99">
    <cfRule type="expression" dxfId="1525" priority="200">
      <formula>CA94=0</formula>
    </cfRule>
    <cfRule type="expression" dxfId="1524" priority="201">
      <formula>CA94=1</formula>
    </cfRule>
  </conditionalFormatting>
  <conditionalFormatting sqref="BZ103:CA108">
    <cfRule type="expression" dxfId="1523" priority="202">
      <formula>CA103=0</formula>
    </cfRule>
    <cfRule type="expression" dxfId="1522" priority="203">
      <formula>CA103=1</formula>
    </cfRule>
  </conditionalFormatting>
  <conditionalFormatting sqref="BZ112:CA117">
    <cfRule type="expression" dxfId="1521" priority="204">
      <formula>CA112=0</formula>
    </cfRule>
    <cfRule type="expression" dxfId="1520" priority="205">
      <formula>CA112=1</formula>
    </cfRule>
  </conditionalFormatting>
  <conditionalFormatting sqref="BZ121:CA126">
    <cfRule type="expression" dxfId="1519" priority="206">
      <formula>CA121=0</formula>
    </cfRule>
    <cfRule type="expression" dxfId="1518" priority="207">
      <formula>CA121=1</formula>
    </cfRule>
  </conditionalFormatting>
  <conditionalFormatting sqref="BZ130:CA135 BZ164:CA164">
    <cfRule type="expression" dxfId="1517" priority="208">
      <formula>CA130=0</formula>
    </cfRule>
    <cfRule type="expression" dxfId="1516" priority="209">
      <formula>CA130=1</formula>
    </cfRule>
  </conditionalFormatting>
  <conditionalFormatting sqref="BZ139:CA144">
    <cfRule type="expression" dxfId="1515" priority="210">
      <formula>CA139=0</formula>
    </cfRule>
    <cfRule type="expression" dxfId="1514" priority="211">
      <formula>CA139=1</formula>
    </cfRule>
  </conditionalFormatting>
  <conditionalFormatting sqref="BZ148:CA153">
    <cfRule type="expression" dxfId="1513" priority="212">
      <formula>CA148=0</formula>
    </cfRule>
    <cfRule type="expression" dxfId="1512" priority="213">
      <formula>CA148=1</formula>
    </cfRule>
  </conditionalFormatting>
  <conditionalFormatting sqref="BZ157:CA162">
    <cfRule type="expression" dxfId="1511" priority="214">
      <formula>CA157=0</formula>
    </cfRule>
    <cfRule type="expression" dxfId="1510" priority="215">
      <formula>CA157=1</formula>
    </cfRule>
  </conditionalFormatting>
  <dataValidations count="1">
    <dataValidation type="list" allowBlank="1" showInputMessage="1" showErrorMessage="1" sqref="X4:X9 AL4:AL9 AZ4:AZ9 BN4:BN9 CB4:CB9 X13:X18 AL13:AL18 AZ13:AZ18 BN13:BN18 CB13:CB18 X22:X27 AL22:AL27 AZ22:AZ27 BN22:BN27 CB22:CB27 X31:X36 AL31:AL36 AZ31:AZ36 BN31:BN36 CB31:CB36 X40:X45 AL40:AL45 AZ40:AZ45 BN40:BN45 CB40:CB45 X49:X54 AL49:AL54 AZ49:AZ54 BN49:BN54 CB49:CB54 X58:X63 AL58:AL63 AZ58:AZ63 BN58:BN63 CB58:CB63 X67:X72 AL67:AL72 AZ67:AZ72 BN67:BN72 CB67:CB72 X76:X81 AL76:AL81 AZ76:AZ81 BN76:BN81 CB76:CB81 X85:X90 AL85:AL90 AZ85:AZ90 BN85:BN90 CB85:CB90 X94:X99 AL94:AL99 AZ94:AZ99 BN94:BN99 CB94:CB99 X103:X108 AL103:AL108 AZ103:AZ108 BN103:BN108 CB103:CB108 X112:X117 AL112:AL117 AZ112:AZ117 BN112:BN117 CB112:CB117 X121:X126 AL121:AL126 AZ121:AZ126 BN121:BN126 CB121:CB126 X130:X135 AL130:AL135 AZ130:AZ135 BN130:BN135 CB130:CB135 X139:X144 AL139:AL144 AZ139:AZ144 BN139:BN144 CB139:CB144 X148:X153 AL148:AL153 AZ148:AZ153 BN148:BN153 CB148:CB153 X157:X164 AL157:AL164 AZ157:AZ164 BN157:BN164 CB157:CB164" xr:uid="{00000000-0002-0000-0200-000000000000}">
      <formula1>$EB$2:$EB$4</formula1>
      <formula2>0</formula2>
    </dataValidation>
  </dataValidations>
  <pageMargins left="0.23611111111111099" right="0.23611111111111099" top="0.43263888888888902" bottom="0.47291666666666698" header="0.196527777777778" footer="0.31527777777777799"/>
  <pageSetup paperSize="9" fitToHeight="0" orientation="landscape" horizontalDpi="300" verticalDpi="300"/>
  <headerFooter>
    <oddHeader>&amp;CBARRAGEM DE TENIS DO CLUBE DO EXERCITO - BRASILIA - 2024</oddHeader>
    <oddFooter>&amp;LPágina: &amp;P / &amp;N&amp;RImpresso em: &amp;D as &amp;T</oddFooter>
  </headerFooter>
  <rowBreaks count="1" manualBreakCount="1">
    <brk id="73" max="16383" man="1"/>
  </rowBreaks>
  <colBreaks count="1" manualBreakCount="1">
    <brk id="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MJ17"/>
  <sheetViews>
    <sheetView showGridLines="0" showRowColHeaders="0" zoomScale="75" zoomScaleNormal="75" workbookViewId="0">
      <selection activeCell="G5" sqref="G5"/>
    </sheetView>
  </sheetViews>
  <sheetFormatPr defaultColWidth="9.1328125" defaultRowHeight="14.25" x14ac:dyDescent="0.45"/>
  <cols>
    <col min="1" max="1" width="28.265625" style="294" customWidth="1"/>
    <col min="2" max="2" width="23" style="34" customWidth="1"/>
    <col min="3" max="3" width="25.265625" style="34" customWidth="1"/>
    <col min="4" max="4" width="23.9296875" style="34" customWidth="1"/>
    <col min="5" max="1024" width="9.1328125" style="34"/>
  </cols>
  <sheetData>
    <row r="1" spans="1:4" x14ac:dyDescent="0.45">
      <c r="A1" s="295" t="s">
        <v>1174</v>
      </c>
      <c r="B1" s="296"/>
    </row>
    <row r="3" spans="1:4" x14ac:dyDescent="0.45">
      <c r="A3" s="297" t="s">
        <v>1175</v>
      </c>
      <c r="B3" s="340"/>
      <c r="C3" s="340"/>
      <c r="D3" s="340"/>
    </row>
    <row r="4" spans="1:4" x14ac:dyDescent="0.45">
      <c r="A4" s="298" t="s">
        <v>1176</v>
      </c>
      <c r="B4" s="299" t="s">
        <v>1177</v>
      </c>
      <c r="C4" s="299" t="s">
        <v>1178</v>
      </c>
      <c r="D4" s="299" t="s">
        <v>181</v>
      </c>
    </row>
    <row r="5" spans="1:4" ht="26.25" customHeight="1" x14ac:dyDescent="0.45">
      <c r="A5" s="298" t="s">
        <v>1179</v>
      </c>
      <c r="B5" s="300" t="s">
        <v>1180</v>
      </c>
      <c r="C5" s="300">
        <v>0</v>
      </c>
      <c r="D5" s="300">
        <v>0</v>
      </c>
    </row>
    <row r="6" spans="1:4" ht="26.25" customHeight="1" x14ac:dyDescent="0.45">
      <c r="A6" s="298" t="s">
        <v>1181</v>
      </c>
      <c r="B6" s="300" t="s">
        <v>1180</v>
      </c>
      <c r="C6" s="300">
        <v>0</v>
      </c>
      <c r="D6" s="300">
        <v>0</v>
      </c>
    </row>
    <row r="7" spans="1:4" ht="26.25" customHeight="1" x14ac:dyDescent="0.45">
      <c r="A7" s="298" t="s">
        <v>1182</v>
      </c>
      <c r="B7" s="300" t="s">
        <v>1180</v>
      </c>
      <c r="C7" s="300" t="s">
        <v>1180</v>
      </c>
      <c r="D7" s="300">
        <v>0</v>
      </c>
    </row>
    <row r="8" spans="1:4" ht="26.25" customHeight="1" x14ac:dyDescent="0.45">
      <c r="A8" s="298" t="s">
        <v>1183</v>
      </c>
      <c r="B8" s="300" t="s">
        <v>1180</v>
      </c>
      <c r="C8" s="300" t="s">
        <v>1180</v>
      </c>
      <c r="D8" s="300">
        <v>0</v>
      </c>
    </row>
    <row r="9" spans="1:4" ht="26.25" customHeight="1" x14ac:dyDescent="0.45">
      <c r="A9" s="298" t="s">
        <v>1184</v>
      </c>
      <c r="B9" s="300" t="s">
        <v>1180</v>
      </c>
      <c r="C9" s="300" t="s">
        <v>1180</v>
      </c>
      <c r="D9" s="300" t="s">
        <v>1180</v>
      </c>
    </row>
    <row r="11" spans="1:4" x14ac:dyDescent="0.45">
      <c r="A11" s="301" t="s">
        <v>1185</v>
      </c>
      <c r="B11" s="307"/>
      <c r="C11" s="307"/>
      <c r="D11" s="307"/>
    </row>
    <row r="12" spans="1:4" x14ac:dyDescent="0.45">
      <c r="A12" s="298" t="s">
        <v>1176</v>
      </c>
      <c r="B12" s="299" t="s">
        <v>1177</v>
      </c>
      <c r="C12" s="299" t="s">
        <v>1178</v>
      </c>
      <c r="D12" s="299" t="s">
        <v>181</v>
      </c>
    </row>
    <row r="13" spans="1:4" ht="26.25" customHeight="1" x14ac:dyDescent="0.45">
      <c r="A13" s="298" t="s">
        <v>1179</v>
      </c>
      <c r="B13" s="300" t="s">
        <v>1186</v>
      </c>
      <c r="C13" s="300">
        <v>6</v>
      </c>
      <c r="D13" s="300">
        <v>0</v>
      </c>
    </row>
    <row r="14" spans="1:4" ht="26.25" customHeight="1" x14ac:dyDescent="0.45">
      <c r="A14" s="298" t="s">
        <v>1181</v>
      </c>
      <c r="B14" s="300" t="s">
        <v>1180</v>
      </c>
      <c r="C14" s="300">
        <v>6</v>
      </c>
      <c r="D14" s="300" t="s">
        <v>1187</v>
      </c>
    </row>
    <row r="15" spans="1:4" ht="26.25" customHeight="1" x14ac:dyDescent="0.45">
      <c r="A15" s="298" t="s">
        <v>1182</v>
      </c>
      <c r="B15" s="300" t="s">
        <v>1180</v>
      </c>
      <c r="C15" s="300" t="s">
        <v>1186</v>
      </c>
      <c r="D15" s="300" t="s">
        <v>1187</v>
      </c>
    </row>
    <row r="16" spans="1:4" ht="26.25" customHeight="1" x14ac:dyDescent="0.45">
      <c r="A16" s="298" t="s">
        <v>1183</v>
      </c>
      <c r="B16" s="300" t="s">
        <v>1180</v>
      </c>
      <c r="C16" s="300" t="s">
        <v>1180</v>
      </c>
      <c r="D16" s="300" t="s">
        <v>1187</v>
      </c>
    </row>
    <row r="17" spans="1:4" ht="26.25" customHeight="1" x14ac:dyDescent="0.45">
      <c r="A17" s="298" t="s">
        <v>1184</v>
      </c>
      <c r="B17" s="300" t="s">
        <v>1180</v>
      </c>
      <c r="C17" s="300" t="s">
        <v>1180</v>
      </c>
      <c r="D17" s="300" t="s">
        <v>1188</v>
      </c>
    </row>
  </sheetData>
  <sheetProtection sheet="1" objects="1" scenarios="1" selectLockedCells="1" selectUnlockedCells="1"/>
  <mergeCells count="2">
    <mergeCell ref="B3:D3"/>
    <mergeCell ref="B11:D11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MJ381"/>
  <sheetViews>
    <sheetView showRowColHeaders="0" zoomScale="75" zoomScaleNormal="75" workbookViewId="0"/>
  </sheetViews>
  <sheetFormatPr defaultColWidth="9.1328125" defaultRowHeight="14.25" x14ac:dyDescent="0.45"/>
  <cols>
    <col min="1" max="1" width="22.73046875" style="31" customWidth="1"/>
    <col min="2" max="2" width="20.33203125" style="31" customWidth="1"/>
    <col min="3" max="3" width="9" style="31" customWidth="1"/>
    <col min="4" max="4" width="20.33203125" style="31" customWidth="1"/>
    <col min="5" max="5" width="7.53125" style="31" customWidth="1"/>
    <col min="6" max="6" width="20.33203125" style="31" customWidth="1"/>
    <col min="7" max="7" width="6.19921875" style="31" customWidth="1"/>
    <col min="8" max="8" width="20.33203125" style="31" customWidth="1"/>
    <col min="9" max="9" width="5.796875" style="31" customWidth="1"/>
    <col min="10" max="10" width="20.33203125" style="31" customWidth="1"/>
    <col min="11" max="11" width="7.1328125" style="31" customWidth="1"/>
    <col min="12" max="12" width="3.73046875" style="31" customWidth="1"/>
    <col min="13" max="17" width="5" style="70" customWidth="1"/>
    <col min="18" max="19" width="2.6640625" style="70" customWidth="1"/>
    <col min="20" max="25" width="3.06640625" style="31" customWidth="1"/>
    <col min="26" max="27" width="2.6640625" style="70" customWidth="1"/>
    <col min="28" max="33" width="3.06640625" style="31" customWidth="1"/>
    <col min="34" max="35" width="2.6640625" style="70" customWidth="1"/>
    <col min="36" max="41" width="3.06640625" style="31" customWidth="1"/>
    <col min="42" max="43" width="2.6640625" style="70" customWidth="1"/>
    <col min="44" max="49" width="3.06640625" style="31" customWidth="1"/>
    <col min="50" max="50" width="3.06640625" style="70" customWidth="1"/>
    <col min="51" max="51" width="2.6640625" style="70" customWidth="1"/>
    <col min="52" max="57" width="3.06640625" style="31" customWidth="1"/>
    <col min="58" max="58" width="9.1328125" style="31"/>
    <col min="59" max="59" width="3.73046875" style="31" customWidth="1"/>
    <col min="60" max="60" width="18.3984375" style="31" customWidth="1"/>
    <col min="61" max="61" width="3.73046875" style="31" customWidth="1"/>
    <col min="62" max="62" width="18.3984375" style="31" customWidth="1"/>
    <col min="63" max="63" width="3.73046875" style="31" customWidth="1"/>
    <col min="64" max="64" width="18.3984375" style="31" customWidth="1"/>
    <col min="65" max="65" width="3.73046875" style="31" customWidth="1"/>
    <col min="66" max="66" width="18.3984375" style="31" customWidth="1"/>
    <col min="67" max="67" width="3.73046875" style="31" customWidth="1"/>
    <col min="68" max="68" width="9.265625" style="31" customWidth="1"/>
    <col min="69" max="69" width="6.86328125" style="31" customWidth="1"/>
    <col min="70" max="70" width="19.9296875" style="31" customWidth="1"/>
    <col min="71" max="71" width="5.1328125" style="31" customWidth="1"/>
    <col min="72" max="72" width="18.6640625" style="31" customWidth="1"/>
    <col min="73" max="73" width="5.796875" style="31" customWidth="1"/>
    <col min="74" max="74" width="12.1328125" style="31" customWidth="1"/>
    <col min="75" max="75" width="7.3984375" style="31" customWidth="1"/>
    <col min="76" max="76" width="18" style="31" customWidth="1"/>
    <col min="77" max="77" width="5.796875" style="31" customWidth="1"/>
    <col min="78" max="78" width="64" style="31" customWidth="1"/>
    <col min="79" max="79" width="3.19921875" style="31" customWidth="1"/>
    <col min="80" max="80" width="34" style="31" customWidth="1"/>
    <col min="81" max="81" width="35" style="31" customWidth="1"/>
    <col min="82" max="82" width="28.6640625" style="31" customWidth="1"/>
    <col min="83" max="83" width="60.796875" style="31" customWidth="1"/>
    <col min="84" max="84" width="66.19921875" style="31" customWidth="1"/>
    <col min="85" max="1024" width="9.1328125" style="31"/>
  </cols>
  <sheetData>
    <row r="3" spans="1:86" x14ac:dyDescent="0.45">
      <c r="E3" s="31" t="s">
        <v>264</v>
      </c>
      <c r="G3" s="31" t="s">
        <v>264</v>
      </c>
      <c r="I3" s="31" t="s">
        <v>265</v>
      </c>
      <c r="K3" s="31" t="s">
        <v>266</v>
      </c>
      <c r="BQ3" s="31" t="s">
        <v>267</v>
      </c>
      <c r="BR3" s="31" t="s">
        <v>154</v>
      </c>
      <c r="CB3" s="31" t="s">
        <v>268</v>
      </c>
      <c r="CG3" s="31" t="s">
        <v>269</v>
      </c>
    </row>
    <row r="4" spans="1:86" x14ac:dyDescent="0.45">
      <c r="A4" s="179" t="str">
        <f>'Result do Turno'!D4</f>
        <v>OTÁVIO BUENO</v>
      </c>
      <c r="B4" s="180" t="str">
        <f>'Result do Turno'!V5</f>
        <v>JOÃO RIBEIRO</v>
      </c>
      <c r="C4" s="31" t="str">
        <f t="shared" ref="C4:C9" si="0">IF(BQ4=1,"",IF(M4=0,A4,B4))</f>
        <v/>
      </c>
      <c r="D4" s="31" t="str">
        <f>'Result do Turno'!AJ5</f>
        <v>AMADEU FAÇANHA</v>
      </c>
      <c r="E4" s="31" t="str">
        <f t="shared" ref="E4:E9" si="1">IF(BS4=1,"",IF(N4=0,A4,D4))</f>
        <v/>
      </c>
      <c r="F4" s="180" t="str">
        <f>'Result do Turno'!AX5</f>
        <v>RODRIGO SOARES</v>
      </c>
      <c r="G4" s="31" t="str">
        <f t="shared" ref="G4:G9" si="2">IF(BU4=1,"",IF(O4=0,A4,F4))</f>
        <v/>
      </c>
      <c r="H4" s="180" t="str">
        <f>'Result do Turno'!BL5</f>
        <v>GUSTAVO LUNA</v>
      </c>
      <c r="I4" s="31" t="str">
        <f t="shared" ref="I4:I9" si="3">IF(BW4=1,"",IF(P4=0,A4,H4))</f>
        <v/>
      </c>
      <c r="J4" s="180" t="str">
        <f>'Result do Turno'!BZ5</f>
        <v>DOUGLAS VELASQUEZ</v>
      </c>
      <c r="K4" s="31" t="str">
        <f t="shared" ref="K4:K9" si="4">IF(BY4=1,"",IF(Q4=0,A4,J4))</f>
        <v/>
      </c>
      <c r="M4" s="181" t="str">
        <f>'Result do Turno'!U5</f>
        <v>(D)</v>
      </c>
      <c r="N4" s="181">
        <f>'Result do Turno'!AI5</f>
        <v>0</v>
      </c>
      <c r="O4" s="181" t="str">
        <f>'Result do Turno'!AW5</f>
        <v>(D)</v>
      </c>
      <c r="P4" s="181">
        <f>'Result do Turno'!BK5</f>
        <v>0</v>
      </c>
      <c r="Q4" s="181" t="str">
        <f>'Result do Turno'!BY5</f>
        <v>(D)</v>
      </c>
      <c r="R4" s="182" t="str">
        <f>IF('Result do Turno'!X4="","",'Result do Turno'!X4)</f>
        <v/>
      </c>
      <c r="S4" s="183" t="str">
        <f>IF('Result do Turno'!X5="","",'Result do Turno'!X5)</f>
        <v/>
      </c>
      <c r="T4" s="183">
        <f>IF('Result do Turno'!Y4="","",'Result do Turno'!Y4)</f>
        <v>6</v>
      </c>
      <c r="U4" s="183">
        <f>IF('Result do Turno'!Y5="","",'Result do Turno'!Y5)</f>
        <v>0</v>
      </c>
      <c r="V4" s="183">
        <f>IF('Result do Turno'!Z4="","",'Result do Turno'!Z4)</f>
        <v>4</v>
      </c>
      <c r="W4" s="183">
        <f>IF('Result do Turno'!Z5="","",'Result do Turno'!Z5)</f>
        <v>6</v>
      </c>
      <c r="X4" s="183">
        <f>IF('Result do Turno'!AA4="","",'Result do Turno'!AA4)</f>
        <v>10</v>
      </c>
      <c r="Y4" s="184">
        <f>IF('Result do Turno'!AA5="","",'Result do Turno'!AA5)</f>
        <v>1</v>
      </c>
      <c r="Z4" s="182" t="str">
        <f>IF('Result do Turno'!AL4="","",'Result do Turno'!AL4)</f>
        <v>R</v>
      </c>
      <c r="AA4" s="183" t="str">
        <f>IF('Result do Turno'!AL5="","",'Result do Turno'!AL5)</f>
        <v/>
      </c>
      <c r="AB4" s="183">
        <f>IF('Result do Turno'!AM4="","",'Result do Turno'!AM4)</f>
        <v>4</v>
      </c>
      <c r="AC4" s="183">
        <f>IF('Result do Turno'!AM5="","",'Result do Turno'!AM5)</f>
        <v>6</v>
      </c>
      <c r="AD4" s="183" t="str">
        <f>IF('Result do Turno'!AN4="","",'Result do Turno'!AN4)</f>
        <v/>
      </c>
      <c r="AE4" s="183" t="str">
        <f>IF('Result do Turno'!AN5="","",'Result do Turno'!AN5)</f>
        <v/>
      </c>
      <c r="AF4" s="183" t="str">
        <f>IF('Result do Turno'!AO4="","",'Result do Turno'!AO4)</f>
        <v/>
      </c>
      <c r="AG4" s="184" t="str">
        <f>IF('Result do Turno'!AO5="","",'Result do Turno'!AO5)</f>
        <v/>
      </c>
      <c r="AH4" s="182" t="str">
        <f>IF('Result do Turno'!AZ4="","",'Result do Turno'!AZ4)</f>
        <v/>
      </c>
      <c r="AI4" s="183" t="str">
        <f>IF('Result do Turno'!AZ5="","",'Result do Turno'!AZ5)</f>
        <v/>
      </c>
      <c r="AJ4" s="183">
        <f>IF('Result do Turno'!BA4="","",'Result do Turno'!BA4)</f>
        <v>5</v>
      </c>
      <c r="AK4" s="183">
        <f>IF('Result do Turno'!BA5="","",'Result do Turno'!BA5)</f>
        <v>7</v>
      </c>
      <c r="AL4" s="183">
        <f>IF('Result do Turno'!BB4="","",'Result do Turno'!BB4)</f>
        <v>6</v>
      </c>
      <c r="AM4" s="183">
        <f>IF('Result do Turno'!BB5="","",'Result do Turno'!BB5)</f>
        <v>4</v>
      </c>
      <c r="AN4" s="183">
        <f>IF('Result do Turno'!BC4="","",'Result do Turno'!BC4)</f>
        <v>10</v>
      </c>
      <c r="AO4" s="184">
        <f>IF('Result do Turno'!BC5="","",'Result do Turno'!BC5)</f>
        <v>6</v>
      </c>
      <c r="AP4" s="182" t="str">
        <f>IF('Result do Turno'!BN4="","",'Result do Turno'!BN4)</f>
        <v/>
      </c>
      <c r="AQ4" s="183" t="str">
        <f>IF('Result do Turno'!BN5="","",'Result do Turno'!BN5)</f>
        <v/>
      </c>
      <c r="AR4" s="183">
        <f>IF('Result do Turno'!BO4="","",'Result do Turno'!BO4)</f>
        <v>3</v>
      </c>
      <c r="AS4" s="183">
        <f>IF('Result do Turno'!BO5="","",'Result do Turno'!BO5)</f>
        <v>6</v>
      </c>
      <c r="AT4" s="183">
        <f>IF('Result do Turno'!BP4="","",'Result do Turno'!BP4)</f>
        <v>4</v>
      </c>
      <c r="AU4" s="183">
        <f>IF('Result do Turno'!BP5="","",'Result do Turno'!BP5)</f>
        <v>6</v>
      </c>
      <c r="AV4" s="183" t="str">
        <f>IF('Result do Turno'!BQ4="","",'Result do Turno'!BQ4)</f>
        <v/>
      </c>
      <c r="AW4" s="184" t="str">
        <f>IF('Result do Turno'!BQ5="","",'Result do Turno'!BQ5)</f>
        <v/>
      </c>
      <c r="AX4" s="182" t="str">
        <f>IF('Result do Turno'!CB4="","",'Result do Turno'!CB4)</f>
        <v/>
      </c>
      <c r="AY4" s="183" t="str">
        <f>IF('Result do Turno'!CB5="","",'Result do Turno'!CB5)</f>
        <v/>
      </c>
      <c r="AZ4" s="183">
        <f>IF('Result do Turno'!CC4="","",'Result do Turno'!CC4)</f>
        <v>3</v>
      </c>
      <c r="BA4" s="183">
        <f>IF('Result do Turno'!CC5="","",'Result do Turno'!CC5)</f>
        <v>6</v>
      </c>
      <c r="BB4" s="183">
        <f>IF('Result do Turno'!CD4="","",'Result do Turno'!CD4)</f>
        <v>2</v>
      </c>
      <c r="BC4" s="183">
        <f>IF('Result do Turno'!CD5="","",'Result do Turno'!CD5)</f>
        <v>6</v>
      </c>
      <c r="BD4" s="183" t="str">
        <f>IF('Result do Turno'!CE4="","",'Result do Turno'!CE4)</f>
        <v/>
      </c>
      <c r="BE4" s="184" t="str">
        <f>IF('Result do Turno'!CE5="","",'Result do Turno'!CE5)</f>
        <v/>
      </c>
      <c r="BG4" s="31">
        <f>'Result do Turno'!W4</f>
        <v>1</v>
      </c>
      <c r="BH4" s="31" t="str">
        <f t="shared" ref="BH4:BH9" si="5">IF(R4="",IF(X4="",CONCATENATE(T4,"x",U4," ",V4,"x",W4),CONCATENATE(T4,"x",U4," ",V4,"x",W4," ",X4,"x",Y4)),CONCATENATE(R4,"x",S4))</f>
        <v>6x0 4x6 10x1</v>
      </c>
      <c r="BI4" s="31">
        <f>'Result do Turno'!AK4</f>
        <v>0</v>
      </c>
      <c r="BJ4" s="31" t="str">
        <f t="shared" ref="BJ4:BJ9" si="6">IF(Z4="",IF(AF4="",CONCATENATE(AB4,"x",AC4," ",AD4,"x",AE4),CONCATENATE(AB4,"x",AC4," ",AD4,"x",AE4," ",AF4,"x",AG4)),CONCATENATE(Z4,"x",AA4))</f>
        <v>Rx</v>
      </c>
      <c r="BK4" s="31">
        <f>'Result do Turno'!AY4</f>
        <v>1</v>
      </c>
      <c r="BL4" s="31" t="str">
        <f t="shared" ref="BL4:BL9" si="7">IF(AH4="",IF(AN4="",CONCATENATE(AJ4,"x",AK4," ",AL4,"x",AM4),CONCATENATE(AJ4,"x",AK4," ",AL4,"x",AM4," ",AN4,"x",AO4)),CONCATENATE(AH4,"x",AI4))</f>
        <v>5x7 6x4 10x6</v>
      </c>
      <c r="BM4" s="31">
        <f>'Result do Turno'!BM4</f>
        <v>0</v>
      </c>
      <c r="BN4" s="31" t="str">
        <f t="shared" ref="BN4:BN9" si="8">IF(AP4="",IF(AV4="",CONCATENATE(AR4,"x",AS4," ",AT4,"x",AU4),CONCATENATE(AR4,"x",AS4," ",AT4,"x",AU4," ",AV4,"x",AW4)),CONCATENATE(AP4,"x",AQ4))</f>
        <v>3x6 4x6</v>
      </c>
      <c r="BO4" s="31">
        <f>'Result do Turno'!CA4</f>
        <v>0</v>
      </c>
      <c r="BP4" s="31" t="str">
        <f t="shared" ref="BP4:BP9" si="9">IF(AX4="",IF(BD4="",CONCATENATE(AZ4,"x",BA4," ",BB4,"x",BC4),CONCATENATE(AZ4,"x",BA4," ",BB4,"x",BC4," ",BD4,"x",BE4)),CONCATENATE(AX4,"x",AY4))</f>
        <v>3x6 2x6</v>
      </c>
      <c r="BQ4" s="31">
        <f t="shared" ref="BQ4:BQ9" si="10">IF(BH4="x x","",1)</f>
        <v>1</v>
      </c>
      <c r="BR4" s="31" t="str">
        <f t="shared" ref="BR4:BR9" si="11">IF(BG4=1,CONCATENATE($A4, " venceu ",B4," por ",BH4),IF(BH4="OxW",CONCATENATE($A4, " perdeu para ",B4," por WxO"),CONCATENATE($A4, " perdeu para ",B4," por ",BH4)))</f>
        <v>OTÁVIO BUENO venceu JOÃO RIBEIRO por 6x0 4x6 10x1</v>
      </c>
      <c r="BS4" s="31">
        <f t="shared" ref="BS4:BS9" si="12">IF(BJ4="x x","",1)</f>
        <v>1</v>
      </c>
      <c r="BT4" s="31" t="str">
        <f t="shared" ref="BT4:BT9" si="13">IF(BI4=1,CONCATENATE($A4, " venceu ",D4," por ",BJ4),IF(BJ4="OxW",CONCATENATE($A4, " perdeu para ",D4," por WxO"),CONCATENATE($A4, " perdeu para ",D4," por ",BJ4)))</f>
        <v>OTÁVIO BUENO perdeu para AMADEU FAÇANHA por Rx</v>
      </c>
      <c r="BU4" s="31">
        <f t="shared" ref="BU4:BU9" si="14">IF(BL4="x x","",1)</f>
        <v>1</v>
      </c>
      <c r="BV4" s="31" t="str">
        <f t="shared" ref="BV4:BV9" si="15">IF(BK4=1,CONCATENATE($A4, " venceu ",F4," por ",BL4),IF(BL4="OxW",CONCATENATE($A4, " perdeu para ",F4," por WxO"),CONCATENATE($A4, " perdeu para ",F4," por ",BL4)))</f>
        <v>OTÁVIO BUENO venceu RODRIGO SOARES por 5x7 6x4 10x6</v>
      </c>
      <c r="BW4" s="31">
        <f t="shared" ref="BW4:BW9" si="16">IF(BN4="x x","",1)</f>
        <v>1</v>
      </c>
      <c r="BX4" s="31" t="str">
        <f t="shared" ref="BX4:BX9" si="17">IF(BM4=1,CONCATENATE($A4, " venceu ",H4," por ",BN4),IF(BN4="OxW",CONCATENATE($A4, " perdeu para ",H4," por WxO"),CONCATENATE($A4, " perdeu para ",H4," por ",BN4)))</f>
        <v>OTÁVIO BUENO perdeu para GUSTAVO LUNA por 3x6 4x6</v>
      </c>
      <c r="BY4" s="31">
        <f t="shared" ref="BY4:BY9" si="18">IF(BP4="x x","",1)</f>
        <v>1</v>
      </c>
      <c r="BZ4" s="31" t="str">
        <f t="shared" ref="BZ4:BZ9" si="19">IF(BO4=1,CONCATENATE($A4, " venceu ",J4," por ",BP4),IF(BP4="OxW",CONCATENATE($A4, " perdeu para ",J4," por WxO"),CONCATENATE($A4, " perdeu para ",J4," por ",BP4)))</f>
        <v>OTÁVIO BUENO perdeu para DOUGLAS VELASQUEZ por 3x6 2x6</v>
      </c>
      <c r="CB4" s="31" t="str">
        <f t="shared" ref="CB4:CB9" si="20">IF(BQ4=1,BR4,CONCATENATE(A4, " x ",B4))</f>
        <v>OTÁVIO BUENO venceu JOÃO RIBEIRO por 6x0 4x6 10x1</v>
      </c>
      <c r="CC4" s="31" t="str">
        <f t="shared" ref="CC4:CC9" si="21">IF(BS4=1,BT4,CONCATENATE(A4, " x ",D4))</f>
        <v>OTÁVIO BUENO perdeu para AMADEU FAÇANHA por Rx</v>
      </c>
      <c r="CD4" s="31" t="str">
        <f t="shared" ref="CD4:CD9" si="22">IF(BU4=1,BV4,CONCATENATE(A4, " x ",F4))</f>
        <v>OTÁVIO BUENO venceu RODRIGO SOARES por 5x7 6x4 10x6</v>
      </c>
      <c r="CE4" s="31" t="str">
        <f t="shared" ref="CE4:CE9" si="23">IF(BW4=1,BX4,CONCATENATE(A4, " x ",H4))</f>
        <v>OTÁVIO BUENO perdeu para GUSTAVO LUNA por 3x6 4x6</v>
      </c>
      <c r="CF4" s="31" t="str">
        <f t="shared" ref="CF4:CF9" si="24">IF(BY4=1,BZ4,CONCATENATE(A4, " x ",J4))</f>
        <v>OTÁVIO BUENO perdeu para DOUGLAS VELASQUEZ por 3x6 2x6</v>
      </c>
      <c r="CG4" s="31">
        <f t="shared" ref="CG4:CG9" si="25">COUNTIF(BH4:BP4,"OxW")</f>
        <v>0</v>
      </c>
      <c r="CH4" s="31" t="str">
        <f t="shared" ref="CH4:CH35" si="26">IF(CG4&gt;2,CONCATENATE(A4," perdeu ",CG4, " jogos por WxO - Seus resultados todos serão alterados para perdidos por WxO",""),"")</f>
        <v/>
      </c>
    </row>
    <row r="5" spans="1:86" x14ac:dyDescent="0.45">
      <c r="A5" s="179" t="str">
        <f>'Result do Turno'!D5</f>
        <v>DOUGLAS VELASQUEZ</v>
      </c>
      <c r="B5" s="31" t="str">
        <f>'Result do Turno'!V7</f>
        <v>AMADEU FAÇANHA</v>
      </c>
      <c r="C5" s="31" t="str">
        <f t="shared" si="0"/>
        <v/>
      </c>
      <c r="D5" s="31" t="str">
        <f>'Result do Turno'!AJ7</f>
        <v>RODRIGO SOARES</v>
      </c>
      <c r="E5" s="31" t="str">
        <f t="shared" si="1"/>
        <v/>
      </c>
      <c r="F5" s="31" t="str">
        <f>'Result do Turno'!AX7</f>
        <v>GUSTAVO LUNA</v>
      </c>
      <c r="G5" s="31" t="str">
        <f t="shared" si="2"/>
        <v/>
      </c>
      <c r="H5" s="31" t="str">
        <f>'Result do Turno'!BL7</f>
        <v>JOÃO RIBEIRO</v>
      </c>
      <c r="I5" s="31" t="str">
        <f t="shared" si="3"/>
        <v/>
      </c>
      <c r="J5" s="31" t="str">
        <f>'Result do Turno'!BZ4</f>
        <v>OTÁVIO BUENO</v>
      </c>
      <c r="K5" s="31" t="str">
        <f t="shared" si="4"/>
        <v/>
      </c>
      <c r="M5" s="181" t="str">
        <f>'Result do Turno'!U7</f>
        <v>(D)</v>
      </c>
      <c r="N5" s="181">
        <f>'Result do Turno'!AI7</f>
        <v>0</v>
      </c>
      <c r="O5" s="181" t="str">
        <f>'Result do Turno'!AW7</f>
        <v>(D)</v>
      </c>
      <c r="P5" s="181" t="str">
        <f>'Result do Turno'!BK7</f>
        <v>(D)</v>
      </c>
      <c r="Q5" s="181">
        <f>'Result do Turno'!BY4</f>
        <v>0</v>
      </c>
      <c r="R5" s="185" t="str">
        <f>IF('Result do Turno'!X6="","",'Result do Turno'!X6)</f>
        <v/>
      </c>
      <c r="S5" s="31" t="str">
        <f>IF('Result do Turno'!X7="","",'Result do Turno'!X7)</f>
        <v/>
      </c>
      <c r="T5" s="31">
        <f>IF('Result do Turno'!Y6="","",'Result do Turno'!Y6)</f>
        <v>6</v>
      </c>
      <c r="U5" s="31">
        <f>IF('Result do Turno'!Y7="","",'Result do Turno'!Y7)</f>
        <v>2</v>
      </c>
      <c r="V5" s="31">
        <f>IF('Result do Turno'!Z6="","",'Result do Turno'!Z6)</f>
        <v>6</v>
      </c>
      <c r="W5" s="31">
        <f>IF('Result do Turno'!Z7="","",'Result do Turno'!Z7)</f>
        <v>2</v>
      </c>
      <c r="X5" s="31" t="str">
        <f>IF('Result do Turno'!AA6="","",'Result do Turno'!AA6)</f>
        <v/>
      </c>
      <c r="Y5" s="186" t="str">
        <f>IF('Result do Turno'!AA7="","",'Result do Turno'!AA7)</f>
        <v/>
      </c>
      <c r="Z5" s="185" t="str">
        <f>IF('Result do Turno'!AL6="","",'Result do Turno'!AL6)</f>
        <v/>
      </c>
      <c r="AA5" s="31" t="str">
        <f>IF('Result do Turno'!AL7="","",'Result do Turno'!AL7)</f>
        <v/>
      </c>
      <c r="AB5" s="31">
        <f>IF('Result do Turno'!AM6="","",'Result do Turno'!AM6)</f>
        <v>6</v>
      </c>
      <c r="AC5" s="31">
        <f>IF('Result do Turno'!AM7="","",'Result do Turno'!AM7)</f>
        <v>3</v>
      </c>
      <c r="AD5" s="31">
        <f>IF('Result do Turno'!AN6="","",'Result do Turno'!AN6)</f>
        <v>6</v>
      </c>
      <c r="AE5" s="31">
        <f>IF('Result do Turno'!AN7="","",'Result do Turno'!AN7)</f>
        <v>2</v>
      </c>
      <c r="AF5" s="31" t="str">
        <f>IF('Result do Turno'!AO6="","",'Result do Turno'!AO6)</f>
        <v/>
      </c>
      <c r="AG5" s="186" t="str">
        <f>IF('Result do Turno'!AO7="","",'Result do Turno'!AO7)</f>
        <v/>
      </c>
      <c r="AH5" s="185" t="str">
        <f>IF('Result do Turno'!AZ6="","",'Result do Turno'!AZ6)</f>
        <v/>
      </c>
      <c r="AI5" s="31" t="str">
        <f>IF('Result do Turno'!AZ7="","",'Result do Turno'!AZ7)</f>
        <v/>
      </c>
      <c r="AJ5" s="31">
        <f>IF('Result do Turno'!BA6="","",'Result do Turno'!BA6)</f>
        <v>7</v>
      </c>
      <c r="AK5" s="31">
        <f>IF('Result do Turno'!BA7="","",'Result do Turno'!BA7)</f>
        <v>6</v>
      </c>
      <c r="AL5" s="31">
        <f>IF('Result do Turno'!BB6="","",'Result do Turno'!BB6)</f>
        <v>5</v>
      </c>
      <c r="AM5" s="31">
        <f>IF('Result do Turno'!BB7="","",'Result do Turno'!BB7)</f>
        <v>7</v>
      </c>
      <c r="AN5" s="31">
        <f>IF('Result do Turno'!BC6="","",'Result do Turno'!BC6)</f>
        <v>6</v>
      </c>
      <c r="AO5" s="186">
        <f>IF('Result do Turno'!BC7="","",'Result do Turno'!BC7)</f>
        <v>10</v>
      </c>
      <c r="AP5" s="185" t="str">
        <f>IF('Result do Turno'!BN6="","",'Result do Turno'!BN6)</f>
        <v/>
      </c>
      <c r="AQ5" s="31" t="str">
        <f>IF('Result do Turno'!BN7="","",'Result do Turno'!BN7)</f>
        <v/>
      </c>
      <c r="AR5" s="31">
        <f>IF('Result do Turno'!BO6="","",'Result do Turno'!BO6)</f>
        <v>7</v>
      </c>
      <c r="AS5" s="31">
        <f>IF('Result do Turno'!BO7="","",'Result do Turno'!BO7)</f>
        <v>6</v>
      </c>
      <c r="AT5" s="31">
        <f>IF('Result do Turno'!BP6="","",'Result do Turno'!BP6)</f>
        <v>3</v>
      </c>
      <c r="AU5" s="31">
        <f>IF('Result do Turno'!BP7="","",'Result do Turno'!BP7)</f>
        <v>6</v>
      </c>
      <c r="AV5" s="31">
        <f>IF('Result do Turno'!BQ6="","",'Result do Turno'!BQ6)</f>
        <v>10</v>
      </c>
      <c r="AW5" s="186">
        <f>IF('Result do Turno'!BQ7="","",'Result do Turno'!BQ7)</f>
        <v>7</v>
      </c>
      <c r="AX5" s="185" t="str">
        <f>IF('Result do Turno'!CB5="","",'Result do Turno'!CB5)</f>
        <v/>
      </c>
      <c r="AY5" s="31" t="str">
        <f>IF('Result do Turno'!CB4="","",'Result do Turno'!CB4)</f>
        <v/>
      </c>
      <c r="AZ5" s="31">
        <f>IF('Result do Turno'!CC5="","",'Result do Turno'!CC5)</f>
        <v>6</v>
      </c>
      <c r="BA5" s="31">
        <f>IF('Result do Turno'!CC4="","",'Result do Turno'!CC4)</f>
        <v>3</v>
      </c>
      <c r="BB5" s="31">
        <f>IF('Result do Turno'!CD5="","",'Result do Turno'!CD5)</f>
        <v>6</v>
      </c>
      <c r="BC5" s="31">
        <f>IF('Result do Turno'!CD4="","",'Result do Turno'!CD4)</f>
        <v>2</v>
      </c>
      <c r="BD5" s="31" t="str">
        <f>IF('Result do Turno'!CE5="","",'Result do Turno'!CE5)</f>
        <v/>
      </c>
      <c r="BE5" s="186" t="str">
        <f>IF('Result do Turno'!CE4="","",'Result do Turno'!CE4)</f>
        <v/>
      </c>
      <c r="BG5" s="31">
        <f>'Result do Turno'!W6</f>
        <v>1</v>
      </c>
      <c r="BH5" s="31" t="str">
        <f t="shared" si="5"/>
        <v>6x2 6x2</v>
      </c>
      <c r="BI5" s="31">
        <f>'Result do Turno'!AK6</f>
        <v>1</v>
      </c>
      <c r="BJ5" s="31" t="str">
        <f t="shared" si="6"/>
        <v>6x3 6x2</v>
      </c>
      <c r="BK5" s="31">
        <f>'Result do Turno'!AY6</f>
        <v>0</v>
      </c>
      <c r="BL5" s="31" t="str">
        <f t="shared" si="7"/>
        <v>7x6 5x7 6x10</v>
      </c>
      <c r="BM5" s="31">
        <f>'Result do Turno'!BM6</f>
        <v>1</v>
      </c>
      <c r="BN5" s="31" t="str">
        <f t="shared" si="8"/>
        <v>7x6 3x6 10x7</v>
      </c>
      <c r="BO5" s="31">
        <f>'Result do Turno'!CA5</f>
        <v>1</v>
      </c>
      <c r="BP5" s="31" t="str">
        <f t="shared" si="9"/>
        <v>6x3 6x2</v>
      </c>
      <c r="BQ5" s="31">
        <f t="shared" si="10"/>
        <v>1</v>
      </c>
      <c r="BR5" s="31" t="str">
        <f t="shared" si="11"/>
        <v>DOUGLAS VELASQUEZ venceu AMADEU FAÇANHA por 6x2 6x2</v>
      </c>
      <c r="BS5" s="31">
        <f t="shared" si="12"/>
        <v>1</v>
      </c>
      <c r="BT5" s="31" t="str">
        <f t="shared" si="13"/>
        <v>DOUGLAS VELASQUEZ venceu RODRIGO SOARES por 6x3 6x2</v>
      </c>
      <c r="BU5" s="31">
        <f t="shared" si="14"/>
        <v>1</v>
      </c>
      <c r="BV5" s="31" t="str">
        <f t="shared" si="15"/>
        <v>DOUGLAS VELASQUEZ perdeu para GUSTAVO LUNA por 7x6 5x7 6x10</v>
      </c>
      <c r="BW5" s="31">
        <f t="shared" si="16"/>
        <v>1</v>
      </c>
      <c r="BX5" s="31" t="str">
        <f t="shared" si="17"/>
        <v>DOUGLAS VELASQUEZ venceu JOÃO RIBEIRO por 7x6 3x6 10x7</v>
      </c>
      <c r="BY5" s="31">
        <f t="shared" si="18"/>
        <v>1</v>
      </c>
      <c r="BZ5" s="31" t="str">
        <f t="shared" si="19"/>
        <v>DOUGLAS VELASQUEZ venceu OTÁVIO BUENO por 6x3 6x2</v>
      </c>
      <c r="CB5" s="31" t="str">
        <f t="shared" si="20"/>
        <v>DOUGLAS VELASQUEZ venceu AMADEU FAÇANHA por 6x2 6x2</v>
      </c>
      <c r="CC5" s="31" t="str">
        <f t="shared" si="21"/>
        <v>DOUGLAS VELASQUEZ venceu RODRIGO SOARES por 6x3 6x2</v>
      </c>
      <c r="CD5" s="31" t="str">
        <f t="shared" si="22"/>
        <v>DOUGLAS VELASQUEZ perdeu para GUSTAVO LUNA por 7x6 5x7 6x10</v>
      </c>
      <c r="CE5" s="31" t="str">
        <f t="shared" si="23"/>
        <v>DOUGLAS VELASQUEZ venceu JOÃO RIBEIRO por 7x6 3x6 10x7</v>
      </c>
      <c r="CF5" s="31" t="str">
        <f t="shared" si="24"/>
        <v>DOUGLAS VELASQUEZ venceu OTÁVIO BUENO por 6x3 6x2</v>
      </c>
      <c r="CG5" s="31">
        <f t="shared" si="25"/>
        <v>0</v>
      </c>
      <c r="CH5" s="31" t="str">
        <f t="shared" si="26"/>
        <v/>
      </c>
    </row>
    <row r="6" spans="1:86" x14ac:dyDescent="0.45">
      <c r="A6" s="179" t="str">
        <f>'Result do Turno'!D6</f>
        <v>GUSTAVO LUNA</v>
      </c>
      <c r="B6" s="31" t="str">
        <f>'Result do Turno'!V9</f>
        <v>RODRIGO SOARES</v>
      </c>
      <c r="C6" s="31" t="str">
        <f t="shared" si="0"/>
        <v/>
      </c>
      <c r="D6" s="31" t="str">
        <f>'Result do Turno'!AJ9</f>
        <v>JOÃO RIBEIRO</v>
      </c>
      <c r="E6" s="31" t="str">
        <f t="shared" si="1"/>
        <v/>
      </c>
      <c r="F6" s="31" t="str">
        <f>'Result do Turno'!AX6</f>
        <v>DOUGLAS VELASQUEZ</v>
      </c>
      <c r="G6" s="31" t="str">
        <f t="shared" si="2"/>
        <v/>
      </c>
      <c r="H6" s="31" t="str">
        <f>'Result do Turno'!BL4</f>
        <v>OTÁVIO BUENO</v>
      </c>
      <c r="I6" s="31" t="str">
        <f t="shared" si="3"/>
        <v/>
      </c>
      <c r="J6" s="31" t="str">
        <f>'Result do Turno'!BZ7</f>
        <v>AMADEU FAÇANHA</v>
      </c>
      <c r="K6" s="31" t="str">
        <f t="shared" si="4"/>
        <v/>
      </c>
      <c r="M6" s="181" t="str">
        <f>'Result do Turno'!U9</f>
        <v>(D)</v>
      </c>
      <c r="N6" s="181">
        <f>'Result do Turno'!AI9</f>
        <v>0</v>
      </c>
      <c r="O6" s="181">
        <f>'Result do Turno'!AW6</f>
        <v>0</v>
      </c>
      <c r="P6" s="181" t="str">
        <f>'Result do Turno'!BK4</f>
        <v>(D)</v>
      </c>
      <c r="Q6" s="181">
        <f>'Result do Turno'!BY7</f>
        <v>0</v>
      </c>
      <c r="R6" s="185" t="str">
        <f>IF('Result do Turno'!X8="","",'Result do Turno'!X8)</f>
        <v/>
      </c>
      <c r="S6" s="31" t="str">
        <f>IF('Result do Turno'!X9="","",'Result do Turno'!X9)</f>
        <v/>
      </c>
      <c r="T6" s="31">
        <f>IF('Result do Turno'!Y8="","",'Result do Turno'!Y8)</f>
        <v>6</v>
      </c>
      <c r="U6" s="31">
        <f>IF('Result do Turno'!Y9="","",'Result do Turno'!Y9)</f>
        <v>2</v>
      </c>
      <c r="V6" s="31">
        <f>IF('Result do Turno'!Z8="","",'Result do Turno'!Z8)</f>
        <v>7</v>
      </c>
      <c r="W6" s="31">
        <f>IF('Result do Turno'!Z9="","",'Result do Turno'!Z9)</f>
        <v>6</v>
      </c>
      <c r="X6" s="31" t="str">
        <f>IF('Result do Turno'!AA8="","",'Result do Turno'!AA8)</f>
        <v/>
      </c>
      <c r="Y6" s="186" t="str">
        <f>IF('Result do Turno'!AA9="","",'Result do Turno'!AA9)</f>
        <v/>
      </c>
      <c r="Z6" s="185" t="str">
        <f>IF('Result do Turno'!AL8="","",'Result do Turno'!AL8)</f>
        <v/>
      </c>
      <c r="AA6" s="31" t="str">
        <f>IF('Result do Turno'!AL9="","",'Result do Turno'!AL9)</f>
        <v/>
      </c>
      <c r="AB6" s="31">
        <f>IF('Result do Turno'!AM8="","",'Result do Turno'!AM8)</f>
        <v>6</v>
      </c>
      <c r="AC6" s="31">
        <f>IF('Result do Turno'!AM9="","",'Result do Turno'!AM9)</f>
        <v>1</v>
      </c>
      <c r="AD6" s="31">
        <f>IF('Result do Turno'!AN8="","",'Result do Turno'!AN8)</f>
        <v>6</v>
      </c>
      <c r="AE6" s="31">
        <f>IF('Result do Turno'!AN9="","",'Result do Turno'!AN9)</f>
        <v>1</v>
      </c>
      <c r="AF6" s="31" t="str">
        <f>IF('Result do Turno'!AO8="","",'Result do Turno'!AO8)</f>
        <v/>
      </c>
      <c r="AG6" s="186" t="str">
        <f>IF('Result do Turno'!AO9="","",'Result do Turno'!AO9)</f>
        <v/>
      </c>
      <c r="AH6" s="185" t="str">
        <f>IF('Result do Turno'!AZ7="","",'Result do Turno'!AZ7)</f>
        <v/>
      </c>
      <c r="AI6" s="31" t="str">
        <f>IF('Result do Turno'!AZ6="","",'Result do Turno'!AZ6)</f>
        <v/>
      </c>
      <c r="AJ6" s="31">
        <f>IF('Result do Turno'!BA7="","",'Result do Turno'!BA7)</f>
        <v>6</v>
      </c>
      <c r="AK6" s="31">
        <f>IF('Result do Turno'!BA6="","",'Result do Turno'!BA6)</f>
        <v>7</v>
      </c>
      <c r="AL6" s="31">
        <f>IF('Result do Turno'!BB7="","",'Result do Turno'!BB7)</f>
        <v>7</v>
      </c>
      <c r="AM6" s="31">
        <f>IF('Result do Turno'!BB6="","",'Result do Turno'!BB6)</f>
        <v>5</v>
      </c>
      <c r="AN6" s="31">
        <f>IF('Result do Turno'!BC7="","",'Result do Turno'!BC7)</f>
        <v>10</v>
      </c>
      <c r="AO6" s="186">
        <f>IF('Result do Turno'!BC6="","",'Result do Turno'!BC6)</f>
        <v>6</v>
      </c>
      <c r="AP6" s="185" t="str">
        <f>IF('Result do Turno'!BN5="","",'Result do Turno'!BN5)</f>
        <v/>
      </c>
      <c r="AQ6" s="31" t="str">
        <f>IF('Result do Turno'!BN4="","",'Result do Turno'!BN4)</f>
        <v/>
      </c>
      <c r="AR6" s="31">
        <f>IF('Result do Turno'!BO5="","",'Result do Turno'!BO5)</f>
        <v>6</v>
      </c>
      <c r="AS6" s="31">
        <f>IF('Result do Turno'!BO4="","",'Result do Turno'!BO4)</f>
        <v>3</v>
      </c>
      <c r="AT6" s="31">
        <f>IF('Result do Turno'!BP5="","",'Result do Turno'!BP5)</f>
        <v>6</v>
      </c>
      <c r="AU6" s="31">
        <f>IF('Result do Turno'!BP4="","",'Result do Turno'!BP4)</f>
        <v>4</v>
      </c>
      <c r="AV6" s="31" t="str">
        <f>IF('Result do Turno'!BQ5="","",'Result do Turno'!BQ5)</f>
        <v/>
      </c>
      <c r="AW6" s="186" t="str">
        <f>IF('Result do Turno'!BQ4="","",'Result do Turno'!BQ4)</f>
        <v/>
      </c>
      <c r="AX6" s="185" t="str">
        <f>IF('Result do Turno'!CB6="","",'Result do Turno'!CB6)</f>
        <v/>
      </c>
      <c r="AY6" s="31" t="str">
        <f>IF('Result do Turno'!CB7="","",'Result do Turno'!CB7)</f>
        <v/>
      </c>
      <c r="AZ6" s="31">
        <f>IF('Result do Turno'!CC6="","",'Result do Turno'!CC6)</f>
        <v>6</v>
      </c>
      <c r="BA6" s="31">
        <f>IF('Result do Turno'!CC7="","",'Result do Turno'!CC7)</f>
        <v>3</v>
      </c>
      <c r="BB6" s="31">
        <f>IF('Result do Turno'!CD6="","",'Result do Turno'!CD6)</f>
        <v>7</v>
      </c>
      <c r="BC6" s="31">
        <f>IF('Result do Turno'!CD7="","",'Result do Turno'!CD7)</f>
        <v>6</v>
      </c>
      <c r="BD6" s="31" t="str">
        <f>IF('Result do Turno'!CE6="","",'Result do Turno'!CE6)</f>
        <v/>
      </c>
      <c r="BE6" s="186" t="str">
        <f>IF('Result do Turno'!CE7="","",'Result do Turno'!CE7)</f>
        <v/>
      </c>
      <c r="BG6" s="31">
        <f>'Result do Turno'!W8</f>
        <v>1</v>
      </c>
      <c r="BH6" s="31" t="str">
        <f t="shared" si="5"/>
        <v>6x2 7x6</v>
      </c>
      <c r="BI6" s="31">
        <f>'Result do Turno'!AK8</f>
        <v>1</v>
      </c>
      <c r="BJ6" s="31" t="str">
        <f t="shared" si="6"/>
        <v>6x1 6x1</v>
      </c>
      <c r="BK6" s="31">
        <f>'Result do Turno'!AY7</f>
        <v>1</v>
      </c>
      <c r="BL6" s="31" t="str">
        <f t="shared" si="7"/>
        <v>6x7 7x5 10x6</v>
      </c>
      <c r="BM6" s="31">
        <f>'Result do Turno'!BM5</f>
        <v>1</v>
      </c>
      <c r="BN6" s="31" t="str">
        <f t="shared" si="8"/>
        <v>6x3 6x4</v>
      </c>
      <c r="BO6" s="31">
        <f>'Result do Turno'!CA6</f>
        <v>1</v>
      </c>
      <c r="BP6" s="31" t="str">
        <f t="shared" si="9"/>
        <v>6x3 7x6</v>
      </c>
      <c r="BQ6" s="31">
        <f t="shared" si="10"/>
        <v>1</v>
      </c>
      <c r="BR6" s="31" t="str">
        <f t="shared" si="11"/>
        <v>GUSTAVO LUNA venceu RODRIGO SOARES por 6x2 7x6</v>
      </c>
      <c r="BS6" s="31">
        <f t="shared" si="12"/>
        <v>1</v>
      </c>
      <c r="BT6" s="31" t="str">
        <f t="shared" si="13"/>
        <v>GUSTAVO LUNA venceu JOÃO RIBEIRO por 6x1 6x1</v>
      </c>
      <c r="BU6" s="31">
        <f t="shared" si="14"/>
        <v>1</v>
      </c>
      <c r="BV6" s="31" t="str">
        <f t="shared" si="15"/>
        <v>GUSTAVO LUNA venceu DOUGLAS VELASQUEZ por 6x7 7x5 10x6</v>
      </c>
      <c r="BW6" s="31">
        <f t="shared" si="16"/>
        <v>1</v>
      </c>
      <c r="BX6" s="31" t="str">
        <f t="shared" si="17"/>
        <v>GUSTAVO LUNA venceu OTÁVIO BUENO por 6x3 6x4</v>
      </c>
      <c r="BY6" s="31">
        <f t="shared" si="18"/>
        <v>1</v>
      </c>
      <c r="BZ6" s="31" t="str">
        <f t="shared" si="19"/>
        <v>GUSTAVO LUNA venceu AMADEU FAÇANHA por 6x3 7x6</v>
      </c>
      <c r="CB6" s="31" t="str">
        <f t="shared" si="20"/>
        <v>GUSTAVO LUNA venceu RODRIGO SOARES por 6x2 7x6</v>
      </c>
      <c r="CC6" s="31" t="str">
        <f t="shared" si="21"/>
        <v>GUSTAVO LUNA venceu JOÃO RIBEIRO por 6x1 6x1</v>
      </c>
      <c r="CD6" s="31" t="str">
        <f t="shared" si="22"/>
        <v>GUSTAVO LUNA venceu DOUGLAS VELASQUEZ por 6x7 7x5 10x6</v>
      </c>
      <c r="CE6" s="31" t="str">
        <f t="shared" si="23"/>
        <v>GUSTAVO LUNA venceu OTÁVIO BUENO por 6x3 6x4</v>
      </c>
      <c r="CF6" s="31" t="str">
        <f t="shared" si="24"/>
        <v>GUSTAVO LUNA venceu AMADEU FAÇANHA por 6x3 7x6</v>
      </c>
      <c r="CG6" s="31">
        <f t="shared" si="25"/>
        <v>0</v>
      </c>
      <c r="CH6" s="31" t="str">
        <f t="shared" si="26"/>
        <v/>
      </c>
    </row>
    <row r="7" spans="1:86" x14ac:dyDescent="0.45">
      <c r="A7" s="179" t="str">
        <f>'Result do Turno'!D7</f>
        <v>RODRIGO SOARES</v>
      </c>
      <c r="B7" s="31" t="str">
        <f>'Result do Turno'!V8</f>
        <v>GUSTAVO LUNA</v>
      </c>
      <c r="C7" s="31" t="str">
        <f t="shared" si="0"/>
        <v/>
      </c>
      <c r="D7" s="31" t="str">
        <f>'Result do Turno'!AJ6</f>
        <v>DOUGLAS VELASQUEZ</v>
      </c>
      <c r="E7" s="31" t="str">
        <f t="shared" si="1"/>
        <v/>
      </c>
      <c r="F7" s="31" t="str">
        <f>'Result do Turno'!AX4</f>
        <v>OTÁVIO BUENO</v>
      </c>
      <c r="G7" s="31" t="str">
        <f t="shared" si="2"/>
        <v/>
      </c>
      <c r="H7" s="31" t="str">
        <f>'Result do Turno'!BL8</f>
        <v>AMADEU FAÇANHA</v>
      </c>
      <c r="I7" s="31" t="str">
        <f t="shared" si="3"/>
        <v/>
      </c>
      <c r="J7" s="31" t="str">
        <f>'Result do Turno'!BZ9</f>
        <v>JOÃO RIBEIRO</v>
      </c>
      <c r="K7" s="31" t="str">
        <f t="shared" si="4"/>
        <v/>
      </c>
      <c r="M7" s="181">
        <f>'Result do Turno'!U8</f>
        <v>0</v>
      </c>
      <c r="N7" s="181" t="str">
        <f>'Result do Turno'!AI6</f>
        <v>(D)</v>
      </c>
      <c r="O7" s="181">
        <f>'Result do Turno'!AW4</f>
        <v>0</v>
      </c>
      <c r="P7" s="181" t="str">
        <f>'Result do Turno'!BK8</f>
        <v>(D)</v>
      </c>
      <c r="Q7" s="181">
        <f>'Result do Turno'!BY9</f>
        <v>0</v>
      </c>
      <c r="R7" s="185" t="str">
        <f>IF('Result do Turno'!X9="","",'Result do Turno'!X9)</f>
        <v/>
      </c>
      <c r="S7" s="31" t="str">
        <f>IF('Result do Turno'!X8="","",'Result do Turno'!X8)</f>
        <v/>
      </c>
      <c r="T7" s="31">
        <f>IF('Result do Turno'!Y9="","",'Result do Turno'!Y9)</f>
        <v>2</v>
      </c>
      <c r="U7" s="31">
        <f>IF('Result do Turno'!Y8="","",'Result do Turno'!Y8)</f>
        <v>6</v>
      </c>
      <c r="V7" s="31">
        <f>IF('Result do Turno'!Z9="","",'Result do Turno'!Z9)</f>
        <v>6</v>
      </c>
      <c r="W7" s="31">
        <f>IF('Result do Turno'!Z8="","",'Result do Turno'!Z8)</f>
        <v>7</v>
      </c>
      <c r="X7" s="31" t="str">
        <f>IF('Result do Turno'!AA9="","",'Result do Turno'!AA9)</f>
        <v/>
      </c>
      <c r="Y7" s="186" t="str">
        <f>IF('Result do Turno'!AA8="","",'Result do Turno'!AA8)</f>
        <v/>
      </c>
      <c r="Z7" s="185" t="str">
        <f>IF('Result do Turno'!AL7="","",'Result do Turno'!AL7)</f>
        <v/>
      </c>
      <c r="AA7" s="31" t="str">
        <f>IF('Result do Turno'!AL6="","",'Result do Turno'!AL6)</f>
        <v/>
      </c>
      <c r="AB7" s="31">
        <f>IF('Result do Turno'!AM7="","",'Result do Turno'!AM7)</f>
        <v>3</v>
      </c>
      <c r="AC7" s="31">
        <f>IF('Result do Turno'!AM6="","",'Result do Turno'!AM6)</f>
        <v>6</v>
      </c>
      <c r="AD7" s="31">
        <f>IF('Result do Turno'!AN7="","",'Result do Turno'!AN7)</f>
        <v>2</v>
      </c>
      <c r="AE7" s="31">
        <f>IF('Result do Turno'!AN6="","",'Result do Turno'!AN6)</f>
        <v>6</v>
      </c>
      <c r="AF7" s="31" t="str">
        <f>IF('Result do Turno'!AO7="","",'Result do Turno'!AO7)</f>
        <v/>
      </c>
      <c r="AG7" s="186" t="str">
        <f>IF('Result do Turno'!AO6="","",'Result do Turno'!AO6)</f>
        <v/>
      </c>
      <c r="AH7" s="185" t="str">
        <f>IF('Result do Turno'!AZ5="","",'Result do Turno'!AZ5)</f>
        <v/>
      </c>
      <c r="AI7" s="31" t="str">
        <f>IF('Result do Turno'!AZ4="","",'Result do Turno'!AZ4)</f>
        <v/>
      </c>
      <c r="AJ7" s="31">
        <f>IF('Result do Turno'!BA5="","",'Result do Turno'!BA5)</f>
        <v>7</v>
      </c>
      <c r="AK7" s="31">
        <f>IF('Result do Turno'!BA4="","",'Result do Turno'!BA4)</f>
        <v>5</v>
      </c>
      <c r="AL7" s="31">
        <f>IF('Result do Turno'!BB5="","",'Result do Turno'!BB5)</f>
        <v>4</v>
      </c>
      <c r="AM7" s="31">
        <f>IF('Result do Turno'!BB4="","",'Result do Turno'!BB4)</f>
        <v>6</v>
      </c>
      <c r="AN7" s="31">
        <f>IF('Result do Turno'!BC5="","",'Result do Turno'!BC5)</f>
        <v>6</v>
      </c>
      <c r="AO7" s="186">
        <f>IF('Result do Turno'!BC4="","",'Result do Turno'!BC4)</f>
        <v>10</v>
      </c>
      <c r="AP7" s="185" t="str">
        <f>IF('Result do Turno'!BN9="","",'Result do Turno'!BN9)</f>
        <v/>
      </c>
      <c r="AQ7" s="31" t="str">
        <f>IF('Result do Turno'!BN8="","",'Result do Turno'!BN8)</f>
        <v>R</v>
      </c>
      <c r="AR7" s="31">
        <f>IF('Result do Turno'!BO9="","",'Result do Turno'!BO9)</f>
        <v>2</v>
      </c>
      <c r="AS7" s="31">
        <f>IF('Result do Turno'!BO8="","",'Result do Turno'!BO8)</f>
        <v>6</v>
      </c>
      <c r="AT7" s="31">
        <f>IF('Result do Turno'!BP9="","",'Result do Turno'!BP9)</f>
        <v>4</v>
      </c>
      <c r="AU7" s="31">
        <f>IF('Result do Turno'!BP8="","",'Result do Turno'!BP8)</f>
        <v>3</v>
      </c>
      <c r="AV7" s="31" t="str">
        <f>IF('Result do Turno'!BQ9="","",'Result do Turno'!BQ9)</f>
        <v/>
      </c>
      <c r="AW7" s="186" t="str">
        <f>IF('Result do Turno'!BQ8="","",'Result do Turno'!BQ8)</f>
        <v/>
      </c>
      <c r="AX7" s="185" t="str">
        <f>IF('Result do Turno'!CB8="","",'Result do Turno'!CB8)</f>
        <v/>
      </c>
      <c r="AY7" s="31" t="str">
        <f>IF('Result do Turno'!CB9="","",'Result do Turno'!CB9)</f>
        <v/>
      </c>
      <c r="AZ7" s="31">
        <f>IF('Result do Turno'!CC8="","",'Result do Turno'!CC8)</f>
        <v>6</v>
      </c>
      <c r="BA7" s="31">
        <f>IF('Result do Turno'!CC9="","",'Result do Turno'!CC9)</f>
        <v>4</v>
      </c>
      <c r="BB7" s="31">
        <f>IF('Result do Turno'!CD8="","",'Result do Turno'!CD8)</f>
        <v>1</v>
      </c>
      <c r="BC7" s="31">
        <f>IF('Result do Turno'!CD9="","",'Result do Turno'!CD9)</f>
        <v>6</v>
      </c>
      <c r="BD7" s="31">
        <f>IF('Result do Turno'!CE8="","",'Result do Turno'!CE8)</f>
        <v>10</v>
      </c>
      <c r="BE7" s="186">
        <f>IF('Result do Turno'!CE9="","",'Result do Turno'!CE9)</f>
        <v>8</v>
      </c>
      <c r="BG7" s="31">
        <f>'Result do Turno'!W9</f>
        <v>0</v>
      </c>
      <c r="BH7" s="31" t="str">
        <f t="shared" si="5"/>
        <v>2x6 6x7</v>
      </c>
      <c r="BI7" s="31">
        <f>'Result do Turno'!AK7</f>
        <v>0</v>
      </c>
      <c r="BJ7" s="31" t="str">
        <f t="shared" si="6"/>
        <v>3x6 2x6</v>
      </c>
      <c r="BK7" s="31">
        <f>'Result do Turno'!AY5</f>
        <v>0</v>
      </c>
      <c r="BL7" s="31" t="str">
        <f t="shared" si="7"/>
        <v>7x5 4x6 6x10</v>
      </c>
      <c r="BM7" s="31">
        <f>'Result do Turno'!BM9</f>
        <v>1</v>
      </c>
      <c r="BN7" s="31" t="str">
        <f t="shared" si="8"/>
        <v>2x6 4x3</v>
      </c>
      <c r="BO7" s="31">
        <f>'Result do Turno'!CA8</f>
        <v>1</v>
      </c>
      <c r="BP7" s="31" t="str">
        <f t="shared" si="9"/>
        <v>6x4 1x6 10x8</v>
      </c>
      <c r="BQ7" s="31">
        <f t="shared" si="10"/>
        <v>1</v>
      </c>
      <c r="BR7" s="31" t="str">
        <f t="shared" si="11"/>
        <v>RODRIGO SOARES perdeu para GUSTAVO LUNA por 2x6 6x7</v>
      </c>
      <c r="BS7" s="31">
        <f t="shared" si="12"/>
        <v>1</v>
      </c>
      <c r="BT7" s="31" t="str">
        <f t="shared" si="13"/>
        <v>RODRIGO SOARES perdeu para DOUGLAS VELASQUEZ por 3x6 2x6</v>
      </c>
      <c r="BU7" s="31">
        <f t="shared" si="14"/>
        <v>1</v>
      </c>
      <c r="BV7" s="31" t="str">
        <f t="shared" si="15"/>
        <v>RODRIGO SOARES perdeu para OTÁVIO BUENO por 7x5 4x6 6x10</v>
      </c>
      <c r="BW7" s="31">
        <f t="shared" si="16"/>
        <v>1</v>
      </c>
      <c r="BX7" s="31" t="str">
        <f t="shared" si="17"/>
        <v>RODRIGO SOARES venceu AMADEU FAÇANHA por 2x6 4x3</v>
      </c>
      <c r="BY7" s="31">
        <f t="shared" si="18"/>
        <v>1</v>
      </c>
      <c r="BZ7" s="31" t="str">
        <f t="shared" si="19"/>
        <v>RODRIGO SOARES venceu JOÃO RIBEIRO por 6x4 1x6 10x8</v>
      </c>
      <c r="CB7" s="31" t="str">
        <f t="shared" si="20"/>
        <v>RODRIGO SOARES perdeu para GUSTAVO LUNA por 2x6 6x7</v>
      </c>
      <c r="CC7" s="31" t="str">
        <f t="shared" si="21"/>
        <v>RODRIGO SOARES perdeu para DOUGLAS VELASQUEZ por 3x6 2x6</v>
      </c>
      <c r="CD7" s="31" t="str">
        <f t="shared" si="22"/>
        <v>RODRIGO SOARES perdeu para OTÁVIO BUENO por 7x5 4x6 6x10</v>
      </c>
      <c r="CE7" s="31" t="str">
        <f t="shared" si="23"/>
        <v>RODRIGO SOARES venceu AMADEU FAÇANHA por 2x6 4x3</v>
      </c>
      <c r="CF7" s="31" t="str">
        <f t="shared" si="24"/>
        <v>RODRIGO SOARES venceu JOÃO RIBEIRO por 6x4 1x6 10x8</v>
      </c>
      <c r="CG7" s="31">
        <f t="shared" si="25"/>
        <v>0</v>
      </c>
      <c r="CH7" s="31" t="str">
        <f t="shared" si="26"/>
        <v/>
      </c>
    </row>
    <row r="8" spans="1:86" x14ac:dyDescent="0.45">
      <c r="A8" s="179" t="str">
        <f>'Result do Turno'!D8</f>
        <v>AMADEU FAÇANHA</v>
      </c>
      <c r="B8" s="31" t="str">
        <f>'Result do Turno'!V6</f>
        <v>DOUGLAS VELASQUEZ</v>
      </c>
      <c r="C8" s="31" t="str">
        <f t="shared" si="0"/>
        <v/>
      </c>
      <c r="D8" s="31" t="str">
        <f>'Result do Turno'!AJ4</f>
        <v>OTÁVIO BUENO</v>
      </c>
      <c r="E8" s="31" t="str">
        <f t="shared" si="1"/>
        <v/>
      </c>
      <c r="F8" s="31" t="str">
        <f>'Result do Turno'!AX9</f>
        <v>JOÃO RIBEIRO</v>
      </c>
      <c r="G8" s="31" t="str">
        <f t="shared" si="2"/>
        <v/>
      </c>
      <c r="H8" s="31" t="str">
        <f>'Result do Turno'!BL9</f>
        <v>RODRIGO SOARES</v>
      </c>
      <c r="I8" s="31" t="str">
        <f t="shared" si="3"/>
        <v/>
      </c>
      <c r="J8" s="31" t="str">
        <f>'Result do Turno'!BZ6</f>
        <v>GUSTAVO LUNA</v>
      </c>
      <c r="K8" s="31" t="str">
        <f t="shared" si="4"/>
        <v/>
      </c>
      <c r="M8" s="181">
        <f>'Result do Turno'!U6</f>
        <v>0</v>
      </c>
      <c r="N8" s="181" t="str">
        <f>'Result do Turno'!AI4</f>
        <v>(D)</v>
      </c>
      <c r="O8" s="181" t="str">
        <f>'Result do Turno'!AW9</f>
        <v>(D)</v>
      </c>
      <c r="P8" s="181">
        <f>'Result do Turno'!BK9</f>
        <v>0</v>
      </c>
      <c r="Q8" s="181" t="str">
        <f>'Result do Turno'!BY6</f>
        <v>(D)</v>
      </c>
      <c r="R8" s="185" t="str">
        <f>IF('Result do Turno'!X7="","",'Result do Turno'!X7)</f>
        <v/>
      </c>
      <c r="S8" s="31" t="str">
        <f>IF('Result do Turno'!X6="","",'Result do Turno'!X6)</f>
        <v/>
      </c>
      <c r="T8" s="31">
        <f>IF('Result do Turno'!Y7="","",'Result do Turno'!Y7)</f>
        <v>2</v>
      </c>
      <c r="U8" s="31">
        <f>IF('Result do Turno'!Y6="","",'Result do Turno'!Y6)</f>
        <v>6</v>
      </c>
      <c r="V8" s="31">
        <f>IF('Result do Turno'!Z7="","",'Result do Turno'!Z7)</f>
        <v>2</v>
      </c>
      <c r="W8" s="31">
        <f>IF('Result do Turno'!Z6="","",'Result do Turno'!Z6)</f>
        <v>6</v>
      </c>
      <c r="X8" s="31" t="str">
        <f>IF('Result do Turno'!AA7="","",'Result do Turno'!AA7)</f>
        <v/>
      </c>
      <c r="Y8" s="186" t="str">
        <f>IF('Result do Turno'!AA6="","",'Result do Turno'!AA6)</f>
        <v/>
      </c>
      <c r="Z8" s="185" t="str">
        <f>IF('Result do Turno'!AL5="","",'Result do Turno'!AL5)</f>
        <v/>
      </c>
      <c r="AA8" s="31" t="str">
        <f>IF('Result do Turno'!AL4="","",'Result do Turno'!AL4)</f>
        <v>R</v>
      </c>
      <c r="AB8" s="31">
        <f>IF('Result do Turno'!AM5="","",'Result do Turno'!AM5)</f>
        <v>6</v>
      </c>
      <c r="AC8" s="31">
        <f>IF('Result do Turno'!AM4="","",'Result do Turno'!AM4)</f>
        <v>4</v>
      </c>
      <c r="AD8" s="31" t="str">
        <f>IF('Result do Turno'!AN5="","",'Result do Turno'!AN5)</f>
        <v/>
      </c>
      <c r="AE8" s="31" t="str">
        <f>IF('Result do Turno'!AN4="","",'Result do Turno'!AN4)</f>
        <v/>
      </c>
      <c r="AF8" s="31" t="str">
        <f>IF('Result do Turno'!AO5="","",'Result do Turno'!AO5)</f>
        <v/>
      </c>
      <c r="AG8" s="186" t="str">
        <f>IF('Result do Turno'!AO4="","",'Result do Turno'!AO4)</f>
        <v/>
      </c>
      <c r="AH8" s="185" t="str">
        <f>IF('Result do Turno'!AZ8="","",'Result do Turno'!AZ8)</f>
        <v/>
      </c>
      <c r="AI8" s="31" t="str">
        <f>IF('Result do Turno'!AZ9="","",'Result do Turno'!AZ9)</f>
        <v/>
      </c>
      <c r="AJ8" s="31">
        <f>IF('Result do Turno'!BA8="","",'Result do Turno'!BA8)</f>
        <v>6</v>
      </c>
      <c r="AK8" s="31">
        <f>IF('Result do Turno'!BA9="","",'Result do Turno'!BA9)</f>
        <v>2</v>
      </c>
      <c r="AL8" s="31">
        <f>IF('Result do Turno'!BB8="","",'Result do Turno'!BB8)</f>
        <v>6</v>
      </c>
      <c r="AM8" s="31">
        <f>IF('Result do Turno'!BB9="","",'Result do Turno'!BB9)</f>
        <v>2</v>
      </c>
      <c r="AN8" s="31" t="str">
        <f>IF('Result do Turno'!BC8="","",'Result do Turno'!BC8)</f>
        <v/>
      </c>
      <c r="AO8" s="186" t="str">
        <f>IF('Result do Turno'!BC9="","",'Result do Turno'!BC9)</f>
        <v/>
      </c>
      <c r="AP8" s="185" t="str">
        <f>IF('Result do Turno'!BN8="","",'Result do Turno'!BN8)</f>
        <v>R</v>
      </c>
      <c r="AQ8" s="31" t="str">
        <f>IF('Result do Turno'!BN9="","",'Result do Turno'!BN9)</f>
        <v/>
      </c>
      <c r="AR8" s="31">
        <f>IF('Result do Turno'!BO8="","",'Result do Turno'!BO8)</f>
        <v>6</v>
      </c>
      <c r="AS8" s="31">
        <f>IF('Result do Turno'!BO9="","",'Result do Turno'!BO9)</f>
        <v>2</v>
      </c>
      <c r="AT8" s="31">
        <f>IF('Result do Turno'!BP8="","",'Result do Turno'!BP8)</f>
        <v>3</v>
      </c>
      <c r="AU8" s="31">
        <f>IF('Result do Turno'!BP9="","",'Result do Turno'!BP9)</f>
        <v>4</v>
      </c>
      <c r="AV8" s="31" t="str">
        <f>IF('Result do Turno'!BQ8="","",'Result do Turno'!BQ8)</f>
        <v/>
      </c>
      <c r="AW8" s="186" t="str">
        <f>IF('Result do Turno'!BQ9="","",'Result do Turno'!BQ9)</f>
        <v/>
      </c>
      <c r="AX8" s="185" t="str">
        <f>IF('Result do Turno'!CB7="","",'Result do Turno'!CB7)</f>
        <v/>
      </c>
      <c r="AY8" s="31" t="str">
        <f>IF('Result do Turno'!CB6="","",'Result do Turno'!CB6)</f>
        <v/>
      </c>
      <c r="AZ8" s="31">
        <f>IF('Result do Turno'!CC7="","",'Result do Turno'!CC7)</f>
        <v>3</v>
      </c>
      <c r="BA8" s="31">
        <f>IF('Result do Turno'!CC6="","",'Result do Turno'!CC6)</f>
        <v>6</v>
      </c>
      <c r="BB8" s="31">
        <f>IF('Result do Turno'!CD7="","",'Result do Turno'!CD7)</f>
        <v>6</v>
      </c>
      <c r="BC8" s="31">
        <f>IF('Result do Turno'!CD6="","",'Result do Turno'!CD6)</f>
        <v>7</v>
      </c>
      <c r="BD8" s="31" t="str">
        <f>IF('Result do Turno'!CE7="","",'Result do Turno'!CE7)</f>
        <v/>
      </c>
      <c r="BE8" s="186" t="str">
        <f>IF('Result do Turno'!CE6="","",'Result do Turno'!CE6)</f>
        <v/>
      </c>
      <c r="BG8" s="31">
        <f>'Result do Turno'!W7</f>
        <v>0</v>
      </c>
      <c r="BH8" s="31" t="str">
        <f t="shared" si="5"/>
        <v>2x6 2x6</v>
      </c>
      <c r="BI8" s="31">
        <f>'Result do Turno'!AK5</f>
        <v>1</v>
      </c>
      <c r="BJ8" s="31" t="str">
        <f t="shared" si="6"/>
        <v>6x4 x</v>
      </c>
      <c r="BK8" s="31">
        <f>'Result do Turno'!AY8</f>
        <v>1</v>
      </c>
      <c r="BL8" s="31" t="str">
        <f t="shared" si="7"/>
        <v>6x2 6x2</v>
      </c>
      <c r="BM8" s="31">
        <f>'Result do Turno'!BM8</f>
        <v>0</v>
      </c>
      <c r="BN8" s="31" t="str">
        <f t="shared" si="8"/>
        <v>Rx</v>
      </c>
      <c r="BO8" s="31">
        <f>'Result do Turno'!CA7</f>
        <v>0</v>
      </c>
      <c r="BP8" s="31" t="str">
        <f t="shared" si="9"/>
        <v>3x6 6x7</v>
      </c>
      <c r="BQ8" s="31">
        <f t="shared" si="10"/>
        <v>1</v>
      </c>
      <c r="BR8" s="31" t="str">
        <f t="shared" si="11"/>
        <v>AMADEU FAÇANHA perdeu para DOUGLAS VELASQUEZ por 2x6 2x6</v>
      </c>
      <c r="BS8" s="31">
        <f t="shared" si="12"/>
        <v>1</v>
      </c>
      <c r="BT8" s="31" t="str">
        <f t="shared" si="13"/>
        <v>AMADEU FAÇANHA venceu OTÁVIO BUENO por 6x4 x</v>
      </c>
      <c r="BU8" s="31">
        <f t="shared" si="14"/>
        <v>1</v>
      </c>
      <c r="BV8" s="31" t="str">
        <f t="shared" si="15"/>
        <v>AMADEU FAÇANHA venceu JOÃO RIBEIRO por 6x2 6x2</v>
      </c>
      <c r="BW8" s="31">
        <f t="shared" si="16"/>
        <v>1</v>
      </c>
      <c r="BX8" s="31" t="str">
        <f t="shared" si="17"/>
        <v>AMADEU FAÇANHA perdeu para RODRIGO SOARES por Rx</v>
      </c>
      <c r="BY8" s="31">
        <f t="shared" si="18"/>
        <v>1</v>
      </c>
      <c r="BZ8" s="31" t="str">
        <f t="shared" si="19"/>
        <v>AMADEU FAÇANHA perdeu para GUSTAVO LUNA por 3x6 6x7</v>
      </c>
      <c r="CB8" s="31" t="str">
        <f t="shared" si="20"/>
        <v>AMADEU FAÇANHA perdeu para DOUGLAS VELASQUEZ por 2x6 2x6</v>
      </c>
      <c r="CC8" s="31" t="str">
        <f t="shared" si="21"/>
        <v>AMADEU FAÇANHA venceu OTÁVIO BUENO por 6x4 x</v>
      </c>
      <c r="CD8" s="31" t="str">
        <f t="shared" si="22"/>
        <v>AMADEU FAÇANHA venceu JOÃO RIBEIRO por 6x2 6x2</v>
      </c>
      <c r="CE8" s="31" t="str">
        <f t="shared" si="23"/>
        <v>AMADEU FAÇANHA perdeu para RODRIGO SOARES por Rx</v>
      </c>
      <c r="CF8" s="31" t="str">
        <f t="shared" si="24"/>
        <v>AMADEU FAÇANHA perdeu para GUSTAVO LUNA por 3x6 6x7</v>
      </c>
      <c r="CG8" s="31">
        <f t="shared" si="25"/>
        <v>0</v>
      </c>
      <c r="CH8" s="31" t="str">
        <f t="shared" si="26"/>
        <v/>
      </c>
    </row>
    <row r="9" spans="1:86" x14ac:dyDescent="0.45">
      <c r="A9" s="179" t="str">
        <f>'Result do Turno'!D9</f>
        <v>JOÃO RIBEIRO</v>
      </c>
      <c r="B9" s="31" t="str">
        <f>'Result do Turno'!V4</f>
        <v>OTÁVIO BUENO</v>
      </c>
      <c r="C9" s="31" t="str">
        <f t="shared" si="0"/>
        <v/>
      </c>
      <c r="D9" s="31" t="str">
        <f>'Result do Turno'!AJ8</f>
        <v>GUSTAVO LUNA</v>
      </c>
      <c r="E9" s="31" t="str">
        <f t="shared" si="1"/>
        <v/>
      </c>
      <c r="F9" s="31" t="str">
        <f>'Result do Turno'!AX8</f>
        <v>AMADEU FAÇANHA</v>
      </c>
      <c r="G9" s="31" t="str">
        <f t="shared" si="2"/>
        <v/>
      </c>
      <c r="H9" s="31" t="str">
        <f>'Result do Turno'!BL6</f>
        <v>DOUGLAS VELASQUEZ</v>
      </c>
      <c r="I9" s="31" t="str">
        <f t="shared" si="3"/>
        <v/>
      </c>
      <c r="J9" s="31" t="str">
        <f>'Result do Turno'!BZ8</f>
        <v>RODRIGO SOARES</v>
      </c>
      <c r="K9" s="31" t="str">
        <f t="shared" si="4"/>
        <v/>
      </c>
      <c r="M9" s="181">
        <f>'Result do Turno'!U4</f>
        <v>0</v>
      </c>
      <c r="N9" s="181" t="str">
        <f>'Result do Turno'!AI8</f>
        <v>(D)</v>
      </c>
      <c r="O9" s="181">
        <f>'Result do Turno'!AW8</f>
        <v>0</v>
      </c>
      <c r="P9" s="181">
        <f>'Result do Turno'!BK6</f>
        <v>0</v>
      </c>
      <c r="Q9" s="181" t="str">
        <f>'Result do Turno'!BY8</f>
        <v>(D)</v>
      </c>
      <c r="R9" s="187" t="str">
        <f>IF('Result do Turno'!X5="","",'Result do Turno'!X5)</f>
        <v/>
      </c>
      <c r="S9" s="188" t="str">
        <f>IF('Result do Turno'!X4="","",'Result do Turno'!X4)</f>
        <v/>
      </c>
      <c r="T9" s="188">
        <f>IF('Result do Turno'!Y5="","",'Result do Turno'!Y5)</f>
        <v>0</v>
      </c>
      <c r="U9" s="188">
        <f>IF('Result do Turno'!Y4="","",'Result do Turno'!Y4)</f>
        <v>6</v>
      </c>
      <c r="V9" s="188">
        <f>IF('Result do Turno'!Z5="","",'Result do Turno'!Z5)</f>
        <v>6</v>
      </c>
      <c r="W9" s="188">
        <f>IF('Result do Turno'!Z4="","",'Result do Turno'!Z4)</f>
        <v>4</v>
      </c>
      <c r="X9" s="188">
        <f>IF('Result do Turno'!AA5="","",'Result do Turno'!AA5)</f>
        <v>1</v>
      </c>
      <c r="Y9" s="189">
        <f>IF('Result do Turno'!AA4="","",'Result do Turno'!AA4)</f>
        <v>10</v>
      </c>
      <c r="Z9" s="187" t="str">
        <f>IF('Result do Turno'!AL9="","",'Result do Turno'!AL9)</f>
        <v/>
      </c>
      <c r="AA9" s="188" t="str">
        <f>IF('Result do Turno'!AL8="","",'Result do Turno'!AL8)</f>
        <v/>
      </c>
      <c r="AB9" s="188">
        <f>IF('Result do Turno'!AM9="","",'Result do Turno'!AM9)</f>
        <v>1</v>
      </c>
      <c r="AC9" s="188">
        <f>IF('Result do Turno'!AM8="","",'Result do Turno'!AM8)</f>
        <v>6</v>
      </c>
      <c r="AD9" s="188">
        <f>IF('Result do Turno'!AN9="","",'Result do Turno'!AN9)</f>
        <v>1</v>
      </c>
      <c r="AE9" s="188">
        <f>IF('Result do Turno'!AN8="","",'Result do Turno'!AN8)</f>
        <v>6</v>
      </c>
      <c r="AF9" s="188" t="str">
        <f>IF('Result do Turno'!AO9="","",'Result do Turno'!AO9)</f>
        <v/>
      </c>
      <c r="AG9" s="189" t="str">
        <f>IF('Result do Turno'!AO8="","",'Result do Turno'!AO8)</f>
        <v/>
      </c>
      <c r="AH9" s="187" t="str">
        <f>IF('Result do Turno'!AZ9="","",'Result do Turno'!AZ9)</f>
        <v/>
      </c>
      <c r="AI9" s="188" t="str">
        <f>IF('Result do Turno'!AZ8="","",'Result do Turno'!AZ8)</f>
        <v/>
      </c>
      <c r="AJ9" s="188">
        <f>IF('Result do Turno'!BA9="","",'Result do Turno'!BA9)</f>
        <v>2</v>
      </c>
      <c r="AK9" s="188">
        <f>IF('Result do Turno'!BA8="","",'Result do Turno'!BA8)</f>
        <v>6</v>
      </c>
      <c r="AL9" s="188">
        <f>IF('Result do Turno'!BB9="","",'Result do Turno'!BB9)</f>
        <v>2</v>
      </c>
      <c r="AM9" s="188">
        <f>IF('Result do Turno'!BB8="","",'Result do Turno'!BB8)</f>
        <v>6</v>
      </c>
      <c r="AN9" s="188" t="str">
        <f>IF('Result do Turno'!BC9="","",'Result do Turno'!BC9)</f>
        <v/>
      </c>
      <c r="AO9" s="189" t="str">
        <f>IF('Result do Turno'!BC8="","",'Result do Turno'!BC8)</f>
        <v/>
      </c>
      <c r="AP9" s="187" t="str">
        <f>IF('Result do Turno'!BN7="","",'Result do Turno'!BN7)</f>
        <v/>
      </c>
      <c r="AQ9" s="188" t="str">
        <f>IF('Result do Turno'!BN6="","",'Result do Turno'!BN6)</f>
        <v/>
      </c>
      <c r="AR9" s="188">
        <f>IF('Result do Turno'!BO7="","",'Result do Turno'!BO7)</f>
        <v>6</v>
      </c>
      <c r="AS9" s="188">
        <f>IF('Result do Turno'!BO6="","",'Result do Turno'!BO6)</f>
        <v>7</v>
      </c>
      <c r="AT9" s="188">
        <f>IF('Result do Turno'!BP7="","",'Result do Turno'!BP7)</f>
        <v>6</v>
      </c>
      <c r="AU9" s="188">
        <f>IF('Result do Turno'!BP6="","",'Result do Turno'!BP6)</f>
        <v>3</v>
      </c>
      <c r="AV9" s="188">
        <f>IF('Result do Turno'!BQ7="","",'Result do Turno'!BQ7)</f>
        <v>7</v>
      </c>
      <c r="AW9" s="189">
        <f>IF('Result do Turno'!BQ6="","",'Result do Turno'!BQ6)</f>
        <v>10</v>
      </c>
      <c r="AX9" s="187" t="str">
        <f>IF('Result do Turno'!CB9="","",'Result do Turno'!CB9)</f>
        <v/>
      </c>
      <c r="AY9" s="188" t="str">
        <f>IF('Result do Turno'!CB8="","",'Result do Turno'!CB8)</f>
        <v/>
      </c>
      <c r="AZ9" s="188">
        <f>IF('Result do Turno'!CC9="","",'Result do Turno'!CC9)</f>
        <v>4</v>
      </c>
      <c r="BA9" s="188">
        <f>IF('Result do Turno'!CC8="","",'Result do Turno'!CC8)</f>
        <v>6</v>
      </c>
      <c r="BB9" s="188">
        <f>IF('Result do Turno'!CD9="","",'Result do Turno'!CD9)</f>
        <v>6</v>
      </c>
      <c r="BC9" s="188">
        <f>IF('Result do Turno'!CD8="","",'Result do Turno'!CD8)</f>
        <v>1</v>
      </c>
      <c r="BD9" s="188">
        <f>IF('Result do Turno'!CE9="","",'Result do Turno'!CE9)</f>
        <v>8</v>
      </c>
      <c r="BE9" s="189">
        <f>IF('Result do Turno'!CE8="","",'Result do Turno'!CE8)</f>
        <v>10</v>
      </c>
      <c r="BG9" s="31">
        <f>'Result do Turno'!W5</f>
        <v>0</v>
      </c>
      <c r="BH9" s="31" t="str">
        <f t="shared" si="5"/>
        <v>0x6 6x4 1x10</v>
      </c>
      <c r="BI9" s="31">
        <f>'Result do Turno'!AK9</f>
        <v>0</v>
      </c>
      <c r="BJ9" s="31" t="str">
        <f t="shared" si="6"/>
        <v>1x6 1x6</v>
      </c>
      <c r="BK9" s="31">
        <f>'Result do Turno'!AY9</f>
        <v>0</v>
      </c>
      <c r="BL9" s="31" t="str">
        <f t="shared" si="7"/>
        <v>2x6 2x6</v>
      </c>
      <c r="BM9" s="31">
        <f>'Result do Turno'!BM7</f>
        <v>0</v>
      </c>
      <c r="BN9" s="31" t="str">
        <f t="shared" si="8"/>
        <v>6x7 6x3 7x10</v>
      </c>
      <c r="BO9" s="31">
        <f>'Result do Turno'!CA9</f>
        <v>0</v>
      </c>
      <c r="BP9" s="31" t="str">
        <f t="shared" si="9"/>
        <v>4x6 6x1 8x10</v>
      </c>
      <c r="BQ9" s="31">
        <f t="shared" si="10"/>
        <v>1</v>
      </c>
      <c r="BR9" s="31" t="str">
        <f t="shared" si="11"/>
        <v>JOÃO RIBEIRO perdeu para OTÁVIO BUENO por 0x6 6x4 1x10</v>
      </c>
      <c r="BS9" s="31">
        <f t="shared" si="12"/>
        <v>1</v>
      </c>
      <c r="BT9" s="31" t="str">
        <f t="shared" si="13"/>
        <v>JOÃO RIBEIRO perdeu para GUSTAVO LUNA por 1x6 1x6</v>
      </c>
      <c r="BU9" s="31">
        <f t="shared" si="14"/>
        <v>1</v>
      </c>
      <c r="BV9" s="31" t="str">
        <f t="shared" si="15"/>
        <v>JOÃO RIBEIRO perdeu para AMADEU FAÇANHA por 2x6 2x6</v>
      </c>
      <c r="BW9" s="31">
        <f t="shared" si="16"/>
        <v>1</v>
      </c>
      <c r="BX9" s="31" t="str">
        <f t="shared" si="17"/>
        <v>JOÃO RIBEIRO perdeu para DOUGLAS VELASQUEZ por 6x7 6x3 7x10</v>
      </c>
      <c r="BY9" s="31">
        <f t="shared" si="18"/>
        <v>1</v>
      </c>
      <c r="BZ9" s="31" t="str">
        <f t="shared" si="19"/>
        <v>JOÃO RIBEIRO perdeu para RODRIGO SOARES por 4x6 6x1 8x10</v>
      </c>
      <c r="CB9" s="31" t="str">
        <f t="shared" si="20"/>
        <v>JOÃO RIBEIRO perdeu para OTÁVIO BUENO por 0x6 6x4 1x10</v>
      </c>
      <c r="CC9" s="31" t="str">
        <f t="shared" si="21"/>
        <v>JOÃO RIBEIRO perdeu para GUSTAVO LUNA por 1x6 1x6</v>
      </c>
      <c r="CD9" s="31" t="str">
        <f t="shared" si="22"/>
        <v>JOÃO RIBEIRO perdeu para AMADEU FAÇANHA por 2x6 2x6</v>
      </c>
      <c r="CE9" s="31" t="str">
        <f t="shared" si="23"/>
        <v>JOÃO RIBEIRO perdeu para DOUGLAS VELASQUEZ por 6x7 6x3 7x10</v>
      </c>
      <c r="CF9" s="31" t="str">
        <f t="shared" si="24"/>
        <v>JOÃO RIBEIRO perdeu para RODRIGO SOARES por 4x6 6x1 8x10</v>
      </c>
      <c r="CG9" s="31">
        <f t="shared" si="25"/>
        <v>0</v>
      </c>
      <c r="CH9" s="31" t="str">
        <f t="shared" si="26"/>
        <v/>
      </c>
    </row>
    <row r="10" spans="1:86" x14ac:dyDescent="0.45">
      <c r="CH10" s="31" t="str">
        <f t="shared" si="26"/>
        <v/>
      </c>
    </row>
    <row r="11" spans="1:86" x14ac:dyDescent="0.45">
      <c r="CH11" s="31" t="str">
        <f t="shared" si="26"/>
        <v/>
      </c>
    </row>
    <row r="12" spans="1:86" x14ac:dyDescent="0.45">
      <c r="E12" s="31" t="s">
        <v>264</v>
      </c>
      <c r="G12" s="31" t="s">
        <v>264</v>
      </c>
      <c r="I12" s="31" t="s">
        <v>265</v>
      </c>
      <c r="K12" s="31" t="s">
        <v>266</v>
      </c>
      <c r="CH12" s="31" t="str">
        <f t="shared" si="26"/>
        <v/>
      </c>
    </row>
    <row r="13" spans="1:86" x14ac:dyDescent="0.45">
      <c r="A13" s="179" t="str">
        <f>'Result do Turno'!D13</f>
        <v>ROBERTO FIUZA</v>
      </c>
      <c r="B13" s="180" t="str">
        <f>'Result do Turno'!V14</f>
        <v>GUSTAVO MACHADO</v>
      </c>
      <c r="C13" s="31" t="str">
        <f t="shared" ref="C13:C18" si="27">IF(BQ13=1,"",IF(M13=0,A13,B13))</f>
        <v/>
      </c>
      <c r="D13" s="31" t="str">
        <f>'Result do Turno'!AJ14</f>
        <v>PEDRO SANTOS</v>
      </c>
      <c r="E13" s="31" t="str">
        <f t="shared" ref="E13:E18" si="28">IF(BS13=1,"",IF(N13=0,A13,D13))</f>
        <v/>
      </c>
      <c r="F13" s="180" t="str">
        <f>'Result do Turno'!AX14</f>
        <v>JEFFERSON STOPATTO</v>
      </c>
      <c r="G13" s="31" t="str">
        <f t="shared" ref="G13:G18" si="29">IF(BU13=1,"",IF(O13=0,A13,F13))</f>
        <v/>
      </c>
      <c r="H13" s="180" t="str">
        <f>'Result do Turno'!BL14</f>
        <v>GUSTAVO ALMEIDA</v>
      </c>
      <c r="I13" s="31" t="str">
        <f t="shared" ref="I13:I18" si="30">IF(BW13=1,"",IF(P13=0,A13,H13))</f>
        <v/>
      </c>
      <c r="J13" s="180" t="str">
        <f>'Result do Turno'!BZ14</f>
        <v>ADRIANO CHIARI</v>
      </c>
      <c r="K13" s="31" t="str">
        <f t="shared" ref="K13:K18" si="31">IF(BY13=1,"",IF(Q13=0,A13,J13))</f>
        <v/>
      </c>
      <c r="M13" s="181" t="str">
        <f>'Result do Turno'!U14</f>
        <v>(D)</v>
      </c>
      <c r="N13" s="181">
        <f>'Result do Turno'!AI14</f>
        <v>0</v>
      </c>
      <c r="O13" s="181" t="str">
        <f>'Result do Turno'!AW14</f>
        <v>(D)</v>
      </c>
      <c r="P13" s="181">
        <f>'Result do Turno'!BK14</f>
        <v>0</v>
      </c>
      <c r="Q13" s="181" t="str">
        <f>'Result do Turno'!BY14</f>
        <v>(D)</v>
      </c>
      <c r="R13" s="182" t="str">
        <f>IF('Result do Turno'!X13="","",'Result do Turno'!X13)</f>
        <v/>
      </c>
      <c r="S13" s="183" t="str">
        <f>IF('Result do Turno'!X14="","",'Result do Turno'!X14)</f>
        <v/>
      </c>
      <c r="T13" s="183">
        <f>IF('Result do Turno'!Y13="","",'Result do Turno'!Y13)</f>
        <v>6</v>
      </c>
      <c r="U13" s="183">
        <f>IF('Result do Turno'!Y14="","",'Result do Turno'!Y14)</f>
        <v>1</v>
      </c>
      <c r="V13" s="183">
        <f>IF('Result do Turno'!Z13="","",'Result do Turno'!Z13)</f>
        <v>6</v>
      </c>
      <c r="W13" s="183">
        <f>IF('Result do Turno'!Z14="","",'Result do Turno'!Z14)</f>
        <v>1</v>
      </c>
      <c r="X13" s="183" t="str">
        <f>IF('Result do Turno'!AA13="","",'Result do Turno'!AA13)</f>
        <v/>
      </c>
      <c r="Y13" s="184" t="str">
        <f>IF('Result do Turno'!AA14="","",'Result do Turno'!AA14)</f>
        <v/>
      </c>
      <c r="Z13" s="182" t="str">
        <f>IF('Result do Turno'!AL13="","",'Result do Turno'!AL13)</f>
        <v/>
      </c>
      <c r="AA13" s="183" t="str">
        <f>IF('Result do Turno'!AL14="","",'Result do Turno'!AL14)</f>
        <v/>
      </c>
      <c r="AB13" s="183">
        <f>IF('Result do Turno'!AM13="","",'Result do Turno'!AM13)</f>
        <v>6</v>
      </c>
      <c r="AC13" s="183">
        <f>IF('Result do Turno'!AM14="","",'Result do Turno'!AM14)</f>
        <v>1</v>
      </c>
      <c r="AD13" s="183">
        <f>IF('Result do Turno'!AN13="","",'Result do Turno'!AN13)</f>
        <v>6</v>
      </c>
      <c r="AE13" s="183">
        <f>IF('Result do Turno'!AN14="","",'Result do Turno'!AN14)</f>
        <v>4</v>
      </c>
      <c r="AF13" s="183" t="str">
        <f>IF('Result do Turno'!AO13="","",'Result do Turno'!AO13)</f>
        <v/>
      </c>
      <c r="AG13" s="184" t="str">
        <f>IF('Result do Turno'!AO14="","",'Result do Turno'!AO14)</f>
        <v/>
      </c>
      <c r="AH13" s="182" t="str">
        <f>IF('Result do Turno'!AZ13="","",'Result do Turno'!AZ13)</f>
        <v/>
      </c>
      <c r="AI13" s="183" t="str">
        <f>IF('Result do Turno'!AZ14="","",'Result do Turno'!AZ14)</f>
        <v/>
      </c>
      <c r="AJ13" s="183">
        <f>IF('Result do Turno'!BA13="","",'Result do Turno'!BA13)</f>
        <v>6</v>
      </c>
      <c r="AK13" s="183">
        <f>IF('Result do Turno'!BA14="","",'Result do Turno'!BA14)</f>
        <v>2</v>
      </c>
      <c r="AL13" s="183">
        <f>IF('Result do Turno'!BB13="","",'Result do Turno'!BB13)</f>
        <v>6</v>
      </c>
      <c r="AM13" s="183">
        <f>IF('Result do Turno'!BB14="","",'Result do Turno'!BB14)</f>
        <v>1</v>
      </c>
      <c r="AN13" s="183" t="str">
        <f>IF('Result do Turno'!BC13="","",'Result do Turno'!BC13)</f>
        <v/>
      </c>
      <c r="AO13" s="184" t="str">
        <f>IF('Result do Turno'!BC14="","",'Result do Turno'!BC14)</f>
        <v/>
      </c>
      <c r="AP13" s="182" t="str">
        <f>IF('Result do Turno'!BN13="","",'Result do Turno'!BN13)</f>
        <v/>
      </c>
      <c r="AQ13" s="183" t="str">
        <f>IF('Result do Turno'!BN14="","",'Result do Turno'!BN14)</f>
        <v/>
      </c>
      <c r="AR13" s="183">
        <f>IF('Result do Turno'!BO13="","",'Result do Turno'!BO13)</f>
        <v>6</v>
      </c>
      <c r="AS13" s="183">
        <f>IF('Result do Turno'!BO14="","",'Result do Turno'!BO14)</f>
        <v>1</v>
      </c>
      <c r="AT13" s="183">
        <f>IF('Result do Turno'!BP13="","",'Result do Turno'!BP13)</f>
        <v>6</v>
      </c>
      <c r="AU13" s="183">
        <f>IF('Result do Turno'!BP14="","",'Result do Turno'!BP14)</f>
        <v>3</v>
      </c>
      <c r="AV13" s="183" t="str">
        <f>IF('Result do Turno'!BQ13="","",'Result do Turno'!BQ13)</f>
        <v/>
      </c>
      <c r="AW13" s="184" t="str">
        <f>IF('Result do Turno'!BQ14="","",'Result do Turno'!BQ14)</f>
        <v/>
      </c>
      <c r="AX13" s="182" t="str">
        <f>IF('Result do Turno'!CB13="","",'Result do Turno'!CB13)</f>
        <v>O</v>
      </c>
      <c r="AY13" s="183" t="str">
        <f>IF('Result do Turno'!CB14="","",'Result do Turno'!CB14)</f>
        <v>W</v>
      </c>
      <c r="AZ13" s="183" t="str">
        <f>IF('Result do Turno'!CC13="","",'Result do Turno'!CC13)</f>
        <v/>
      </c>
      <c r="BA13" s="183" t="str">
        <f>IF('Result do Turno'!CC14="","",'Result do Turno'!CC14)</f>
        <v/>
      </c>
      <c r="BB13" s="183" t="str">
        <f>IF('Result do Turno'!CD13="","",'Result do Turno'!CD13)</f>
        <v/>
      </c>
      <c r="BC13" s="183" t="str">
        <f>IF('Result do Turno'!CD14="","",'Result do Turno'!CD14)</f>
        <v/>
      </c>
      <c r="BD13" s="183" t="str">
        <f>IF('Result do Turno'!CE13="","",'Result do Turno'!CE13)</f>
        <v/>
      </c>
      <c r="BE13" s="184" t="str">
        <f>IF('Result do Turno'!CE14="","",'Result do Turno'!CE14)</f>
        <v/>
      </c>
      <c r="BG13" s="31">
        <f>'Result do Turno'!W13</f>
        <v>1</v>
      </c>
      <c r="BH13" s="31" t="str">
        <f t="shared" ref="BH13:BH18" si="32">IF(R13="",IF(X13="",CONCATENATE(T13,"x",U13," ",V13,"x",W13),CONCATENATE(T13,"x",U13," ",V13,"x",W13," ",X13,"x",Y13)),CONCATENATE(R13,"x",S13))</f>
        <v>6x1 6x1</v>
      </c>
      <c r="BI13" s="31">
        <f>'Result do Turno'!AK13</f>
        <v>1</v>
      </c>
      <c r="BJ13" s="31" t="str">
        <f t="shared" ref="BJ13:BJ18" si="33">IF(Z13="",IF(AF13="",CONCATENATE(AB13,"x",AC13," ",AD13,"x",AE13),CONCATENATE(AB13,"x",AC13," ",AD13,"x",AE13," ",AF13,"x",AG13)),CONCATENATE(Z13,"x",AA13))</f>
        <v>6x1 6x4</v>
      </c>
      <c r="BK13" s="31">
        <f>'Result do Turno'!AY13</f>
        <v>1</v>
      </c>
      <c r="BL13" s="31" t="str">
        <f t="shared" ref="BL13:BL44" si="34">IF(AH13="",IF(AN13="",CONCATENATE(AJ13,"x",AK13," ",AL13,"x",AM13),CONCATENATE(AJ13,"x",AK13," ",AL13,"x",AM13," ",AN13,"x",AO13)),CONCATENATE(AH13,"x",AI13))</f>
        <v>6x2 6x1</v>
      </c>
      <c r="BM13" s="31">
        <f>'Result do Turno'!BM13</f>
        <v>1</v>
      </c>
      <c r="BN13" s="31" t="str">
        <f t="shared" ref="BN13:BN44" si="35">IF(AP13="",IF(AV13="",CONCATENATE(AR13,"x",AS13," ",AT13,"x",AU13),CONCATENATE(AR13,"x",AS13," ",AT13,"x",AU13," ",AV13,"x",AW13)),CONCATENATE(AP13,"x",AQ13))</f>
        <v>6x1 6x3</v>
      </c>
      <c r="BO13" s="31">
        <f>'Result do Turno'!CA13</f>
        <v>0</v>
      </c>
      <c r="BP13" s="31" t="str">
        <f t="shared" ref="BP13:BP44" si="36">IF(AX13="",IF(BD13="",CONCATENATE(AZ13,"x",BA13," ",BB13,"x",BC13),CONCATENATE(AZ13,"x",BA13," ",BB13,"x",BC13," ",BD13,"x",BE13)),CONCATENATE(AX13,"x",AY13))</f>
        <v>OxW</v>
      </c>
      <c r="BQ13" s="31">
        <f t="shared" ref="BQ13:BQ18" si="37">IF(BH13="x x","",1)</f>
        <v>1</v>
      </c>
      <c r="BR13" s="31" t="str">
        <f t="shared" ref="BR13:BR18" si="38">IF(BG13=1,CONCATENATE($A13, " venceu ",B13," por ",BH13),IF(BH13="OxW",CONCATENATE($A13, " perdeu para ",B13," por WxO"),CONCATENATE($A13, " perdeu para ",B13," por ",BH13)))</f>
        <v>ROBERTO FIUZA venceu GUSTAVO MACHADO por 6x1 6x1</v>
      </c>
      <c r="BS13" s="31">
        <f t="shared" ref="BS13:BS18" si="39">IF(BJ13="x x","",1)</f>
        <v>1</v>
      </c>
      <c r="BT13" s="31" t="str">
        <f t="shared" ref="BT13:BT18" si="40">IF(BI13=1,CONCATENATE($A13, " venceu ",D13," por ",BJ13),IF(BJ13="OxW",CONCATENATE($A13, " perdeu para ",D13," por WxO"),CONCATENATE($A13, " perdeu para ",D13," por ",BJ13)))</f>
        <v>ROBERTO FIUZA venceu PEDRO SANTOS por 6x1 6x4</v>
      </c>
      <c r="BU13" s="31">
        <f t="shared" ref="BU13:BU18" si="41">IF(BL13="x x","",1)</f>
        <v>1</v>
      </c>
      <c r="BV13" s="31" t="str">
        <f t="shared" ref="BV13:BV18" si="42">IF(BK13=1,CONCATENATE($A13, " venceu ",F13," por ",BL13),IF(BL13="OxW",CONCATENATE($A13, " perdeu para ",F13," por WxO"),CONCATENATE($A13, " perdeu para ",F13," por ",BL13)))</f>
        <v>ROBERTO FIUZA venceu JEFFERSON STOPATTO por 6x2 6x1</v>
      </c>
      <c r="BW13" s="31">
        <f t="shared" ref="BW13:BW18" si="43">IF(BN13="x x","",1)</f>
        <v>1</v>
      </c>
      <c r="BX13" s="31" t="str">
        <f t="shared" ref="BX13:BX18" si="44">IF(BM13=1,CONCATENATE($A13, " venceu ",H13," por ",BN13),IF(BN13="OxW",CONCATENATE($A13, " perdeu para ",H13," por WxO"),CONCATENATE($A13, " perdeu para ",H13," por ",BN13)))</f>
        <v>ROBERTO FIUZA venceu GUSTAVO ALMEIDA por 6x1 6x3</v>
      </c>
      <c r="BY13" s="31">
        <f t="shared" ref="BY13:BY18" si="45">IF(BP13="x x","",1)</f>
        <v>1</v>
      </c>
      <c r="BZ13" s="31" t="str">
        <f t="shared" ref="BZ13:BZ18" si="46">IF(BO13=1,CONCATENATE($A13, " venceu ",J13," por ",BP13),IF(BP13="OxW",CONCATENATE($A13, " perdeu para ",J13," por WxO"),CONCATENATE($A13, " perdeu para ",J13," por ",BP13)))</f>
        <v>ROBERTO FIUZA perdeu para ADRIANO CHIARI por WxO</v>
      </c>
      <c r="CB13" s="31" t="str">
        <f t="shared" ref="CB13:CB18" si="47">IF(BQ13=1,BR13,CONCATENATE(A13, " x ",B13))</f>
        <v>ROBERTO FIUZA venceu GUSTAVO MACHADO por 6x1 6x1</v>
      </c>
      <c r="CC13" s="31" t="str">
        <f t="shared" ref="CC13:CC18" si="48">IF(BS13=1,BT13,CONCATENATE(A13, " x ",D13))</f>
        <v>ROBERTO FIUZA venceu PEDRO SANTOS por 6x1 6x4</v>
      </c>
      <c r="CD13" s="31" t="str">
        <f t="shared" ref="CD13:CD18" si="49">IF(BU13=1,BV13,CONCATENATE(A13, " x ",F13))</f>
        <v>ROBERTO FIUZA venceu JEFFERSON STOPATTO por 6x2 6x1</v>
      </c>
      <c r="CE13" s="31" t="str">
        <f t="shared" ref="CE13:CE18" si="50">IF(BW13=1,BX13,CONCATENATE(A13, " x ",H13))</f>
        <v>ROBERTO FIUZA venceu GUSTAVO ALMEIDA por 6x1 6x3</v>
      </c>
      <c r="CF13" s="31" t="str">
        <f t="shared" ref="CF13:CF18" si="51">IF(BY13=1,BZ13,CONCATENATE(A13, " x ",J13))</f>
        <v>ROBERTO FIUZA perdeu para ADRIANO CHIARI por WxO</v>
      </c>
      <c r="CG13" s="31">
        <f t="shared" ref="CG13:CG18" si="52">COUNTIF(BH13:BP13,"OxW")</f>
        <v>1</v>
      </c>
      <c r="CH13" s="31" t="str">
        <f t="shared" si="26"/>
        <v/>
      </c>
    </row>
    <row r="14" spans="1:86" x14ac:dyDescent="0.45">
      <c r="A14" s="179" t="str">
        <f>'Result do Turno'!D14</f>
        <v>ADRIANO CHIARI</v>
      </c>
      <c r="B14" s="31" t="str">
        <f>'Result do Turno'!V16</f>
        <v>PEDRO SANTOS</v>
      </c>
      <c r="C14" s="31" t="str">
        <f t="shared" si="27"/>
        <v/>
      </c>
      <c r="D14" s="31" t="str">
        <f>'Result do Turno'!AJ16</f>
        <v>JEFFERSON STOPATTO</v>
      </c>
      <c r="E14" s="31" t="str">
        <f t="shared" si="28"/>
        <v/>
      </c>
      <c r="F14" s="31" t="str">
        <f>'Result do Turno'!AX16</f>
        <v>GUSTAVO ALMEIDA</v>
      </c>
      <c r="G14" s="31" t="str">
        <f t="shared" si="29"/>
        <v/>
      </c>
      <c r="H14" s="31" t="str">
        <f>'Result do Turno'!BL16</f>
        <v>GUSTAVO MACHADO</v>
      </c>
      <c r="I14" s="31" t="str">
        <f t="shared" si="30"/>
        <v/>
      </c>
      <c r="J14" s="31" t="str">
        <f>'Result do Turno'!BZ13</f>
        <v>ROBERTO FIUZA</v>
      </c>
      <c r="K14" s="31" t="str">
        <f t="shared" si="31"/>
        <v/>
      </c>
      <c r="M14" s="181" t="str">
        <f>'Result do Turno'!U16</f>
        <v>(D)</v>
      </c>
      <c r="N14" s="181">
        <f>'Result do Turno'!AI16</f>
        <v>0</v>
      </c>
      <c r="O14" s="181" t="str">
        <f>'Result do Turno'!AW16</f>
        <v>(D)</v>
      </c>
      <c r="P14" s="181" t="str">
        <f>'Result do Turno'!BK16</f>
        <v>(D)</v>
      </c>
      <c r="Q14" s="181">
        <f>'Result do Turno'!BY13</f>
        <v>0</v>
      </c>
      <c r="R14" s="185" t="str">
        <f>IF('Result do Turno'!X15="","",'Result do Turno'!X15)</f>
        <v/>
      </c>
      <c r="S14" s="31" t="str">
        <f>IF('Result do Turno'!X16="","",'Result do Turno'!X16)</f>
        <v/>
      </c>
      <c r="T14" s="31">
        <f>IF('Result do Turno'!Y15="","",'Result do Turno'!Y15)</f>
        <v>6</v>
      </c>
      <c r="U14" s="31">
        <f>IF('Result do Turno'!Y16="","",'Result do Turno'!Y16)</f>
        <v>7</v>
      </c>
      <c r="V14" s="31">
        <f>IF('Result do Turno'!Z15="","",'Result do Turno'!Z15)</f>
        <v>5</v>
      </c>
      <c r="W14" s="31">
        <f>IF('Result do Turno'!Z16="","",'Result do Turno'!Z16)</f>
        <v>7</v>
      </c>
      <c r="X14" s="31" t="str">
        <f>IF('Result do Turno'!AA15="","",'Result do Turno'!AA15)</f>
        <v/>
      </c>
      <c r="Y14" s="186" t="str">
        <f>IF('Result do Turno'!AA16="","",'Result do Turno'!AA16)</f>
        <v/>
      </c>
      <c r="Z14" s="185" t="str">
        <f>IF('Result do Turno'!AL15="","",'Result do Turno'!AL15)</f>
        <v/>
      </c>
      <c r="AA14" s="31" t="str">
        <f>IF('Result do Turno'!AL16="","",'Result do Turno'!AL16)</f>
        <v/>
      </c>
      <c r="AB14" s="31">
        <f>IF('Result do Turno'!AM15="","",'Result do Turno'!AM15)</f>
        <v>7</v>
      </c>
      <c r="AC14" s="31">
        <f>IF('Result do Turno'!AM16="","",'Result do Turno'!AM16)</f>
        <v>6</v>
      </c>
      <c r="AD14" s="31">
        <f>IF('Result do Turno'!AN15="","",'Result do Turno'!AN15)</f>
        <v>6</v>
      </c>
      <c r="AE14" s="31">
        <f>IF('Result do Turno'!AN16="","",'Result do Turno'!AN16)</f>
        <v>3</v>
      </c>
      <c r="AF14" s="31" t="str">
        <f>IF('Result do Turno'!AO15="","",'Result do Turno'!AO15)</f>
        <v/>
      </c>
      <c r="AG14" s="186" t="str">
        <f>IF('Result do Turno'!AO16="","",'Result do Turno'!AO16)</f>
        <v/>
      </c>
      <c r="AH14" s="185" t="str">
        <f>IF('Result do Turno'!AZ15="","",'Result do Turno'!AZ15)</f>
        <v/>
      </c>
      <c r="AI14" s="31" t="str">
        <f>IF('Result do Turno'!AZ16="","",'Result do Turno'!AZ16)</f>
        <v/>
      </c>
      <c r="AJ14" s="31">
        <f>IF('Result do Turno'!BA15="","",'Result do Turno'!BA15)</f>
        <v>3</v>
      </c>
      <c r="AK14" s="31">
        <f>IF('Result do Turno'!BA16="","",'Result do Turno'!BA16)</f>
        <v>6</v>
      </c>
      <c r="AL14" s="31">
        <f>IF('Result do Turno'!BB15="","",'Result do Turno'!BB15)</f>
        <v>6</v>
      </c>
      <c r="AM14" s="31">
        <f>IF('Result do Turno'!BB16="","",'Result do Turno'!BB16)</f>
        <v>7</v>
      </c>
      <c r="AN14" s="31" t="str">
        <f>IF('Result do Turno'!BC15="","",'Result do Turno'!BC15)</f>
        <v/>
      </c>
      <c r="AO14" s="186" t="str">
        <f>IF('Result do Turno'!BC16="","",'Result do Turno'!BC16)</f>
        <v/>
      </c>
      <c r="AP14" s="185" t="str">
        <f>IF('Result do Turno'!BN15="","",'Result do Turno'!BN15)</f>
        <v/>
      </c>
      <c r="AQ14" s="31" t="str">
        <f>IF('Result do Turno'!BN16="","",'Result do Turno'!BN16)</f>
        <v/>
      </c>
      <c r="AR14" s="31">
        <f>IF('Result do Turno'!BO15="","",'Result do Turno'!BO15)</f>
        <v>2</v>
      </c>
      <c r="AS14" s="31">
        <f>IF('Result do Turno'!BO16="","",'Result do Turno'!BO16)</f>
        <v>6</v>
      </c>
      <c r="AT14" s="31">
        <f>IF('Result do Turno'!BP15="","",'Result do Turno'!BP15)</f>
        <v>4</v>
      </c>
      <c r="AU14" s="31">
        <f>IF('Result do Turno'!BP16="","",'Result do Turno'!BP16)</f>
        <v>6</v>
      </c>
      <c r="AV14" s="31" t="str">
        <f>IF('Result do Turno'!BQ15="","",'Result do Turno'!BQ15)</f>
        <v/>
      </c>
      <c r="AW14" s="186" t="str">
        <f>IF('Result do Turno'!BQ16="","",'Result do Turno'!BQ16)</f>
        <v/>
      </c>
      <c r="AX14" s="185" t="str">
        <f>IF('Result do Turno'!CB14="","",'Result do Turno'!CB14)</f>
        <v>W</v>
      </c>
      <c r="AY14" s="31" t="str">
        <f>IF('Result do Turno'!CB13="","",'Result do Turno'!CB13)</f>
        <v>O</v>
      </c>
      <c r="AZ14" s="31" t="str">
        <f>IF('Result do Turno'!CC14="","",'Result do Turno'!CC14)</f>
        <v/>
      </c>
      <c r="BA14" s="31" t="str">
        <f>IF('Result do Turno'!CC13="","",'Result do Turno'!CC13)</f>
        <v/>
      </c>
      <c r="BB14" s="31" t="str">
        <f>IF('Result do Turno'!CD14="","",'Result do Turno'!CD14)</f>
        <v/>
      </c>
      <c r="BC14" s="31" t="str">
        <f>IF('Result do Turno'!CD13="","",'Result do Turno'!CD13)</f>
        <v/>
      </c>
      <c r="BD14" s="31" t="str">
        <f>IF('Result do Turno'!CE14="","",'Result do Turno'!CE14)</f>
        <v/>
      </c>
      <c r="BE14" s="186" t="str">
        <f>IF('Result do Turno'!CE13="","",'Result do Turno'!CE13)</f>
        <v/>
      </c>
      <c r="BG14" s="31">
        <f>'Result do Turno'!W15</f>
        <v>0</v>
      </c>
      <c r="BH14" s="31" t="str">
        <f t="shared" si="32"/>
        <v>6x7 5x7</v>
      </c>
      <c r="BI14" s="31">
        <f>'Result do Turno'!AK15</f>
        <v>1</v>
      </c>
      <c r="BJ14" s="31" t="str">
        <f t="shared" si="33"/>
        <v>7x6 6x3</v>
      </c>
      <c r="BK14" s="31">
        <f>'Result do Turno'!AY15</f>
        <v>0</v>
      </c>
      <c r="BL14" s="31" t="str">
        <f t="shared" si="34"/>
        <v>3x6 6x7</v>
      </c>
      <c r="BM14" s="31">
        <f>'Result do Turno'!BM15</f>
        <v>0</v>
      </c>
      <c r="BN14" s="31" t="str">
        <f t="shared" si="35"/>
        <v>2x6 4x6</v>
      </c>
      <c r="BO14" s="31">
        <f>'Result do Turno'!CA14</f>
        <v>1</v>
      </c>
      <c r="BP14" s="31" t="str">
        <f t="shared" si="36"/>
        <v>WxO</v>
      </c>
      <c r="BQ14" s="31">
        <f t="shared" si="37"/>
        <v>1</v>
      </c>
      <c r="BR14" s="31" t="str">
        <f t="shared" si="38"/>
        <v>ADRIANO CHIARI perdeu para PEDRO SANTOS por 6x7 5x7</v>
      </c>
      <c r="BS14" s="31">
        <f t="shared" si="39"/>
        <v>1</v>
      </c>
      <c r="BT14" s="31" t="str">
        <f t="shared" si="40"/>
        <v>ADRIANO CHIARI venceu JEFFERSON STOPATTO por 7x6 6x3</v>
      </c>
      <c r="BU14" s="31">
        <f t="shared" si="41"/>
        <v>1</v>
      </c>
      <c r="BV14" s="31" t="str">
        <f t="shared" si="42"/>
        <v>ADRIANO CHIARI perdeu para GUSTAVO ALMEIDA por 3x6 6x7</v>
      </c>
      <c r="BW14" s="31">
        <f t="shared" si="43"/>
        <v>1</v>
      </c>
      <c r="BX14" s="31" t="str">
        <f t="shared" si="44"/>
        <v>ADRIANO CHIARI perdeu para GUSTAVO MACHADO por 2x6 4x6</v>
      </c>
      <c r="BY14" s="31">
        <f t="shared" si="45"/>
        <v>1</v>
      </c>
      <c r="BZ14" s="31" t="str">
        <f t="shared" si="46"/>
        <v>ADRIANO CHIARI venceu ROBERTO FIUZA por WxO</v>
      </c>
      <c r="CB14" s="31" t="str">
        <f t="shared" si="47"/>
        <v>ADRIANO CHIARI perdeu para PEDRO SANTOS por 6x7 5x7</v>
      </c>
      <c r="CC14" s="31" t="str">
        <f t="shared" si="48"/>
        <v>ADRIANO CHIARI venceu JEFFERSON STOPATTO por 7x6 6x3</v>
      </c>
      <c r="CD14" s="31" t="str">
        <f t="shared" si="49"/>
        <v>ADRIANO CHIARI perdeu para GUSTAVO ALMEIDA por 3x6 6x7</v>
      </c>
      <c r="CE14" s="31" t="str">
        <f t="shared" si="50"/>
        <v>ADRIANO CHIARI perdeu para GUSTAVO MACHADO por 2x6 4x6</v>
      </c>
      <c r="CF14" s="31" t="str">
        <f t="shared" si="51"/>
        <v>ADRIANO CHIARI venceu ROBERTO FIUZA por WxO</v>
      </c>
      <c r="CG14" s="31">
        <f t="shared" si="52"/>
        <v>0</v>
      </c>
      <c r="CH14" s="31" t="str">
        <f t="shared" si="26"/>
        <v/>
      </c>
    </row>
    <row r="15" spans="1:86" x14ac:dyDescent="0.45">
      <c r="A15" s="179" t="str">
        <f>'Result do Turno'!D15</f>
        <v>GUSTAVO ALMEIDA</v>
      </c>
      <c r="B15" s="31" t="str">
        <f>'Result do Turno'!V18</f>
        <v>JEFFERSON STOPATTO</v>
      </c>
      <c r="C15" s="31" t="str">
        <f t="shared" si="27"/>
        <v/>
      </c>
      <c r="D15" s="31" t="str">
        <f>'Result do Turno'!AJ18</f>
        <v>GUSTAVO MACHADO</v>
      </c>
      <c r="E15" s="31" t="str">
        <f t="shared" si="28"/>
        <v/>
      </c>
      <c r="F15" s="31" t="str">
        <f>'Result do Turno'!AX15</f>
        <v>ADRIANO CHIARI</v>
      </c>
      <c r="G15" s="31" t="str">
        <f t="shared" si="29"/>
        <v/>
      </c>
      <c r="H15" s="31" t="str">
        <f>'Result do Turno'!BL13</f>
        <v>ROBERTO FIUZA</v>
      </c>
      <c r="I15" s="31" t="str">
        <f t="shared" si="30"/>
        <v/>
      </c>
      <c r="J15" s="31" t="str">
        <f>'Result do Turno'!BZ16</f>
        <v>PEDRO SANTOS</v>
      </c>
      <c r="K15" s="31" t="str">
        <f t="shared" si="31"/>
        <v/>
      </c>
      <c r="M15" s="181" t="str">
        <f>'Result do Turno'!U18</f>
        <v>(D)</v>
      </c>
      <c r="N15" s="181">
        <f>'Result do Turno'!AI18</f>
        <v>0</v>
      </c>
      <c r="O15" s="181">
        <f>'Result do Turno'!AW15</f>
        <v>0</v>
      </c>
      <c r="P15" s="181" t="str">
        <f>'Result do Turno'!BK13</f>
        <v>(D)</v>
      </c>
      <c r="Q15" s="181">
        <f>'Result do Turno'!BY16</f>
        <v>0</v>
      </c>
      <c r="R15" s="185" t="str">
        <f>IF('Result do Turno'!X17="","",'Result do Turno'!X17)</f>
        <v/>
      </c>
      <c r="S15" s="31" t="str">
        <f>IF('Result do Turno'!X18="","",'Result do Turno'!X18)</f>
        <v/>
      </c>
      <c r="T15" s="31">
        <f>IF('Result do Turno'!Y17="","",'Result do Turno'!Y17)</f>
        <v>6</v>
      </c>
      <c r="U15" s="31">
        <f>IF('Result do Turno'!Y18="","",'Result do Turno'!Y18)</f>
        <v>3</v>
      </c>
      <c r="V15" s="31">
        <f>IF('Result do Turno'!Z17="","",'Result do Turno'!Z17)</f>
        <v>6</v>
      </c>
      <c r="W15" s="31">
        <f>IF('Result do Turno'!Z18="","",'Result do Turno'!Z18)</f>
        <v>7</v>
      </c>
      <c r="X15" s="31">
        <f>IF('Result do Turno'!AA17="","",'Result do Turno'!AA17)</f>
        <v>6</v>
      </c>
      <c r="Y15" s="186">
        <f>IF('Result do Turno'!AA18="","",'Result do Turno'!AA18)</f>
        <v>10</v>
      </c>
      <c r="Z15" s="185" t="str">
        <f>IF('Result do Turno'!AL17="","",'Result do Turno'!AL17)</f>
        <v/>
      </c>
      <c r="AA15" s="31" t="str">
        <f>IF('Result do Turno'!AL18="","",'Result do Turno'!AL18)</f>
        <v/>
      </c>
      <c r="AB15" s="31">
        <f>IF('Result do Turno'!AM17="","",'Result do Turno'!AM17)</f>
        <v>6</v>
      </c>
      <c r="AC15" s="31">
        <f>IF('Result do Turno'!AM18="","",'Result do Turno'!AM18)</f>
        <v>1</v>
      </c>
      <c r="AD15" s="31">
        <f>IF('Result do Turno'!AN17="","",'Result do Turno'!AN17)</f>
        <v>6</v>
      </c>
      <c r="AE15" s="31">
        <f>IF('Result do Turno'!AN18="","",'Result do Turno'!AN18)</f>
        <v>0</v>
      </c>
      <c r="AF15" s="31" t="str">
        <f>IF('Result do Turno'!AO17="","",'Result do Turno'!AO17)</f>
        <v/>
      </c>
      <c r="AG15" s="186" t="str">
        <f>IF('Result do Turno'!AO18="","",'Result do Turno'!AO18)</f>
        <v/>
      </c>
      <c r="AH15" s="185" t="str">
        <f>IF('Result do Turno'!AZ16="","",'Result do Turno'!AZ16)</f>
        <v/>
      </c>
      <c r="AI15" s="31" t="str">
        <f>IF('Result do Turno'!AZ15="","",'Result do Turno'!AZ15)</f>
        <v/>
      </c>
      <c r="AJ15" s="31">
        <f>IF('Result do Turno'!BA16="","",'Result do Turno'!BA16)</f>
        <v>6</v>
      </c>
      <c r="AK15" s="31">
        <f>IF('Result do Turno'!BA15="","",'Result do Turno'!BA15)</f>
        <v>3</v>
      </c>
      <c r="AL15" s="31">
        <f>IF('Result do Turno'!BB16="","",'Result do Turno'!BB16)</f>
        <v>7</v>
      </c>
      <c r="AM15" s="31">
        <f>IF('Result do Turno'!BB15="","",'Result do Turno'!BB15)</f>
        <v>6</v>
      </c>
      <c r="AN15" s="31" t="str">
        <f>IF('Result do Turno'!BC16="","",'Result do Turno'!BC16)</f>
        <v/>
      </c>
      <c r="AO15" s="186" t="str">
        <f>IF('Result do Turno'!BC15="","",'Result do Turno'!BC15)</f>
        <v/>
      </c>
      <c r="AP15" s="185" t="str">
        <f>IF('Result do Turno'!BN14="","",'Result do Turno'!BN14)</f>
        <v/>
      </c>
      <c r="AQ15" s="31" t="str">
        <f>IF('Result do Turno'!BN13="","",'Result do Turno'!BN13)</f>
        <v/>
      </c>
      <c r="AR15" s="31">
        <f>IF('Result do Turno'!BO14="","",'Result do Turno'!BO14)</f>
        <v>1</v>
      </c>
      <c r="AS15" s="31">
        <f>IF('Result do Turno'!BO13="","",'Result do Turno'!BO13)</f>
        <v>6</v>
      </c>
      <c r="AT15" s="31">
        <f>IF('Result do Turno'!BP14="","",'Result do Turno'!BP14)</f>
        <v>3</v>
      </c>
      <c r="AU15" s="31">
        <f>IF('Result do Turno'!BP13="","",'Result do Turno'!BP13)</f>
        <v>6</v>
      </c>
      <c r="AV15" s="31" t="str">
        <f>IF('Result do Turno'!BQ14="","",'Result do Turno'!BQ14)</f>
        <v/>
      </c>
      <c r="AW15" s="186" t="str">
        <f>IF('Result do Turno'!BQ13="","",'Result do Turno'!BQ13)</f>
        <v/>
      </c>
      <c r="AX15" s="185" t="str">
        <f>IF('Result do Turno'!CB15="","",'Result do Turno'!CB15)</f>
        <v/>
      </c>
      <c r="AY15" s="31" t="str">
        <f>IF('Result do Turno'!CB16="","",'Result do Turno'!CB16)</f>
        <v/>
      </c>
      <c r="AZ15" s="31">
        <f>IF('Result do Turno'!CC15="","",'Result do Turno'!CC15)</f>
        <v>6</v>
      </c>
      <c r="BA15" s="31">
        <f>IF('Result do Turno'!CC16="","",'Result do Turno'!CC16)</f>
        <v>1</v>
      </c>
      <c r="BB15" s="31">
        <f>IF('Result do Turno'!CD15="","",'Result do Turno'!CD15)</f>
        <v>6</v>
      </c>
      <c r="BC15" s="31">
        <f>IF('Result do Turno'!CD16="","",'Result do Turno'!CD16)</f>
        <v>1</v>
      </c>
      <c r="BD15" s="31" t="str">
        <f>IF('Result do Turno'!CE15="","",'Result do Turno'!CE15)</f>
        <v/>
      </c>
      <c r="BE15" s="186" t="str">
        <f>IF('Result do Turno'!CE16="","",'Result do Turno'!CE16)</f>
        <v/>
      </c>
      <c r="BG15" s="31">
        <f>'Result do Turno'!W17</f>
        <v>0</v>
      </c>
      <c r="BH15" s="31" t="str">
        <f t="shared" si="32"/>
        <v>6x3 6x7 6x10</v>
      </c>
      <c r="BI15" s="31">
        <f>'Result do Turno'!AK17</f>
        <v>1</v>
      </c>
      <c r="BJ15" s="31" t="str">
        <f t="shared" si="33"/>
        <v>6x1 6x0</v>
      </c>
      <c r="BK15" s="31">
        <f>'Result do Turno'!AY16</f>
        <v>1</v>
      </c>
      <c r="BL15" s="31" t="str">
        <f t="shared" si="34"/>
        <v>6x3 7x6</v>
      </c>
      <c r="BM15" s="31">
        <f>'Result do Turno'!BM14</f>
        <v>0</v>
      </c>
      <c r="BN15" s="31" t="str">
        <f t="shared" si="35"/>
        <v>1x6 3x6</v>
      </c>
      <c r="BO15" s="31">
        <f>'Result do Turno'!CA15</f>
        <v>1</v>
      </c>
      <c r="BP15" s="31" t="str">
        <f t="shared" si="36"/>
        <v>6x1 6x1</v>
      </c>
      <c r="BQ15" s="31">
        <f t="shared" si="37"/>
        <v>1</v>
      </c>
      <c r="BR15" s="31" t="str">
        <f t="shared" si="38"/>
        <v>GUSTAVO ALMEIDA perdeu para JEFFERSON STOPATTO por 6x3 6x7 6x10</v>
      </c>
      <c r="BS15" s="31">
        <f t="shared" si="39"/>
        <v>1</v>
      </c>
      <c r="BT15" s="31" t="str">
        <f t="shared" si="40"/>
        <v>GUSTAVO ALMEIDA venceu GUSTAVO MACHADO por 6x1 6x0</v>
      </c>
      <c r="BU15" s="31">
        <f t="shared" si="41"/>
        <v>1</v>
      </c>
      <c r="BV15" s="31" t="str">
        <f t="shared" si="42"/>
        <v>GUSTAVO ALMEIDA venceu ADRIANO CHIARI por 6x3 7x6</v>
      </c>
      <c r="BW15" s="31">
        <f t="shared" si="43"/>
        <v>1</v>
      </c>
      <c r="BX15" s="31" t="str">
        <f t="shared" si="44"/>
        <v>GUSTAVO ALMEIDA perdeu para ROBERTO FIUZA por 1x6 3x6</v>
      </c>
      <c r="BY15" s="31">
        <f t="shared" si="45"/>
        <v>1</v>
      </c>
      <c r="BZ15" s="31" t="str">
        <f t="shared" si="46"/>
        <v>GUSTAVO ALMEIDA venceu PEDRO SANTOS por 6x1 6x1</v>
      </c>
      <c r="CB15" s="31" t="str">
        <f t="shared" si="47"/>
        <v>GUSTAVO ALMEIDA perdeu para JEFFERSON STOPATTO por 6x3 6x7 6x10</v>
      </c>
      <c r="CC15" s="31" t="str">
        <f t="shared" si="48"/>
        <v>GUSTAVO ALMEIDA venceu GUSTAVO MACHADO por 6x1 6x0</v>
      </c>
      <c r="CD15" s="31" t="str">
        <f t="shared" si="49"/>
        <v>GUSTAVO ALMEIDA venceu ADRIANO CHIARI por 6x3 7x6</v>
      </c>
      <c r="CE15" s="31" t="str">
        <f t="shared" si="50"/>
        <v>GUSTAVO ALMEIDA perdeu para ROBERTO FIUZA por 1x6 3x6</v>
      </c>
      <c r="CF15" s="31" t="str">
        <f t="shared" si="51"/>
        <v>GUSTAVO ALMEIDA venceu PEDRO SANTOS por 6x1 6x1</v>
      </c>
      <c r="CG15" s="31">
        <f t="shared" si="52"/>
        <v>0</v>
      </c>
      <c r="CH15" s="31" t="str">
        <f t="shared" si="26"/>
        <v/>
      </c>
    </row>
    <row r="16" spans="1:86" x14ac:dyDescent="0.45">
      <c r="A16" s="179" t="str">
        <f>'Result do Turno'!D16</f>
        <v>JEFFERSON STOPATTO</v>
      </c>
      <c r="B16" s="31" t="str">
        <f>'Result do Turno'!V17</f>
        <v>GUSTAVO ALMEIDA</v>
      </c>
      <c r="C16" s="31" t="str">
        <f t="shared" si="27"/>
        <v/>
      </c>
      <c r="D16" s="31" t="str">
        <f>'Result do Turno'!AJ15</f>
        <v>ADRIANO CHIARI</v>
      </c>
      <c r="E16" s="31" t="str">
        <f t="shared" si="28"/>
        <v/>
      </c>
      <c r="F16" s="31" t="str">
        <f>'Result do Turno'!AX13</f>
        <v>ROBERTO FIUZA</v>
      </c>
      <c r="G16" s="31" t="str">
        <f t="shared" si="29"/>
        <v/>
      </c>
      <c r="H16" s="31" t="str">
        <f>'Result do Turno'!BL17</f>
        <v>PEDRO SANTOS</v>
      </c>
      <c r="I16" s="31" t="str">
        <f t="shared" si="30"/>
        <v/>
      </c>
      <c r="J16" s="31" t="str">
        <f>'Result do Turno'!BZ18</f>
        <v>GUSTAVO MACHADO</v>
      </c>
      <c r="K16" s="31" t="str">
        <f t="shared" si="31"/>
        <v/>
      </c>
      <c r="M16" s="181">
        <f>'Result do Turno'!U17</f>
        <v>0</v>
      </c>
      <c r="N16" s="181" t="str">
        <f>'Result do Turno'!AI15</f>
        <v>(D)</v>
      </c>
      <c r="O16" s="181">
        <f>'Result do Turno'!AW13</f>
        <v>0</v>
      </c>
      <c r="P16" s="181" t="str">
        <f>'Result do Turno'!BK17</f>
        <v>(D)</v>
      </c>
      <c r="Q16" s="181">
        <f>'Result do Turno'!BY18</f>
        <v>0</v>
      </c>
      <c r="R16" s="185" t="str">
        <f>IF('Result do Turno'!X18="","",'Result do Turno'!X18)</f>
        <v/>
      </c>
      <c r="S16" s="31" t="str">
        <f>IF('Result do Turno'!X17="","",'Result do Turno'!X17)</f>
        <v/>
      </c>
      <c r="T16" s="31">
        <f>IF('Result do Turno'!Y18="","",'Result do Turno'!Y18)</f>
        <v>3</v>
      </c>
      <c r="U16" s="31">
        <f>IF('Result do Turno'!Y17="","",'Result do Turno'!Y17)</f>
        <v>6</v>
      </c>
      <c r="V16" s="31">
        <f>IF('Result do Turno'!Z18="","",'Result do Turno'!Z18)</f>
        <v>7</v>
      </c>
      <c r="W16" s="31">
        <f>IF('Result do Turno'!Z17="","",'Result do Turno'!Z17)</f>
        <v>6</v>
      </c>
      <c r="X16" s="31">
        <f>IF('Result do Turno'!AA18="","",'Result do Turno'!AA18)</f>
        <v>10</v>
      </c>
      <c r="Y16" s="186">
        <f>IF('Result do Turno'!AA17="","",'Result do Turno'!AA17)</f>
        <v>6</v>
      </c>
      <c r="Z16" s="185" t="str">
        <f>IF('Result do Turno'!AL16="","",'Result do Turno'!AL16)</f>
        <v/>
      </c>
      <c r="AA16" s="31" t="str">
        <f>IF('Result do Turno'!AL15="","",'Result do Turno'!AL15)</f>
        <v/>
      </c>
      <c r="AB16" s="31">
        <f>IF('Result do Turno'!AM16="","",'Result do Turno'!AM16)</f>
        <v>6</v>
      </c>
      <c r="AC16" s="31">
        <f>IF('Result do Turno'!AM15="","",'Result do Turno'!AM15)</f>
        <v>7</v>
      </c>
      <c r="AD16" s="31">
        <f>IF('Result do Turno'!AN16="","",'Result do Turno'!AN16)</f>
        <v>3</v>
      </c>
      <c r="AE16" s="31">
        <f>IF('Result do Turno'!AN15="","",'Result do Turno'!AN15)</f>
        <v>6</v>
      </c>
      <c r="AF16" s="31" t="str">
        <f>IF('Result do Turno'!AO16="","",'Result do Turno'!AO16)</f>
        <v/>
      </c>
      <c r="AG16" s="186" t="str">
        <f>IF('Result do Turno'!AO15="","",'Result do Turno'!AO15)</f>
        <v/>
      </c>
      <c r="AH16" s="185" t="str">
        <f>IF('Result do Turno'!AZ14="","",'Result do Turno'!AZ14)</f>
        <v/>
      </c>
      <c r="AI16" s="31" t="str">
        <f>IF('Result do Turno'!AZ13="","",'Result do Turno'!AZ13)</f>
        <v/>
      </c>
      <c r="AJ16" s="31">
        <f>IF('Result do Turno'!BA14="","",'Result do Turno'!BA14)</f>
        <v>2</v>
      </c>
      <c r="AK16" s="31">
        <f>IF('Result do Turno'!BA13="","",'Result do Turno'!BA13)</f>
        <v>6</v>
      </c>
      <c r="AL16" s="31">
        <f>IF('Result do Turno'!BB14="","",'Result do Turno'!BB14)</f>
        <v>1</v>
      </c>
      <c r="AM16" s="31">
        <f>IF('Result do Turno'!BB13="","",'Result do Turno'!BB13)</f>
        <v>6</v>
      </c>
      <c r="AN16" s="31" t="str">
        <f>IF('Result do Turno'!BC14="","",'Result do Turno'!BC14)</f>
        <v/>
      </c>
      <c r="AO16" s="186" t="str">
        <f>IF('Result do Turno'!BC13="","",'Result do Turno'!BC13)</f>
        <v/>
      </c>
      <c r="AP16" s="185" t="str">
        <f>IF('Result do Turno'!BN18="","",'Result do Turno'!BN18)</f>
        <v>W</v>
      </c>
      <c r="AQ16" s="31" t="str">
        <f>IF('Result do Turno'!BN17="","",'Result do Turno'!BN17)</f>
        <v>O</v>
      </c>
      <c r="AR16" s="31" t="str">
        <f>IF('Result do Turno'!BO18="","",'Result do Turno'!BO18)</f>
        <v/>
      </c>
      <c r="AS16" s="31" t="str">
        <f>IF('Result do Turno'!BO17="","",'Result do Turno'!BO17)</f>
        <v/>
      </c>
      <c r="AT16" s="31" t="str">
        <f>IF('Result do Turno'!BP18="","",'Result do Turno'!BP18)</f>
        <v/>
      </c>
      <c r="AU16" s="31" t="str">
        <f>IF('Result do Turno'!BP17="","",'Result do Turno'!BP17)</f>
        <v/>
      </c>
      <c r="AV16" s="31" t="str">
        <f>IF('Result do Turno'!BQ18="","",'Result do Turno'!BQ18)</f>
        <v/>
      </c>
      <c r="AW16" s="186" t="str">
        <f>IF('Result do Turno'!BQ17="","",'Result do Turno'!BQ17)</f>
        <v/>
      </c>
      <c r="AX16" s="185" t="str">
        <f>IF('Result do Turno'!CB17="","",'Result do Turno'!CB17)</f>
        <v/>
      </c>
      <c r="AY16" s="31" t="str">
        <f>IF('Result do Turno'!CB18="","",'Result do Turno'!CB18)</f>
        <v/>
      </c>
      <c r="AZ16" s="31">
        <f>IF('Result do Turno'!CC17="","",'Result do Turno'!CC17)</f>
        <v>6</v>
      </c>
      <c r="BA16" s="31">
        <f>IF('Result do Turno'!CC18="","",'Result do Turno'!CC18)</f>
        <v>2</v>
      </c>
      <c r="BB16" s="31">
        <f>IF('Result do Turno'!CD17="","",'Result do Turno'!CD17)</f>
        <v>6</v>
      </c>
      <c r="BC16" s="31">
        <f>IF('Result do Turno'!CD18="","",'Result do Turno'!CD18)</f>
        <v>6</v>
      </c>
      <c r="BD16" s="31">
        <f>IF('Result do Turno'!CE17="","",'Result do Turno'!CE17)</f>
        <v>10</v>
      </c>
      <c r="BE16" s="186">
        <f>IF('Result do Turno'!CE18="","",'Result do Turno'!CE18)</f>
        <v>3</v>
      </c>
      <c r="BG16" s="31">
        <f>'Result do Turno'!W18</f>
        <v>1</v>
      </c>
      <c r="BH16" s="31" t="str">
        <f t="shared" si="32"/>
        <v>3x6 7x6 10x6</v>
      </c>
      <c r="BI16" s="31">
        <f>'Result do Turno'!AK16</f>
        <v>0</v>
      </c>
      <c r="BJ16" s="31" t="str">
        <f t="shared" si="33"/>
        <v>6x7 3x6</v>
      </c>
      <c r="BK16" s="31">
        <f>'Result do Turno'!AY14</f>
        <v>0</v>
      </c>
      <c r="BL16" s="31" t="str">
        <f t="shared" si="34"/>
        <v>2x6 1x6</v>
      </c>
      <c r="BM16" s="31">
        <f>'Result do Turno'!BM18</f>
        <v>1</v>
      </c>
      <c r="BN16" s="31" t="str">
        <f t="shared" si="35"/>
        <v>WxO</v>
      </c>
      <c r="BO16" s="31">
        <f>'Result do Turno'!CA17</f>
        <v>1</v>
      </c>
      <c r="BP16" s="31" t="str">
        <f t="shared" si="36"/>
        <v>6x2 6x6 10x3</v>
      </c>
      <c r="BQ16" s="31">
        <f t="shared" si="37"/>
        <v>1</v>
      </c>
      <c r="BR16" s="31" t="str">
        <f t="shared" si="38"/>
        <v>JEFFERSON STOPATTO venceu GUSTAVO ALMEIDA por 3x6 7x6 10x6</v>
      </c>
      <c r="BS16" s="31">
        <f t="shared" si="39"/>
        <v>1</v>
      </c>
      <c r="BT16" s="31" t="str">
        <f t="shared" si="40"/>
        <v>JEFFERSON STOPATTO perdeu para ADRIANO CHIARI por 6x7 3x6</v>
      </c>
      <c r="BU16" s="31">
        <f t="shared" si="41"/>
        <v>1</v>
      </c>
      <c r="BV16" s="31" t="str">
        <f t="shared" si="42"/>
        <v>JEFFERSON STOPATTO perdeu para ROBERTO FIUZA por 2x6 1x6</v>
      </c>
      <c r="BW16" s="31">
        <f t="shared" si="43"/>
        <v>1</v>
      </c>
      <c r="BX16" s="31" t="str">
        <f t="shared" si="44"/>
        <v>JEFFERSON STOPATTO venceu PEDRO SANTOS por WxO</v>
      </c>
      <c r="BY16" s="31">
        <f t="shared" si="45"/>
        <v>1</v>
      </c>
      <c r="BZ16" s="31" t="str">
        <f t="shared" si="46"/>
        <v>JEFFERSON STOPATTO venceu GUSTAVO MACHADO por 6x2 6x6 10x3</v>
      </c>
      <c r="CB16" s="31" t="str">
        <f t="shared" si="47"/>
        <v>JEFFERSON STOPATTO venceu GUSTAVO ALMEIDA por 3x6 7x6 10x6</v>
      </c>
      <c r="CC16" s="31" t="str">
        <f t="shared" si="48"/>
        <v>JEFFERSON STOPATTO perdeu para ADRIANO CHIARI por 6x7 3x6</v>
      </c>
      <c r="CD16" s="31" t="str">
        <f t="shared" si="49"/>
        <v>JEFFERSON STOPATTO perdeu para ROBERTO FIUZA por 2x6 1x6</v>
      </c>
      <c r="CE16" s="31" t="str">
        <f t="shared" si="50"/>
        <v>JEFFERSON STOPATTO venceu PEDRO SANTOS por WxO</v>
      </c>
      <c r="CF16" s="31" t="str">
        <f t="shared" si="51"/>
        <v>JEFFERSON STOPATTO venceu GUSTAVO MACHADO por 6x2 6x6 10x3</v>
      </c>
      <c r="CG16" s="31">
        <f t="shared" si="52"/>
        <v>0</v>
      </c>
      <c r="CH16" s="31" t="str">
        <f t="shared" si="26"/>
        <v/>
      </c>
    </row>
    <row r="17" spans="1:86" x14ac:dyDescent="0.45">
      <c r="A17" s="179" t="str">
        <f>'Result do Turno'!D17</f>
        <v>PEDRO SANTOS</v>
      </c>
      <c r="B17" s="31" t="str">
        <f>'Result do Turno'!V15</f>
        <v>ADRIANO CHIARI</v>
      </c>
      <c r="C17" s="31" t="str">
        <f t="shared" si="27"/>
        <v/>
      </c>
      <c r="D17" s="31" t="str">
        <f>'Result do Turno'!AJ13</f>
        <v>ROBERTO FIUZA</v>
      </c>
      <c r="E17" s="31" t="str">
        <f t="shared" si="28"/>
        <v/>
      </c>
      <c r="F17" s="31" t="str">
        <f>'Result do Turno'!AX18</f>
        <v>GUSTAVO MACHADO</v>
      </c>
      <c r="G17" s="31" t="str">
        <f t="shared" si="29"/>
        <v/>
      </c>
      <c r="H17" s="31" t="str">
        <f>'Result do Turno'!BL18</f>
        <v>JEFFERSON STOPATTO</v>
      </c>
      <c r="I17" s="31" t="str">
        <f t="shared" si="30"/>
        <v/>
      </c>
      <c r="J17" s="31" t="str">
        <f>'Result do Turno'!BZ15</f>
        <v>GUSTAVO ALMEIDA</v>
      </c>
      <c r="K17" s="31" t="str">
        <f t="shared" si="31"/>
        <v/>
      </c>
      <c r="M17" s="181">
        <f>'Result do Turno'!U15</f>
        <v>0</v>
      </c>
      <c r="N17" s="181" t="str">
        <f>'Result do Turno'!AI13</f>
        <v>(D)</v>
      </c>
      <c r="O17" s="181" t="str">
        <f>'Result do Turno'!AW18</f>
        <v>(D)</v>
      </c>
      <c r="P17" s="181">
        <f>'Result do Turno'!BK18</f>
        <v>0</v>
      </c>
      <c r="Q17" s="181" t="str">
        <f>'Result do Turno'!BY15</f>
        <v>(D)</v>
      </c>
      <c r="R17" s="185" t="str">
        <f>IF('Result do Turno'!X16="","",'Result do Turno'!X16)</f>
        <v/>
      </c>
      <c r="S17" s="31" t="str">
        <f>IF('Result do Turno'!X15="","",'Result do Turno'!X15)</f>
        <v/>
      </c>
      <c r="T17" s="31">
        <f>IF('Result do Turno'!Y16="","",'Result do Turno'!Y16)</f>
        <v>7</v>
      </c>
      <c r="U17" s="31">
        <f>IF('Result do Turno'!Y15="","",'Result do Turno'!Y15)</f>
        <v>6</v>
      </c>
      <c r="V17" s="31">
        <f>IF('Result do Turno'!Z16="","",'Result do Turno'!Z16)</f>
        <v>7</v>
      </c>
      <c r="W17" s="31">
        <f>IF('Result do Turno'!Z15="","",'Result do Turno'!Z15)</f>
        <v>5</v>
      </c>
      <c r="X17" s="31" t="str">
        <f>IF('Result do Turno'!AA16="","",'Result do Turno'!AA16)</f>
        <v/>
      </c>
      <c r="Y17" s="186" t="str">
        <f>IF('Result do Turno'!AA15="","",'Result do Turno'!AA15)</f>
        <v/>
      </c>
      <c r="Z17" s="185" t="str">
        <f>IF('Result do Turno'!AL14="","",'Result do Turno'!AL14)</f>
        <v/>
      </c>
      <c r="AA17" s="31" t="str">
        <f>IF('Result do Turno'!AL13="","",'Result do Turno'!AL13)</f>
        <v/>
      </c>
      <c r="AB17" s="31">
        <f>IF('Result do Turno'!AM14="","",'Result do Turno'!AM14)</f>
        <v>1</v>
      </c>
      <c r="AC17" s="31">
        <f>IF('Result do Turno'!AM13="","",'Result do Turno'!AM13)</f>
        <v>6</v>
      </c>
      <c r="AD17" s="31">
        <f>IF('Result do Turno'!AN14="","",'Result do Turno'!AN14)</f>
        <v>4</v>
      </c>
      <c r="AE17" s="31">
        <f>IF('Result do Turno'!AN13="","",'Result do Turno'!AN13)</f>
        <v>6</v>
      </c>
      <c r="AF17" s="31" t="str">
        <f>IF('Result do Turno'!AO14="","",'Result do Turno'!AO14)</f>
        <v/>
      </c>
      <c r="AG17" s="186" t="str">
        <f>IF('Result do Turno'!AO13="","",'Result do Turno'!AO13)</f>
        <v/>
      </c>
      <c r="AH17" s="185" t="str">
        <f>IF('Result do Turno'!AZ17="","",'Result do Turno'!AZ17)</f>
        <v/>
      </c>
      <c r="AI17" s="31" t="str">
        <f>IF('Result do Turno'!AZ18="","",'Result do Turno'!AZ18)</f>
        <v/>
      </c>
      <c r="AJ17" s="31">
        <f>IF('Result do Turno'!BA17="","",'Result do Turno'!BA17)</f>
        <v>3</v>
      </c>
      <c r="AK17" s="31">
        <f>IF('Result do Turno'!BA18="","",'Result do Turno'!BA18)</f>
        <v>6</v>
      </c>
      <c r="AL17" s="31">
        <f>IF('Result do Turno'!BB17="","",'Result do Turno'!BB17)</f>
        <v>3</v>
      </c>
      <c r="AM17" s="31">
        <f>IF('Result do Turno'!BB18="","",'Result do Turno'!BB18)</f>
        <v>6</v>
      </c>
      <c r="AN17" s="31" t="str">
        <f>IF('Result do Turno'!BC17="","",'Result do Turno'!BC17)</f>
        <v/>
      </c>
      <c r="AO17" s="186" t="str">
        <f>IF('Result do Turno'!BC18="","",'Result do Turno'!BC18)</f>
        <v/>
      </c>
      <c r="AP17" s="185" t="str">
        <f>IF('Result do Turno'!BN17="","",'Result do Turno'!BN17)</f>
        <v>O</v>
      </c>
      <c r="AQ17" s="31" t="str">
        <f>IF('Result do Turno'!BN18="","",'Result do Turno'!BN18)</f>
        <v>W</v>
      </c>
      <c r="AR17" s="31" t="str">
        <f>IF('Result do Turno'!BO17="","",'Result do Turno'!BO17)</f>
        <v/>
      </c>
      <c r="AS17" s="31" t="str">
        <f>IF('Result do Turno'!BO18="","",'Result do Turno'!BO18)</f>
        <v/>
      </c>
      <c r="AT17" s="31" t="str">
        <f>IF('Result do Turno'!BP17="","",'Result do Turno'!BP17)</f>
        <v/>
      </c>
      <c r="AU17" s="31" t="str">
        <f>IF('Result do Turno'!BP18="","",'Result do Turno'!BP18)</f>
        <v/>
      </c>
      <c r="AV17" s="31" t="str">
        <f>IF('Result do Turno'!BQ17="","",'Result do Turno'!BQ17)</f>
        <v/>
      </c>
      <c r="AW17" s="186" t="str">
        <f>IF('Result do Turno'!BQ18="","",'Result do Turno'!BQ18)</f>
        <v/>
      </c>
      <c r="AX17" s="185" t="str">
        <f>IF('Result do Turno'!CB16="","",'Result do Turno'!CB16)</f>
        <v/>
      </c>
      <c r="AY17" s="31" t="str">
        <f>IF('Result do Turno'!CB15="","",'Result do Turno'!CB15)</f>
        <v/>
      </c>
      <c r="AZ17" s="31">
        <f>IF('Result do Turno'!CC16="","",'Result do Turno'!CC16)</f>
        <v>1</v>
      </c>
      <c r="BA17" s="31">
        <f>IF('Result do Turno'!CC15="","",'Result do Turno'!CC15)</f>
        <v>6</v>
      </c>
      <c r="BB17" s="31">
        <f>IF('Result do Turno'!CD16="","",'Result do Turno'!CD16)</f>
        <v>1</v>
      </c>
      <c r="BC17" s="31">
        <f>IF('Result do Turno'!CD15="","",'Result do Turno'!CD15)</f>
        <v>6</v>
      </c>
      <c r="BD17" s="31" t="str">
        <f>IF('Result do Turno'!CE16="","",'Result do Turno'!CE16)</f>
        <v/>
      </c>
      <c r="BE17" s="186" t="str">
        <f>IF('Result do Turno'!CE15="","",'Result do Turno'!CE15)</f>
        <v/>
      </c>
      <c r="BG17" s="31">
        <f>'Result do Turno'!W16</f>
        <v>1</v>
      </c>
      <c r="BH17" s="31" t="str">
        <f t="shared" si="32"/>
        <v>7x6 7x5</v>
      </c>
      <c r="BI17" s="31">
        <f>'Result do Turno'!AK14</f>
        <v>0</v>
      </c>
      <c r="BJ17" s="31" t="str">
        <f t="shared" si="33"/>
        <v>1x6 4x6</v>
      </c>
      <c r="BK17" s="31">
        <f>'Result do Turno'!AY17</f>
        <v>0</v>
      </c>
      <c r="BL17" s="31" t="str">
        <f t="shared" si="34"/>
        <v>3x6 3x6</v>
      </c>
      <c r="BM17" s="31">
        <f>'Result do Turno'!BM17</f>
        <v>0</v>
      </c>
      <c r="BN17" s="31" t="str">
        <f t="shared" si="35"/>
        <v>OxW</v>
      </c>
      <c r="BO17" s="31">
        <f>'Result do Turno'!CA16</f>
        <v>0</v>
      </c>
      <c r="BP17" s="31" t="str">
        <f t="shared" si="36"/>
        <v>1x6 1x6</v>
      </c>
      <c r="BQ17" s="31">
        <f t="shared" si="37"/>
        <v>1</v>
      </c>
      <c r="BR17" s="31" t="str">
        <f t="shared" si="38"/>
        <v>PEDRO SANTOS venceu ADRIANO CHIARI por 7x6 7x5</v>
      </c>
      <c r="BS17" s="31">
        <f t="shared" si="39"/>
        <v>1</v>
      </c>
      <c r="BT17" s="31" t="str">
        <f t="shared" si="40"/>
        <v>PEDRO SANTOS perdeu para ROBERTO FIUZA por 1x6 4x6</v>
      </c>
      <c r="BU17" s="31">
        <f t="shared" si="41"/>
        <v>1</v>
      </c>
      <c r="BV17" s="31" t="str">
        <f t="shared" si="42"/>
        <v>PEDRO SANTOS perdeu para GUSTAVO MACHADO por 3x6 3x6</v>
      </c>
      <c r="BW17" s="31">
        <f t="shared" si="43"/>
        <v>1</v>
      </c>
      <c r="BX17" s="31" t="str">
        <f t="shared" si="44"/>
        <v>PEDRO SANTOS perdeu para JEFFERSON STOPATTO por WxO</v>
      </c>
      <c r="BY17" s="31">
        <f t="shared" si="45"/>
        <v>1</v>
      </c>
      <c r="BZ17" s="31" t="str">
        <f t="shared" si="46"/>
        <v>PEDRO SANTOS perdeu para GUSTAVO ALMEIDA por 1x6 1x6</v>
      </c>
      <c r="CB17" s="31" t="str">
        <f t="shared" si="47"/>
        <v>PEDRO SANTOS venceu ADRIANO CHIARI por 7x6 7x5</v>
      </c>
      <c r="CC17" s="31" t="str">
        <f t="shared" si="48"/>
        <v>PEDRO SANTOS perdeu para ROBERTO FIUZA por 1x6 4x6</v>
      </c>
      <c r="CD17" s="31" t="str">
        <f t="shared" si="49"/>
        <v>PEDRO SANTOS perdeu para GUSTAVO MACHADO por 3x6 3x6</v>
      </c>
      <c r="CE17" s="31" t="str">
        <f t="shared" si="50"/>
        <v>PEDRO SANTOS perdeu para JEFFERSON STOPATTO por WxO</v>
      </c>
      <c r="CF17" s="31" t="str">
        <f t="shared" si="51"/>
        <v>PEDRO SANTOS perdeu para GUSTAVO ALMEIDA por 1x6 1x6</v>
      </c>
      <c r="CG17" s="31">
        <f t="shared" si="52"/>
        <v>1</v>
      </c>
      <c r="CH17" s="31" t="str">
        <f t="shared" si="26"/>
        <v/>
      </c>
    </row>
    <row r="18" spans="1:86" x14ac:dyDescent="0.45">
      <c r="A18" s="179" t="str">
        <f>'Result do Turno'!D18</f>
        <v>GUSTAVO MACHADO</v>
      </c>
      <c r="B18" s="31" t="str">
        <f>'Result do Turno'!V13</f>
        <v>ROBERTO FIUZA</v>
      </c>
      <c r="C18" s="31" t="str">
        <f t="shared" si="27"/>
        <v/>
      </c>
      <c r="D18" s="31" t="str">
        <f>'Result do Turno'!AJ17</f>
        <v>GUSTAVO ALMEIDA</v>
      </c>
      <c r="E18" s="31" t="str">
        <f t="shared" si="28"/>
        <v/>
      </c>
      <c r="F18" s="31" t="str">
        <f>'Result do Turno'!AX17</f>
        <v>PEDRO SANTOS</v>
      </c>
      <c r="G18" s="31" t="str">
        <f t="shared" si="29"/>
        <v/>
      </c>
      <c r="H18" s="31" t="str">
        <f>'Result do Turno'!BL15</f>
        <v>ADRIANO CHIARI</v>
      </c>
      <c r="I18" s="31" t="str">
        <f t="shared" si="30"/>
        <v/>
      </c>
      <c r="J18" s="31" t="str">
        <f>'Result do Turno'!BZ17</f>
        <v>JEFFERSON STOPATTO</v>
      </c>
      <c r="K18" s="31" t="str">
        <f t="shared" si="31"/>
        <v/>
      </c>
      <c r="M18" s="181">
        <f>'Result do Turno'!U13</f>
        <v>0</v>
      </c>
      <c r="N18" s="181" t="str">
        <f>'Result do Turno'!AI17</f>
        <v>(D)</v>
      </c>
      <c r="O18" s="181">
        <f>'Result do Turno'!AW17</f>
        <v>0</v>
      </c>
      <c r="P18" s="181">
        <f>'Result do Turno'!BK15</f>
        <v>0</v>
      </c>
      <c r="Q18" s="181" t="str">
        <f>'Result do Turno'!BY17</f>
        <v>(D)</v>
      </c>
      <c r="R18" s="187" t="str">
        <f>IF('Result do Turno'!X14="","",'Result do Turno'!X14)</f>
        <v/>
      </c>
      <c r="S18" s="188" t="str">
        <f>IF('Result do Turno'!X13="","",'Result do Turno'!X13)</f>
        <v/>
      </c>
      <c r="T18" s="188">
        <f>IF('Result do Turno'!Y14="","",'Result do Turno'!Y14)</f>
        <v>1</v>
      </c>
      <c r="U18" s="188">
        <f>IF('Result do Turno'!Y13="","",'Result do Turno'!Y13)</f>
        <v>6</v>
      </c>
      <c r="V18" s="188">
        <f>IF('Result do Turno'!Z14="","",'Result do Turno'!Z14)</f>
        <v>1</v>
      </c>
      <c r="W18" s="188">
        <f>IF('Result do Turno'!Z13="","",'Result do Turno'!Z13)</f>
        <v>6</v>
      </c>
      <c r="X18" s="188" t="str">
        <f>IF('Result do Turno'!AA14="","",'Result do Turno'!AA14)</f>
        <v/>
      </c>
      <c r="Y18" s="189" t="str">
        <f>IF('Result do Turno'!AA13="","",'Result do Turno'!AA13)</f>
        <v/>
      </c>
      <c r="Z18" s="187" t="str">
        <f>IF('Result do Turno'!AL18="","",'Result do Turno'!AL18)</f>
        <v/>
      </c>
      <c r="AA18" s="188" t="str">
        <f>IF('Result do Turno'!AL17="","",'Result do Turno'!AL17)</f>
        <v/>
      </c>
      <c r="AB18" s="188">
        <f>IF('Result do Turno'!AM18="","",'Result do Turno'!AM18)</f>
        <v>1</v>
      </c>
      <c r="AC18" s="188">
        <f>IF('Result do Turno'!AM17="","",'Result do Turno'!AM17)</f>
        <v>6</v>
      </c>
      <c r="AD18" s="188">
        <f>IF('Result do Turno'!AN18="","",'Result do Turno'!AN18)</f>
        <v>0</v>
      </c>
      <c r="AE18" s="188">
        <f>IF('Result do Turno'!AN17="","",'Result do Turno'!AN17)</f>
        <v>6</v>
      </c>
      <c r="AF18" s="188" t="str">
        <f>IF('Result do Turno'!AO18="","",'Result do Turno'!AO18)</f>
        <v/>
      </c>
      <c r="AG18" s="189" t="str">
        <f>IF('Result do Turno'!AO17="","",'Result do Turno'!AO17)</f>
        <v/>
      </c>
      <c r="AH18" s="187" t="str">
        <f>IF('Result do Turno'!AZ18="","",'Result do Turno'!AZ18)</f>
        <v/>
      </c>
      <c r="AI18" s="188" t="str">
        <f>IF('Result do Turno'!AZ17="","",'Result do Turno'!AZ17)</f>
        <v/>
      </c>
      <c r="AJ18" s="188">
        <f>IF('Result do Turno'!BA18="","",'Result do Turno'!BA18)</f>
        <v>6</v>
      </c>
      <c r="AK18" s="188">
        <f>IF('Result do Turno'!BA17="","",'Result do Turno'!BA17)</f>
        <v>3</v>
      </c>
      <c r="AL18" s="188">
        <f>IF('Result do Turno'!BB18="","",'Result do Turno'!BB18)</f>
        <v>6</v>
      </c>
      <c r="AM18" s="188">
        <f>IF('Result do Turno'!BB17="","",'Result do Turno'!BB17)</f>
        <v>3</v>
      </c>
      <c r="AN18" s="188" t="str">
        <f>IF('Result do Turno'!BC18="","",'Result do Turno'!BC18)</f>
        <v/>
      </c>
      <c r="AO18" s="189" t="str">
        <f>IF('Result do Turno'!BC17="","",'Result do Turno'!BC17)</f>
        <v/>
      </c>
      <c r="AP18" s="187" t="str">
        <f>IF('Result do Turno'!BN16="","",'Result do Turno'!BN16)</f>
        <v/>
      </c>
      <c r="AQ18" s="188" t="str">
        <f>IF('Result do Turno'!BN15="","",'Result do Turno'!BN15)</f>
        <v/>
      </c>
      <c r="AR18" s="188">
        <f>IF('Result do Turno'!BO16="","",'Result do Turno'!BO16)</f>
        <v>6</v>
      </c>
      <c r="AS18" s="188">
        <f>IF('Result do Turno'!BO15="","",'Result do Turno'!BO15)</f>
        <v>2</v>
      </c>
      <c r="AT18" s="188">
        <f>IF('Result do Turno'!BP16="","",'Result do Turno'!BP16)</f>
        <v>6</v>
      </c>
      <c r="AU18" s="188">
        <f>IF('Result do Turno'!BP15="","",'Result do Turno'!BP15)</f>
        <v>4</v>
      </c>
      <c r="AV18" s="188" t="str">
        <f>IF('Result do Turno'!BQ16="","",'Result do Turno'!BQ16)</f>
        <v/>
      </c>
      <c r="AW18" s="189" t="str">
        <f>IF('Result do Turno'!BQ15="","",'Result do Turno'!BQ15)</f>
        <v/>
      </c>
      <c r="AX18" s="187" t="str">
        <f>IF('Result do Turno'!CB18="","",'Result do Turno'!CB18)</f>
        <v/>
      </c>
      <c r="AY18" s="188" t="str">
        <f>IF('Result do Turno'!CB17="","",'Result do Turno'!CB17)</f>
        <v/>
      </c>
      <c r="AZ18" s="188">
        <f>IF('Result do Turno'!CC18="","",'Result do Turno'!CC18)</f>
        <v>2</v>
      </c>
      <c r="BA18" s="188">
        <f>IF('Result do Turno'!CC17="","",'Result do Turno'!CC17)</f>
        <v>6</v>
      </c>
      <c r="BB18" s="188">
        <f>IF('Result do Turno'!CD18="","",'Result do Turno'!CD18)</f>
        <v>6</v>
      </c>
      <c r="BC18" s="188">
        <f>IF('Result do Turno'!CD17="","",'Result do Turno'!CD17)</f>
        <v>6</v>
      </c>
      <c r="BD18" s="188">
        <f>IF('Result do Turno'!CE18="","",'Result do Turno'!CE18)</f>
        <v>3</v>
      </c>
      <c r="BE18" s="189">
        <f>IF('Result do Turno'!CE17="","",'Result do Turno'!CE17)</f>
        <v>10</v>
      </c>
      <c r="BG18" s="31">
        <f>'Result do Turno'!W14</f>
        <v>0</v>
      </c>
      <c r="BH18" s="31" t="str">
        <f t="shared" si="32"/>
        <v>1x6 1x6</v>
      </c>
      <c r="BI18" s="31">
        <f>'Result do Turno'!AK18</f>
        <v>0</v>
      </c>
      <c r="BJ18" s="31" t="str">
        <f t="shared" si="33"/>
        <v>1x6 0x6</v>
      </c>
      <c r="BK18" s="31">
        <f>'Result do Turno'!AY18</f>
        <v>1</v>
      </c>
      <c r="BL18" s="31" t="str">
        <f t="shared" si="34"/>
        <v>6x3 6x3</v>
      </c>
      <c r="BM18" s="31">
        <f>'Result do Turno'!BM16</f>
        <v>1</v>
      </c>
      <c r="BN18" s="31" t="str">
        <f t="shared" si="35"/>
        <v>6x2 6x4</v>
      </c>
      <c r="BO18" s="31">
        <f>'Result do Turno'!CA18</f>
        <v>0</v>
      </c>
      <c r="BP18" s="31" t="str">
        <f t="shared" si="36"/>
        <v>2x6 6x6 3x10</v>
      </c>
      <c r="BQ18" s="31">
        <f t="shared" si="37"/>
        <v>1</v>
      </c>
      <c r="BR18" s="31" t="str">
        <f t="shared" si="38"/>
        <v>GUSTAVO MACHADO perdeu para ROBERTO FIUZA por 1x6 1x6</v>
      </c>
      <c r="BS18" s="31">
        <f t="shared" si="39"/>
        <v>1</v>
      </c>
      <c r="BT18" s="31" t="str">
        <f t="shared" si="40"/>
        <v>GUSTAVO MACHADO perdeu para GUSTAVO ALMEIDA por 1x6 0x6</v>
      </c>
      <c r="BU18" s="31">
        <f t="shared" si="41"/>
        <v>1</v>
      </c>
      <c r="BV18" s="31" t="str">
        <f t="shared" si="42"/>
        <v>GUSTAVO MACHADO venceu PEDRO SANTOS por 6x3 6x3</v>
      </c>
      <c r="BW18" s="31">
        <f t="shared" si="43"/>
        <v>1</v>
      </c>
      <c r="BX18" s="31" t="str">
        <f t="shared" si="44"/>
        <v>GUSTAVO MACHADO venceu ADRIANO CHIARI por 6x2 6x4</v>
      </c>
      <c r="BY18" s="31">
        <f t="shared" si="45"/>
        <v>1</v>
      </c>
      <c r="BZ18" s="31" t="str">
        <f t="shared" si="46"/>
        <v>GUSTAVO MACHADO perdeu para JEFFERSON STOPATTO por 2x6 6x6 3x10</v>
      </c>
      <c r="CB18" s="31" t="str">
        <f t="shared" si="47"/>
        <v>GUSTAVO MACHADO perdeu para ROBERTO FIUZA por 1x6 1x6</v>
      </c>
      <c r="CC18" s="31" t="str">
        <f t="shared" si="48"/>
        <v>GUSTAVO MACHADO perdeu para GUSTAVO ALMEIDA por 1x6 0x6</v>
      </c>
      <c r="CD18" s="31" t="str">
        <f t="shared" si="49"/>
        <v>GUSTAVO MACHADO venceu PEDRO SANTOS por 6x3 6x3</v>
      </c>
      <c r="CE18" s="31" t="str">
        <f t="shared" si="50"/>
        <v>GUSTAVO MACHADO venceu ADRIANO CHIARI por 6x2 6x4</v>
      </c>
      <c r="CF18" s="31" t="str">
        <f t="shared" si="51"/>
        <v>GUSTAVO MACHADO perdeu para JEFFERSON STOPATTO por 2x6 6x6 3x10</v>
      </c>
      <c r="CG18" s="31">
        <f t="shared" si="52"/>
        <v>0</v>
      </c>
      <c r="CH18" s="31" t="str">
        <f t="shared" si="26"/>
        <v/>
      </c>
    </row>
    <row r="19" spans="1:86" x14ac:dyDescent="0.45">
      <c r="BI19" s="31">
        <f>'Result do Turno'!AK19</f>
        <v>0</v>
      </c>
      <c r="BL19" s="31" t="str">
        <f t="shared" si="34"/>
        <v>x x</v>
      </c>
      <c r="BN19" s="31" t="str">
        <f t="shared" si="35"/>
        <v>x x</v>
      </c>
      <c r="BP19" s="31" t="str">
        <f t="shared" si="36"/>
        <v>x x</v>
      </c>
      <c r="CH19" s="31" t="str">
        <f t="shared" si="26"/>
        <v/>
      </c>
    </row>
    <row r="20" spans="1:86" x14ac:dyDescent="0.45">
      <c r="BI20" s="31">
        <f>'Result do Turno'!AK20</f>
        <v>0</v>
      </c>
      <c r="BL20" s="31" t="str">
        <f t="shared" si="34"/>
        <v>x x</v>
      </c>
      <c r="BN20" s="31" t="str">
        <f t="shared" si="35"/>
        <v>x x</v>
      </c>
      <c r="BP20" s="31" t="str">
        <f t="shared" si="36"/>
        <v>x x</v>
      </c>
      <c r="CH20" s="31" t="str">
        <f t="shared" si="26"/>
        <v/>
      </c>
    </row>
    <row r="21" spans="1:86" x14ac:dyDescent="0.45">
      <c r="E21" s="31" t="s">
        <v>264</v>
      </c>
      <c r="G21" s="31" t="s">
        <v>264</v>
      </c>
      <c r="I21" s="31" t="s">
        <v>265</v>
      </c>
      <c r="K21" s="31" t="s">
        <v>266</v>
      </c>
      <c r="BI21" s="31">
        <f>'Result do Turno'!AK21</f>
        <v>0</v>
      </c>
      <c r="BL21" s="31" t="str">
        <f t="shared" si="34"/>
        <v>x x</v>
      </c>
      <c r="BN21" s="31" t="str">
        <f t="shared" si="35"/>
        <v>x x</v>
      </c>
      <c r="BP21" s="31" t="str">
        <f t="shared" si="36"/>
        <v>x x</v>
      </c>
      <c r="CH21" s="31" t="str">
        <f t="shared" si="26"/>
        <v/>
      </c>
    </row>
    <row r="22" spans="1:86" x14ac:dyDescent="0.45">
      <c r="A22" s="179" t="str">
        <f>'Result do Turno'!D22</f>
        <v>LOURIVALDO RABELO</v>
      </c>
      <c r="B22" s="180" t="str">
        <f>'Result do Turno'!V23</f>
        <v>MARCELO MORAES</v>
      </c>
      <c r="C22" s="31" t="str">
        <f t="shared" ref="C22:C27" si="53">IF(BQ22=1,"",IF(M22=0,A22,B22))</f>
        <v/>
      </c>
      <c r="D22" s="31" t="str">
        <f>'Result do Turno'!AJ23</f>
        <v>MARCUS MAMEDE</v>
      </c>
      <c r="E22" s="31" t="str">
        <f t="shared" ref="E22:E27" si="54">IF(BS22=1,"",IF(N22=0,A22,D22))</f>
        <v/>
      </c>
      <c r="F22" s="180" t="str">
        <f>'Result do Turno'!AX23</f>
        <v>ANA CLÁUDIA</v>
      </c>
      <c r="G22" s="31" t="str">
        <f t="shared" ref="G22:G27" si="55">IF(BU22=1,"",IF(O22=0,A22,F22))</f>
        <v/>
      </c>
      <c r="H22" s="180" t="str">
        <f>'Result do Turno'!BL23</f>
        <v>RENATO OLIVEIRA</v>
      </c>
      <c r="I22" s="31" t="str">
        <f t="shared" ref="I22:I27" si="56">IF(BW22=1,"",IF(P22=0,A22,H22))</f>
        <v/>
      </c>
      <c r="J22" s="180" t="str">
        <f>'Result do Turno'!BZ23</f>
        <v>MÁRCIO CASTRO</v>
      </c>
      <c r="K22" s="31" t="str">
        <f t="shared" ref="K22:K27" si="57">IF(BY22=1,"",IF(Q22=0,A22,J22))</f>
        <v/>
      </c>
      <c r="M22" s="181" t="str">
        <f>'Result do Turno'!U23</f>
        <v>(D)</v>
      </c>
      <c r="N22" s="181">
        <f>'Result do Turno'!AI23</f>
        <v>0</v>
      </c>
      <c r="O22" s="181" t="str">
        <f>'Result do Turno'!AW23</f>
        <v>(D)</v>
      </c>
      <c r="P22" s="181">
        <f>'Result do Turno'!BK23</f>
        <v>0</v>
      </c>
      <c r="Q22" s="181" t="str">
        <f>'Result do Turno'!BY23</f>
        <v>(D)</v>
      </c>
      <c r="R22" s="182" t="str">
        <f>IF('Result do Turno'!X22="","",'Result do Turno'!X22)</f>
        <v>O</v>
      </c>
      <c r="S22" s="183" t="str">
        <f>IF('Result do Turno'!X23="","",'Result do Turno'!X23)</f>
        <v>W</v>
      </c>
      <c r="T22" s="183" t="str">
        <f>IF('Result do Turno'!Y22="","",'Result do Turno'!Y22)</f>
        <v/>
      </c>
      <c r="U22" s="183" t="str">
        <f>IF('Result do Turno'!Y23="","",'Result do Turno'!Y23)</f>
        <v/>
      </c>
      <c r="V22" s="183" t="str">
        <f>IF('Result do Turno'!Z22="","",'Result do Turno'!Z22)</f>
        <v/>
      </c>
      <c r="W22" s="183" t="str">
        <f>IF('Result do Turno'!Z23="","",'Result do Turno'!Z23)</f>
        <v/>
      </c>
      <c r="X22" s="183" t="str">
        <f>IF('Result do Turno'!AA22="","",'Result do Turno'!AA22)</f>
        <v/>
      </c>
      <c r="Y22" s="184" t="str">
        <f>IF('Result do Turno'!AA23="","",'Result do Turno'!AA23)</f>
        <v/>
      </c>
      <c r="Z22" s="182" t="str">
        <f>IF('Result do Turno'!AL22="","",'Result do Turno'!AL22)</f>
        <v/>
      </c>
      <c r="AA22" s="183" t="str">
        <f>IF('Result do Turno'!AL23="","",'Result do Turno'!AL23)</f>
        <v/>
      </c>
      <c r="AB22" s="183">
        <f>IF('Result do Turno'!AM22="","",'Result do Turno'!AM22)</f>
        <v>6</v>
      </c>
      <c r="AC22" s="183">
        <f>IF('Result do Turno'!AM23="","",'Result do Turno'!AM23)</f>
        <v>3</v>
      </c>
      <c r="AD22" s="183">
        <f>IF('Result do Turno'!AN22="","",'Result do Turno'!AN22)</f>
        <v>6</v>
      </c>
      <c r="AE22" s="183">
        <f>IF('Result do Turno'!AN23="","",'Result do Turno'!AN23)</f>
        <v>3</v>
      </c>
      <c r="AF22" s="183" t="str">
        <f>IF('Result do Turno'!AO22="","",'Result do Turno'!AO22)</f>
        <v/>
      </c>
      <c r="AG22" s="184" t="str">
        <f>IF('Result do Turno'!AO23="","",'Result do Turno'!AO23)</f>
        <v/>
      </c>
      <c r="AH22" s="182" t="str">
        <f>IF('Result do Turno'!AZ22="","",'Result do Turno'!AZ22)</f>
        <v/>
      </c>
      <c r="AI22" s="183" t="str">
        <f>IF('Result do Turno'!AZ23="","",'Result do Turno'!AZ23)</f>
        <v/>
      </c>
      <c r="AJ22" s="183">
        <f>IF('Result do Turno'!BA22="","",'Result do Turno'!BA22)</f>
        <v>3</v>
      </c>
      <c r="AK22" s="183">
        <f>IF('Result do Turno'!BA23="","",'Result do Turno'!BA23)</f>
        <v>6</v>
      </c>
      <c r="AL22" s="183">
        <f>IF('Result do Turno'!BB22="","",'Result do Turno'!BB22)</f>
        <v>2</v>
      </c>
      <c r="AM22" s="183">
        <f>IF('Result do Turno'!BB23="","",'Result do Turno'!BB23)</f>
        <v>6</v>
      </c>
      <c r="AN22" s="183" t="str">
        <f>IF('Result do Turno'!BC22="","",'Result do Turno'!BC22)</f>
        <v/>
      </c>
      <c r="AO22" s="184" t="str">
        <f>IF('Result do Turno'!BC23="","",'Result do Turno'!BC23)</f>
        <v/>
      </c>
      <c r="AP22" s="182" t="str">
        <f>IF('Result do Turno'!BN22="","",'Result do Turno'!BN22)</f>
        <v/>
      </c>
      <c r="AQ22" s="183" t="str">
        <f>IF('Result do Turno'!BN23="","",'Result do Turno'!BN23)</f>
        <v/>
      </c>
      <c r="AR22" s="183">
        <f>IF('Result do Turno'!BO22="","",'Result do Turno'!BO22)</f>
        <v>1</v>
      </c>
      <c r="AS22" s="183">
        <f>IF('Result do Turno'!BO23="","",'Result do Turno'!BO23)</f>
        <v>6</v>
      </c>
      <c r="AT22" s="183">
        <f>IF('Result do Turno'!BP22="","",'Result do Turno'!BP22)</f>
        <v>2</v>
      </c>
      <c r="AU22" s="183">
        <f>IF('Result do Turno'!BP23="","",'Result do Turno'!BP23)</f>
        <v>6</v>
      </c>
      <c r="AV22" s="183" t="str">
        <f>IF('Result do Turno'!BQ22="","",'Result do Turno'!BQ22)</f>
        <v/>
      </c>
      <c r="AW22" s="184" t="str">
        <f>IF('Result do Turno'!BQ23="","",'Result do Turno'!BQ23)</f>
        <v/>
      </c>
      <c r="AX22" s="182" t="str">
        <f>IF('Result do Turno'!CB22="","",'Result do Turno'!CB22)</f>
        <v>W</v>
      </c>
      <c r="AY22" s="183" t="str">
        <f>IF('Result do Turno'!CB23="","",'Result do Turno'!CB23)</f>
        <v>O</v>
      </c>
      <c r="AZ22" s="183" t="str">
        <f>IF('Result do Turno'!CC22="","",'Result do Turno'!CC22)</f>
        <v/>
      </c>
      <c r="BA22" s="183" t="str">
        <f>IF('Result do Turno'!CC23="","",'Result do Turno'!CC23)</f>
        <v/>
      </c>
      <c r="BB22" s="183" t="str">
        <f>IF('Result do Turno'!CD22="","",'Result do Turno'!CD22)</f>
        <v/>
      </c>
      <c r="BC22" s="183" t="str">
        <f>IF('Result do Turno'!CD23="","",'Result do Turno'!CD23)</f>
        <v/>
      </c>
      <c r="BD22" s="183" t="str">
        <f>IF('Result do Turno'!CE22="","",'Result do Turno'!CE22)</f>
        <v/>
      </c>
      <c r="BE22" s="184" t="str">
        <f>IF('Result do Turno'!CE23="","",'Result do Turno'!CE23)</f>
        <v/>
      </c>
      <c r="BG22" s="31">
        <f>'Result do Turno'!W22</f>
        <v>0</v>
      </c>
      <c r="BH22" s="31" t="str">
        <f t="shared" ref="BH22:BH27" si="58">IF(R22="",IF(X22="",CONCATENATE(T22,"x",U22," ",V22,"x",W22),CONCATENATE(T22,"x",U22," ",V22,"x",W22," ",X22,"x",Y22)),CONCATENATE(R22,"x",S22))</f>
        <v>OxW</v>
      </c>
      <c r="BI22" s="31">
        <f>'Result do Turno'!AK22</f>
        <v>1</v>
      </c>
      <c r="BJ22" s="31" t="str">
        <f t="shared" ref="BJ22:BJ27" si="59">IF(Z22="",IF(AF22="",CONCATENATE(AB22,"x",AC22," ",AD22,"x",AE22),CONCATENATE(AB22,"x",AC22," ",AD22,"x",AE22," ",AF22,"x",AG22)),CONCATENATE(Z22,"x",AA22))</f>
        <v>6x3 6x3</v>
      </c>
      <c r="BK22" s="31">
        <f>'Result do Turno'!AY22</f>
        <v>0</v>
      </c>
      <c r="BL22" s="31" t="str">
        <f t="shared" si="34"/>
        <v>3x6 2x6</v>
      </c>
      <c r="BM22" s="31">
        <f>'Result do Turno'!BM22</f>
        <v>0</v>
      </c>
      <c r="BN22" s="31" t="str">
        <f t="shared" si="35"/>
        <v>1x6 2x6</v>
      </c>
      <c r="BO22" s="31">
        <f>'Result do Turno'!CA22</f>
        <v>1</v>
      </c>
      <c r="BP22" s="31" t="str">
        <f t="shared" si="36"/>
        <v>WxO</v>
      </c>
      <c r="BQ22" s="31">
        <f t="shared" ref="BQ22:BQ27" si="60">IF(BH22="x x","",1)</f>
        <v>1</v>
      </c>
      <c r="BR22" s="31" t="str">
        <f t="shared" ref="BR22:BR27" si="61">IF(BG22=1,CONCATENATE($A22, " venceu ",B22," por ",BH22),IF(BH22="OxW",CONCATENATE($A22, " perdeu para ",B22," por WxO"),CONCATENATE($A22, " perdeu para ",B22," por ",BH22)))</f>
        <v>LOURIVALDO RABELO perdeu para MARCELO MORAES por WxO</v>
      </c>
      <c r="BS22" s="31">
        <f t="shared" ref="BS22:BS27" si="62">IF(BJ22="x x","",1)</f>
        <v>1</v>
      </c>
      <c r="BT22" s="31" t="str">
        <f t="shared" ref="BT22:BT27" si="63">IF(BI22=1,CONCATENATE($A22, " venceu ",D22," por ",BJ22),IF(BJ22="OxW",CONCATENATE($A22, " perdeu para ",D22," por WxO"),CONCATENATE($A22, " perdeu para ",D22," por ",BJ22)))</f>
        <v>LOURIVALDO RABELO venceu MARCUS MAMEDE por 6x3 6x3</v>
      </c>
      <c r="BU22" s="31">
        <f t="shared" ref="BU22:BU27" si="64">IF(BL22="x x","",1)</f>
        <v>1</v>
      </c>
      <c r="BV22" s="31" t="str">
        <f t="shared" ref="BV22:BV27" si="65">IF(BK22=1,CONCATENATE($A22, " venceu ",F22," por ",BL22),IF(BL22="OxW",CONCATENATE($A22, " perdeu para ",F22," por WxO"),CONCATENATE($A22, " perdeu para ",F22," por ",BL22)))</f>
        <v>LOURIVALDO RABELO perdeu para ANA CLÁUDIA por 3x6 2x6</v>
      </c>
      <c r="BW22" s="31">
        <f t="shared" ref="BW22:BW27" si="66">IF(BN22="x x","",1)</f>
        <v>1</v>
      </c>
      <c r="BX22" s="31" t="str">
        <f t="shared" ref="BX22:BX27" si="67">IF(BM22=1,CONCATENATE($A22, " venceu ",H22," por ",BN22),IF(BN22="OxW",CONCATENATE($A22, " perdeu para ",H22," por WxO"),CONCATENATE($A22, " perdeu para ",H22," por ",BN22)))</f>
        <v>LOURIVALDO RABELO perdeu para RENATO OLIVEIRA por 1x6 2x6</v>
      </c>
      <c r="BY22" s="31">
        <f t="shared" ref="BY22:BY27" si="68">IF(BP22="x x","",1)</f>
        <v>1</v>
      </c>
      <c r="BZ22" s="31" t="str">
        <f t="shared" ref="BZ22:BZ27" si="69">IF(BO22=1,CONCATENATE($A22, " venceu ",J22," por ",BP22),IF(BP22="OxW",CONCATENATE($A22, " perdeu para ",J22," por WxO"),CONCATENATE($A22, " perdeu para ",J22," por ",BP22)))</f>
        <v>LOURIVALDO RABELO venceu MÁRCIO CASTRO por WxO</v>
      </c>
      <c r="CB22" s="31" t="str">
        <f t="shared" ref="CB22:CB27" si="70">IF(BQ22=1,BR22,CONCATENATE(A22, " x ",B22))</f>
        <v>LOURIVALDO RABELO perdeu para MARCELO MORAES por WxO</v>
      </c>
      <c r="CC22" s="31" t="str">
        <f t="shared" ref="CC22:CC27" si="71">IF(BS22=1,BT22,CONCATENATE(A22, " x ",D22))</f>
        <v>LOURIVALDO RABELO venceu MARCUS MAMEDE por 6x3 6x3</v>
      </c>
      <c r="CD22" s="31" t="str">
        <f t="shared" ref="CD22:CD27" si="72">IF(BU22=1,BV22,CONCATENATE(A22, " x ",F22))</f>
        <v>LOURIVALDO RABELO perdeu para ANA CLÁUDIA por 3x6 2x6</v>
      </c>
      <c r="CE22" s="31" t="str">
        <f t="shared" ref="CE22:CE27" si="73">IF(BW22=1,BX22,CONCATENATE(A22, " x ",H22))</f>
        <v>LOURIVALDO RABELO perdeu para RENATO OLIVEIRA por 1x6 2x6</v>
      </c>
      <c r="CF22" s="31" t="str">
        <f t="shared" ref="CF22:CF27" si="74">IF(BY22=1,BZ22,CONCATENATE(A22, " x ",J22))</f>
        <v>LOURIVALDO RABELO venceu MÁRCIO CASTRO por WxO</v>
      </c>
      <c r="CG22" s="31">
        <f t="shared" ref="CG22:CG27" si="75">COUNTIF(BH22:BP22,"OxW")</f>
        <v>1</v>
      </c>
      <c r="CH22" s="31" t="str">
        <f t="shared" si="26"/>
        <v/>
      </c>
    </row>
    <row r="23" spans="1:86" x14ac:dyDescent="0.45">
      <c r="A23" s="179" t="str">
        <f>'Result do Turno'!D23</f>
        <v>MÁRCIO CASTRO</v>
      </c>
      <c r="B23" s="31" t="str">
        <f>'Result do Turno'!V25</f>
        <v>MARCUS MAMEDE</v>
      </c>
      <c r="C23" s="31" t="str">
        <f t="shared" si="53"/>
        <v/>
      </c>
      <c r="D23" s="31" t="str">
        <f>'Result do Turno'!AJ25</f>
        <v>ANA CLÁUDIA</v>
      </c>
      <c r="E23" s="31" t="str">
        <f t="shared" si="54"/>
        <v/>
      </c>
      <c r="F23" s="31" t="str">
        <f>'Result do Turno'!AX25</f>
        <v>RENATO OLIVEIRA</v>
      </c>
      <c r="G23" s="31" t="str">
        <f t="shared" si="55"/>
        <v/>
      </c>
      <c r="H23" s="31" t="str">
        <f>'Result do Turno'!BL25</f>
        <v>MARCELO MORAES</v>
      </c>
      <c r="I23" s="31" t="str">
        <f t="shared" si="56"/>
        <v/>
      </c>
      <c r="J23" s="31" t="str">
        <f>'Result do Turno'!BZ22</f>
        <v>LOURIVALDO RABELO</v>
      </c>
      <c r="K23" s="31" t="str">
        <f t="shared" si="57"/>
        <v/>
      </c>
      <c r="M23" s="181" t="str">
        <f>'Result do Turno'!U25</f>
        <v>(D)</v>
      </c>
      <c r="N23" s="181">
        <f>'Result do Turno'!AI25</f>
        <v>0</v>
      </c>
      <c r="O23" s="181" t="str">
        <f>'Result do Turno'!AW25</f>
        <v>(D)</v>
      </c>
      <c r="P23" s="181" t="str">
        <f>'Result do Turno'!BK25</f>
        <v>(D)</v>
      </c>
      <c r="Q23" s="181">
        <f>'Result do Turno'!BY22</f>
        <v>0</v>
      </c>
      <c r="R23" s="185" t="str">
        <f>IF('Result do Turno'!X24="","",'Result do Turno'!X24)</f>
        <v/>
      </c>
      <c r="S23" s="31" t="str">
        <f>IF('Result do Turno'!X25="","",'Result do Turno'!X25)</f>
        <v/>
      </c>
      <c r="T23" s="31">
        <f>IF('Result do Turno'!Y24="","",'Result do Turno'!Y24)</f>
        <v>6</v>
      </c>
      <c r="U23" s="31">
        <f>IF('Result do Turno'!Y25="","",'Result do Turno'!Y25)</f>
        <v>0</v>
      </c>
      <c r="V23" s="31">
        <f>IF('Result do Turno'!Z24="","",'Result do Turno'!Z24)</f>
        <v>6</v>
      </c>
      <c r="W23" s="31">
        <f>IF('Result do Turno'!Z25="","",'Result do Turno'!Z25)</f>
        <v>0</v>
      </c>
      <c r="X23" s="31" t="str">
        <f>IF('Result do Turno'!AA24="","",'Result do Turno'!AA24)</f>
        <v/>
      </c>
      <c r="Y23" s="186" t="str">
        <f>IF('Result do Turno'!AA25="","",'Result do Turno'!AA25)</f>
        <v/>
      </c>
      <c r="Z23" s="185" t="str">
        <f>IF('Result do Turno'!AL24="","",'Result do Turno'!AL24)</f>
        <v/>
      </c>
      <c r="AA23" s="31" t="str">
        <f>IF('Result do Turno'!AL25="","",'Result do Turno'!AL25)</f>
        <v/>
      </c>
      <c r="AB23" s="31">
        <f>IF('Result do Turno'!AM24="","",'Result do Turno'!AM24)</f>
        <v>6</v>
      </c>
      <c r="AC23" s="31">
        <f>IF('Result do Turno'!AM25="","",'Result do Turno'!AM25)</f>
        <v>0</v>
      </c>
      <c r="AD23" s="31">
        <f>IF('Result do Turno'!AN24="","",'Result do Turno'!AN24)</f>
        <v>6</v>
      </c>
      <c r="AE23" s="31">
        <f>IF('Result do Turno'!AN25="","",'Result do Turno'!AN25)</f>
        <v>0</v>
      </c>
      <c r="AF23" s="31" t="str">
        <f>IF('Result do Turno'!AO24="","",'Result do Turno'!AO24)</f>
        <v/>
      </c>
      <c r="AG23" s="186" t="str">
        <f>IF('Result do Turno'!AO25="","",'Result do Turno'!AO25)</f>
        <v/>
      </c>
      <c r="AH23" s="185" t="str">
        <f>IF('Result do Turno'!AZ24="","",'Result do Turno'!AZ24)</f>
        <v>W</v>
      </c>
      <c r="AI23" s="31" t="str">
        <f>IF('Result do Turno'!AZ25="","",'Result do Turno'!AZ25)</f>
        <v>O</v>
      </c>
      <c r="AJ23" s="31" t="str">
        <f>IF('Result do Turno'!BA24="","",'Result do Turno'!BA24)</f>
        <v/>
      </c>
      <c r="AK23" s="31" t="str">
        <f>IF('Result do Turno'!BA25="","",'Result do Turno'!BA25)</f>
        <v/>
      </c>
      <c r="AL23" s="31" t="str">
        <f>IF('Result do Turno'!BB24="","",'Result do Turno'!BB24)</f>
        <v/>
      </c>
      <c r="AM23" s="31" t="str">
        <f>IF('Result do Turno'!BB25="","",'Result do Turno'!BB25)</f>
        <v/>
      </c>
      <c r="AN23" s="31" t="str">
        <f>IF('Result do Turno'!BC24="","",'Result do Turno'!BC24)</f>
        <v/>
      </c>
      <c r="AO23" s="186" t="str">
        <f>IF('Result do Turno'!BC25="","",'Result do Turno'!BC25)</f>
        <v/>
      </c>
      <c r="AP23" s="185" t="str">
        <f>IF('Result do Turno'!BN24="","",'Result do Turno'!BN24)</f>
        <v/>
      </c>
      <c r="AQ23" s="31" t="str">
        <f>IF('Result do Turno'!BN25="","",'Result do Turno'!BN25)</f>
        <v/>
      </c>
      <c r="AR23" s="31">
        <f>IF('Result do Turno'!BO24="","",'Result do Turno'!BO24)</f>
        <v>6</v>
      </c>
      <c r="AS23" s="31">
        <f>IF('Result do Turno'!BO25="","",'Result do Turno'!BO25)</f>
        <v>1</v>
      </c>
      <c r="AT23" s="31">
        <f>IF('Result do Turno'!BP24="","",'Result do Turno'!BP24)</f>
        <v>6</v>
      </c>
      <c r="AU23" s="31">
        <f>IF('Result do Turno'!BP25="","",'Result do Turno'!BP25)</f>
        <v>0</v>
      </c>
      <c r="AV23" s="31" t="str">
        <f>IF('Result do Turno'!BQ24="","",'Result do Turno'!BQ24)</f>
        <v/>
      </c>
      <c r="AW23" s="186" t="str">
        <f>IF('Result do Turno'!BQ25="","",'Result do Turno'!BQ25)</f>
        <v/>
      </c>
      <c r="AX23" s="185" t="str">
        <f>IF('Result do Turno'!CB23="","",'Result do Turno'!CB23)</f>
        <v>O</v>
      </c>
      <c r="AY23" s="31" t="str">
        <f>IF('Result do Turno'!CB22="","",'Result do Turno'!CB22)</f>
        <v>W</v>
      </c>
      <c r="AZ23" s="31" t="str">
        <f>IF('Result do Turno'!CC23="","",'Result do Turno'!CC23)</f>
        <v/>
      </c>
      <c r="BA23" s="31" t="str">
        <f>IF('Result do Turno'!CC22="","",'Result do Turno'!CC22)</f>
        <v/>
      </c>
      <c r="BB23" s="31" t="str">
        <f>IF('Result do Turno'!CD23="","",'Result do Turno'!CD23)</f>
        <v/>
      </c>
      <c r="BC23" s="31" t="str">
        <f>IF('Result do Turno'!CD22="","",'Result do Turno'!CD22)</f>
        <v/>
      </c>
      <c r="BD23" s="31" t="str">
        <f>IF('Result do Turno'!CE23="","",'Result do Turno'!CE23)</f>
        <v/>
      </c>
      <c r="BE23" s="186" t="str">
        <f>IF('Result do Turno'!CE22="","",'Result do Turno'!CE22)</f>
        <v/>
      </c>
      <c r="BG23" s="31">
        <f>'Result do Turno'!W24</f>
        <v>1</v>
      </c>
      <c r="BH23" s="31" t="str">
        <f t="shared" si="58"/>
        <v>6x0 6x0</v>
      </c>
      <c r="BI23" s="31">
        <f>'Result do Turno'!AK24</f>
        <v>1</v>
      </c>
      <c r="BJ23" s="31" t="str">
        <f t="shared" si="59"/>
        <v>6x0 6x0</v>
      </c>
      <c r="BK23" s="31">
        <f>'Result do Turno'!AY24</f>
        <v>1</v>
      </c>
      <c r="BL23" s="31" t="str">
        <f t="shared" si="34"/>
        <v>WxO</v>
      </c>
      <c r="BM23" s="31">
        <f>'Result do Turno'!BM24</f>
        <v>1</v>
      </c>
      <c r="BN23" s="31" t="str">
        <f t="shared" si="35"/>
        <v>6x1 6x0</v>
      </c>
      <c r="BO23" s="31">
        <f>'Result do Turno'!CA23</f>
        <v>0</v>
      </c>
      <c r="BP23" s="31" t="str">
        <f t="shared" si="36"/>
        <v>OxW</v>
      </c>
      <c r="BQ23" s="31">
        <f t="shared" si="60"/>
        <v>1</v>
      </c>
      <c r="BR23" s="31" t="str">
        <f t="shared" si="61"/>
        <v>MÁRCIO CASTRO venceu MARCUS MAMEDE por 6x0 6x0</v>
      </c>
      <c r="BS23" s="31">
        <f t="shared" si="62"/>
        <v>1</v>
      </c>
      <c r="BT23" s="31" t="str">
        <f t="shared" si="63"/>
        <v>MÁRCIO CASTRO venceu ANA CLÁUDIA por 6x0 6x0</v>
      </c>
      <c r="BU23" s="31">
        <f t="shared" si="64"/>
        <v>1</v>
      </c>
      <c r="BV23" s="31" t="str">
        <f t="shared" si="65"/>
        <v>MÁRCIO CASTRO venceu RENATO OLIVEIRA por WxO</v>
      </c>
      <c r="BW23" s="31">
        <f t="shared" si="66"/>
        <v>1</v>
      </c>
      <c r="BX23" s="31" t="str">
        <f t="shared" si="67"/>
        <v>MÁRCIO CASTRO venceu MARCELO MORAES por 6x1 6x0</v>
      </c>
      <c r="BY23" s="31">
        <f t="shared" si="68"/>
        <v>1</v>
      </c>
      <c r="BZ23" s="31" t="str">
        <f t="shared" si="69"/>
        <v>MÁRCIO CASTRO perdeu para LOURIVALDO RABELO por WxO</v>
      </c>
      <c r="CB23" s="31" t="str">
        <f t="shared" si="70"/>
        <v>MÁRCIO CASTRO venceu MARCUS MAMEDE por 6x0 6x0</v>
      </c>
      <c r="CC23" s="31" t="str">
        <f t="shared" si="71"/>
        <v>MÁRCIO CASTRO venceu ANA CLÁUDIA por 6x0 6x0</v>
      </c>
      <c r="CD23" s="31" t="str">
        <f t="shared" si="72"/>
        <v>MÁRCIO CASTRO venceu RENATO OLIVEIRA por WxO</v>
      </c>
      <c r="CE23" s="31" t="str">
        <f t="shared" si="73"/>
        <v>MÁRCIO CASTRO venceu MARCELO MORAES por 6x1 6x0</v>
      </c>
      <c r="CF23" s="31" t="str">
        <f t="shared" si="74"/>
        <v>MÁRCIO CASTRO perdeu para LOURIVALDO RABELO por WxO</v>
      </c>
      <c r="CG23" s="31">
        <f t="shared" si="75"/>
        <v>1</v>
      </c>
      <c r="CH23" s="31" t="str">
        <f t="shared" si="26"/>
        <v/>
      </c>
    </row>
    <row r="24" spans="1:86" x14ac:dyDescent="0.45">
      <c r="A24" s="179" t="str">
        <f>'Result do Turno'!D24</f>
        <v>RENATO OLIVEIRA</v>
      </c>
      <c r="B24" s="31" t="str">
        <f>'Result do Turno'!V27</f>
        <v>ANA CLÁUDIA</v>
      </c>
      <c r="C24" s="31" t="str">
        <f t="shared" si="53"/>
        <v/>
      </c>
      <c r="D24" s="31" t="str">
        <f>'Result do Turno'!AJ27</f>
        <v>MARCELO MORAES</v>
      </c>
      <c r="E24" s="31" t="str">
        <f t="shared" si="54"/>
        <v/>
      </c>
      <c r="F24" s="31" t="str">
        <f>'Result do Turno'!AX24</f>
        <v>MÁRCIO CASTRO</v>
      </c>
      <c r="G24" s="31" t="str">
        <f t="shared" si="55"/>
        <v/>
      </c>
      <c r="H24" s="31" t="str">
        <f>'Result do Turno'!BL22</f>
        <v>LOURIVALDO RABELO</v>
      </c>
      <c r="I24" s="31" t="str">
        <f t="shared" si="56"/>
        <v/>
      </c>
      <c r="J24" s="31" t="str">
        <f>'Result do Turno'!BZ25</f>
        <v>MARCUS MAMEDE</v>
      </c>
      <c r="K24" s="31" t="str">
        <f t="shared" si="57"/>
        <v/>
      </c>
      <c r="M24" s="181" t="str">
        <f>'Result do Turno'!U27</f>
        <v>(D)</v>
      </c>
      <c r="N24" s="181">
        <f>'Result do Turno'!AI27</f>
        <v>0</v>
      </c>
      <c r="O24" s="181">
        <f>'Result do Turno'!AW24</f>
        <v>0</v>
      </c>
      <c r="P24" s="181" t="str">
        <f>'Result do Turno'!BK22</f>
        <v>(D)</v>
      </c>
      <c r="Q24" s="181">
        <f>'Result do Turno'!BY25</f>
        <v>0</v>
      </c>
      <c r="R24" s="185" t="str">
        <f>IF('Result do Turno'!X26="","",'Result do Turno'!X26)</f>
        <v/>
      </c>
      <c r="S24" s="31" t="str">
        <f>IF('Result do Turno'!X27="","",'Result do Turno'!X27)</f>
        <v/>
      </c>
      <c r="T24" s="31">
        <f>IF('Result do Turno'!Y26="","",'Result do Turno'!Y26)</f>
        <v>2</v>
      </c>
      <c r="U24" s="31">
        <f>IF('Result do Turno'!Y27="","",'Result do Turno'!Y27)</f>
        <v>6</v>
      </c>
      <c r="V24" s="31">
        <f>IF('Result do Turno'!Z26="","",'Result do Turno'!Z26)</f>
        <v>2</v>
      </c>
      <c r="W24" s="31">
        <f>IF('Result do Turno'!Z27="","",'Result do Turno'!Z27)</f>
        <v>6</v>
      </c>
      <c r="X24" s="31" t="str">
        <f>IF('Result do Turno'!AA26="","",'Result do Turno'!AA26)</f>
        <v/>
      </c>
      <c r="Y24" s="186" t="str">
        <f>IF('Result do Turno'!AA27="","",'Result do Turno'!AA27)</f>
        <v/>
      </c>
      <c r="Z24" s="185" t="str">
        <f>IF('Result do Turno'!AL26="","",'Result do Turno'!AL26)</f>
        <v>O</v>
      </c>
      <c r="AA24" s="31" t="str">
        <f>IF('Result do Turno'!AL27="","",'Result do Turno'!AL27)</f>
        <v>W</v>
      </c>
      <c r="AB24" s="31" t="str">
        <f>IF('Result do Turno'!AM26="","",'Result do Turno'!AM26)</f>
        <v/>
      </c>
      <c r="AC24" s="31" t="str">
        <f>IF('Result do Turno'!AM27="","",'Result do Turno'!AM27)</f>
        <v/>
      </c>
      <c r="AD24" s="31" t="str">
        <f>IF('Result do Turno'!AN26="","",'Result do Turno'!AN26)</f>
        <v/>
      </c>
      <c r="AE24" s="31" t="str">
        <f>IF('Result do Turno'!AN27="","",'Result do Turno'!AN27)</f>
        <v/>
      </c>
      <c r="AF24" s="31" t="str">
        <f>IF('Result do Turno'!AO26="","",'Result do Turno'!AO26)</f>
        <v/>
      </c>
      <c r="AG24" s="186" t="str">
        <f>IF('Result do Turno'!AO27="","",'Result do Turno'!AO27)</f>
        <v/>
      </c>
      <c r="AH24" s="185" t="str">
        <f>IF('Result do Turno'!AZ25="","",'Result do Turno'!AZ25)</f>
        <v>O</v>
      </c>
      <c r="AI24" s="31" t="str">
        <f>IF('Result do Turno'!AZ24="","",'Result do Turno'!AZ24)</f>
        <v>W</v>
      </c>
      <c r="AJ24" s="31" t="str">
        <f>IF('Result do Turno'!BA25="","",'Result do Turno'!BA25)</f>
        <v/>
      </c>
      <c r="AK24" s="31" t="str">
        <f>IF('Result do Turno'!BA24="","",'Result do Turno'!BA24)</f>
        <v/>
      </c>
      <c r="AL24" s="31" t="str">
        <f>IF('Result do Turno'!BB25="","",'Result do Turno'!BB25)</f>
        <v/>
      </c>
      <c r="AM24" s="31" t="str">
        <f>IF('Result do Turno'!BB24="","",'Result do Turno'!BB24)</f>
        <v/>
      </c>
      <c r="AN24" s="31" t="str">
        <f>IF('Result do Turno'!BC25="","",'Result do Turno'!BC25)</f>
        <v/>
      </c>
      <c r="AO24" s="186" t="str">
        <f>IF('Result do Turno'!BC24="","",'Result do Turno'!BC24)</f>
        <v/>
      </c>
      <c r="AP24" s="185" t="str">
        <f>IF('Result do Turno'!BN23="","",'Result do Turno'!BN23)</f>
        <v/>
      </c>
      <c r="AQ24" s="31" t="str">
        <f>IF('Result do Turno'!BN22="","",'Result do Turno'!BN22)</f>
        <v/>
      </c>
      <c r="AR24" s="31">
        <f>IF('Result do Turno'!BO23="","",'Result do Turno'!BO23)</f>
        <v>6</v>
      </c>
      <c r="AS24" s="31">
        <f>IF('Result do Turno'!BO22="","",'Result do Turno'!BO22)</f>
        <v>1</v>
      </c>
      <c r="AT24" s="31">
        <f>IF('Result do Turno'!BP23="","",'Result do Turno'!BP23)</f>
        <v>6</v>
      </c>
      <c r="AU24" s="31">
        <f>IF('Result do Turno'!BP22="","",'Result do Turno'!BP22)</f>
        <v>2</v>
      </c>
      <c r="AV24" s="31" t="str">
        <f>IF('Result do Turno'!BQ23="","",'Result do Turno'!BQ23)</f>
        <v/>
      </c>
      <c r="AW24" s="186" t="str">
        <f>IF('Result do Turno'!BQ22="","",'Result do Turno'!BQ22)</f>
        <v/>
      </c>
      <c r="AX24" s="185" t="str">
        <f>IF('Result do Turno'!CB24="","",'Result do Turno'!CB24)</f>
        <v/>
      </c>
      <c r="AY24" s="31" t="str">
        <f>IF('Result do Turno'!CB25="","",'Result do Turno'!CB25)</f>
        <v/>
      </c>
      <c r="AZ24" s="31">
        <f>IF('Result do Turno'!CC24="","",'Result do Turno'!CC24)</f>
        <v>0</v>
      </c>
      <c r="BA24" s="31">
        <f>IF('Result do Turno'!CC25="","",'Result do Turno'!CC25)</f>
        <v>6</v>
      </c>
      <c r="BB24" s="31">
        <f>IF('Result do Turno'!CD24="","",'Result do Turno'!CD24)</f>
        <v>6</v>
      </c>
      <c r="BC24" s="31">
        <f>IF('Result do Turno'!CD25="","",'Result do Turno'!CD25)</f>
        <v>1</v>
      </c>
      <c r="BD24" s="31">
        <f>IF('Result do Turno'!CE24="","",'Result do Turno'!CE24)</f>
        <v>10</v>
      </c>
      <c r="BE24" s="186">
        <f>IF('Result do Turno'!CE25="","",'Result do Turno'!CE25)</f>
        <v>8</v>
      </c>
      <c r="BG24" s="31">
        <f>'Result do Turno'!W26</f>
        <v>0</v>
      </c>
      <c r="BH24" s="31" t="str">
        <f t="shared" si="58"/>
        <v>2x6 2x6</v>
      </c>
      <c r="BI24" s="31">
        <f>'Result do Turno'!AK26</f>
        <v>0</v>
      </c>
      <c r="BJ24" s="31" t="str">
        <f t="shared" si="59"/>
        <v>OxW</v>
      </c>
      <c r="BK24" s="31">
        <f>'Result do Turno'!AY25</f>
        <v>0</v>
      </c>
      <c r="BL24" s="31" t="str">
        <f t="shared" si="34"/>
        <v>OxW</v>
      </c>
      <c r="BM24" s="31">
        <f>'Result do Turno'!BM23</f>
        <v>1</v>
      </c>
      <c r="BN24" s="31" t="str">
        <f t="shared" si="35"/>
        <v>6x1 6x2</v>
      </c>
      <c r="BO24" s="31">
        <f>'Result do Turno'!CA24</f>
        <v>1</v>
      </c>
      <c r="BP24" s="31" t="str">
        <f t="shared" si="36"/>
        <v>0x6 6x1 10x8</v>
      </c>
      <c r="BQ24" s="31">
        <f t="shared" si="60"/>
        <v>1</v>
      </c>
      <c r="BR24" s="31" t="str">
        <f t="shared" si="61"/>
        <v>RENATO OLIVEIRA perdeu para ANA CLÁUDIA por 2x6 2x6</v>
      </c>
      <c r="BS24" s="31">
        <f t="shared" si="62"/>
        <v>1</v>
      </c>
      <c r="BT24" s="31" t="str">
        <f t="shared" si="63"/>
        <v>RENATO OLIVEIRA perdeu para MARCELO MORAES por WxO</v>
      </c>
      <c r="BU24" s="31">
        <f t="shared" si="64"/>
        <v>1</v>
      </c>
      <c r="BV24" s="31" t="str">
        <f t="shared" si="65"/>
        <v>RENATO OLIVEIRA perdeu para MÁRCIO CASTRO por WxO</v>
      </c>
      <c r="BW24" s="31">
        <f t="shared" si="66"/>
        <v>1</v>
      </c>
      <c r="BX24" s="31" t="str">
        <f t="shared" si="67"/>
        <v>RENATO OLIVEIRA venceu LOURIVALDO RABELO por 6x1 6x2</v>
      </c>
      <c r="BY24" s="31">
        <f t="shared" si="68"/>
        <v>1</v>
      </c>
      <c r="BZ24" s="31" t="str">
        <f t="shared" si="69"/>
        <v>RENATO OLIVEIRA venceu MARCUS MAMEDE por 0x6 6x1 10x8</v>
      </c>
      <c r="CB24" s="31" t="str">
        <f t="shared" si="70"/>
        <v>RENATO OLIVEIRA perdeu para ANA CLÁUDIA por 2x6 2x6</v>
      </c>
      <c r="CC24" s="31" t="str">
        <f t="shared" si="71"/>
        <v>RENATO OLIVEIRA perdeu para MARCELO MORAES por WxO</v>
      </c>
      <c r="CD24" s="31" t="str">
        <f t="shared" si="72"/>
        <v>RENATO OLIVEIRA perdeu para MÁRCIO CASTRO por WxO</v>
      </c>
      <c r="CE24" s="31" t="str">
        <f t="shared" si="73"/>
        <v>RENATO OLIVEIRA venceu LOURIVALDO RABELO por 6x1 6x2</v>
      </c>
      <c r="CF24" s="31" t="str">
        <f t="shared" si="74"/>
        <v>RENATO OLIVEIRA venceu MARCUS MAMEDE por 0x6 6x1 10x8</v>
      </c>
      <c r="CG24" s="31">
        <f t="shared" si="75"/>
        <v>2</v>
      </c>
      <c r="CH24" s="31" t="str">
        <f t="shared" si="26"/>
        <v/>
      </c>
    </row>
    <row r="25" spans="1:86" x14ac:dyDescent="0.45">
      <c r="A25" s="179" t="str">
        <f>'Result do Turno'!D25</f>
        <v>ANA CLÁUDIA</v>
      </c>
      <c r="B25" s="31" t="str">
        <f>'Result do Turno'!V26</f>
        <v>RENATO OLIVEIRA</v>
      </c>
      <c r="C25" s="31" t="str">
        <f t="shared" si="53"/>
        <v/>
      </c>
      <c r="D25" s="31" t="str">
        <f>'Result do Turno'!AJ24</f>
        <v>MÁRCIO CASTRO</v>
      </c>
      <c r="E25" s="31" t="str">
        <f t="shared" si="54"/>
        <v/>
      </c>
      <c r="F25" s="31" t="str">
        <f>'Result do Turno'!AX22</f>
        <v>LOURIVALDO RABELO</v>
      </c>
      <c r="G25" s="31" t="str">
        <f t="shared" si="55"/>
        <v/>
      </c>
      <c r="H25" s="31" t="str">
        <f>'Result do Turno'!BL26</f>
        <v>MARCUS MAMEDE</v>
      </c>
      <c r="I25" s="31" t="str">
        <f t="shared" si="56"/>
        <v/>
      </c>
      <c r="J25" s="31" t="str">
        <f>'Result do Turno'!BZ27</f>
        <v>MARCELO MORAES</v>
      </c>
      <c r="K25" s="31" t="str">
        <f t="shared" si="57"/>
        <v/>
      </c>
      <c r="M25" s="181">
        <f>'Result do Turno'!U26</f>
        <v>0</v>
      </c>
      <c r="N25" s="181" t="str">
        <f>'Result do Turno'!AI24</f>
        <v>(D)</v>
      </c>
      <c r="O25" s="181">
        <f>'Result do Turno'!AW22</f>
        <v>0</v>
      </c>
      <c r="P25" s="181" t="str">
        <f>'Result do Turno'!BK26</f>
        <v>(D)</v>
      </c>
      <c r="Q25" s="181">
        <f>'Result do Turno'!BY27</f>
        <v>0</v>
      </c>
      <c r="R25" s="185" t="str">
        <f>IF('Result do Turno'!X27="","",'Result do Turno'!X27)</f>
        <v/>
      </c>
      <c r="S25" s="31" t="str">
        <f>IF('Result do Turno'!X26="","",'Result do Turno'!X26)</f>
        <v/>
      </c>
      <c r="T25" s="31">
        <f>IF('Result do Turno'!Y27="","",'Result do Turno'!Y27)</f>
        <v>6</v>
      </c>
      <c r="U25" s="31">
        <f>IF('Result do Turno'!Y26="","",'Result do Turno'!Y26)</f>
        <v>2</v>
      </c>
      <c r="V25" s="31">
        <f>IF('Result do Turno'!Z27="","",'Result do Turno'!Z27)</f>
        <v>6</v>
      </c>
      <c r="W25" s="31">
        <f>IF('Result do Turno'!Z26="","",'Result do Turno'!Z26)</f>
        <v>2</v>
      </c>
      <c r="X25" s="31" t="str">
        <f>IF('Result do Turno'!AA27="","",'Result do Turno'!AA27)</f>
        <v/>
      </c>
      <c r="Y25" s="186" t="str">
        <f>IF('Result do Turno'!AA26="","",'Result do Turno'!AA26)</f>
        <v/>
      </c>
      <c r="Z25" s="185" t="str">
        <f>IF('Result do Turno'!AL25="","",'Result do Turno'!AL25)</f>
        <v/>
      </c>
      <c r="AA25" s="31" t="str">
        <f>IF('Result do Turno'!AL24="","",'Result do Turno'!AL24)</f>
        <v/>
      </c>
      <c r="AB25" s="31">
        <f>IF('Result do Turno'!AM25="","",'Result do Turno'!AM25)</f>
        <v>0</v>
      </c>
      <c r="AC25" s="31">
        <f>IF('Result do Turno'!AM24="","",'Result do Turno'!AM24)</f>
        <v>6</v>
      </c>
      <c r="AD25" s="31">
        <f>IF('Result do Turno'!AN25="","",'Result do Turno'!AN25)</f>
        <v>0</v>
      </c>
      <c r="AE25" s="31">
        <f>IF('Result do Turno'!AN24="","",'Result do Turno'!AN24)</f>
        <v>6</v>
      </c>
      <c r="AF25" s="31" t="str">
        <f>IF('Result do Turno'!AO25="","",'Result do Turno'!AO25)</f>
        <v/>
      </c>
      <c r="AG25" s="186" t="str">
        <f>IF('Result do Turno'!AO24="","",'Result do Turno'!AO24)</f>
        <v/>
      </c>
      <c r="AH25" s="185" t="str">
        <f>IF('Result do Turno'!AZ23="","",'Result do Turno'!AZ23)</f>
        <v/>
      </c>
      <c r="AI25" s="31" t="str">
        <f>IF('Result do Turno'!AZ22="","",'Result do Turno'!AZ22)</f>
        <v/>
      </c>
      <c r="AJ25" s="31">
        <f>IF('Result do Turno'!BA23="","",'Result do Turno'!BA23)</f>
        <v>6</v>
      </c>
      <c r="AK25" s="31">
        <f>IF('Result do Turno'!BA22="","",'Result do Turno'!BA22)</f>
        <v>3</v>
      </c>
      <c r="AL25" s="31">
        <f>IF('Result do Turno'!BB23="","",'Result do Turno'!BB23)</f>
        <v>6</v>
      </c>
      <c r="AM25" s="31">
        <f>IF('Result do Turno'!BB22="","",'Result do Turno'!BB22)</f>
        <v>2</v>
      </c>
      <c r="AN25" s="31" t="str">
        <f>IF('Result do Turno'!BC23="","",'Result do Turno'!BC23)</f>
        <v/>
      </c>
      <c r="AO25" s="186" t="str">
        <f>IF('Result do Turno'!BC22="","",'Result do Turno'!BC22)</f>
        <v/>
      </c>
      <c r="AP25" s="185" t="str">
        <f>IF('Result do Turno'!BN27="","",'Result do Turno'!BN27)</f>
        <v/>
      </c>
      <c r="AQ25" s="31" t="str">
        <f>IF('Result do Turno'!BN26="","",'Result do Turno'!BN26)</f>
        <v/>
      </c>
      <c r="AR25" s="31">
        <f>IF('Result do Turno'!BO27="","",'Result do Turno'!BO27)</f>
        <v>6</v>
      </c>
      <c r="AS25" s="31">
        <f>IF('Result do Turno'!BO26="","",'Result do Turno'!BO26)</f>
        <v>1</v>
      </c>
      <c r="AT25" s="31">
        <f>IF('Result do Turno'!BP27="","",'Result do Turno'!BP27)</f>
        <v>6</v>
      </c>
      <c r="AU25" s="31">
        <f>IF('Result do Turno'!BP26="","",'Result do Turno'!BP26)</f>
        <v>3</v>
      </c>
      <c r="AV25" s="31" t="str">
        <f>IF('Result do Turno'!BQ27="","",'Result do Turno'!BQ27)</f>
        <v/>
      </c>
      <c r="AW25" s="186" t="str">
        <f>IF('Result do Turno'!BQ26="","",'Result do Turno'!BQ26)</f>
        <v/>
      </c>
      <c r="AX25" s="185" t="str">
        <f>IF('Result do Turno'!CB26="","",'Result do Turno'!CB26)</f>
        <v/>
      </c>
      <c r="AY25" s="31" t="str">
        <f>IF('Result do Turno'!CB27="","",'Result do Turno'!CB27)</f>
        <v/>
      </c>
      <c r="AZ25" s="31">
        <f>IF('Result do Turno'!CC26="","",'Result do Turno'!CC26)</f>
        <v>6</v>
      </c>
      <c r="BA25" s="31">
        <f>IF('Result do Turno'!CC27="","",'Result do Turno'!CC27)</f>
        <v>4</v>
      </c>
      <c r="BB25" s="31">
        <f>IF('Result do Turno'!CD26="","",'Result do Turno'!CD26)</f>
        <v>6</v>
      </c>
      <c r="BC25" s="31">
        <f>IF('Result do Turno'!CD27="","",'Result do Turno'!CD27)</f>
        <v>2</v>
      </c>
      <c r="BD25" s="31" t="str">
        <f>IF('Result do Turno'!CE26="","",'Result do Turno'!CE26)</f>
        <v/>
      </c>
      <c r="BE25" s="186" t="str">
        <f>IF('Result do Turno'!CE27="","",'Result do Turno'!CE27)</f>
        <v/>
      </c>
      <c r="BG25" s="31">
        <f>'Result do Turno'!W27</f>
        <v>1</v>
      </c>
      <c r="BH25" s="31" t="str">
        <f t="shared" si="58"/>
        <v>6x2 6x2</v>
      </c>
      <c r="BI25" s="31">
        <f>'Result do Turno'!AK25</f>
        <v>0</v>
      </c>
      <c r="BJ25" s="31" t="str">
        <f t="shared" si="59"/>
        <v>0x6 0x6</v>
      </c>
      <c r="BK25" s="31">
        <f>'Result do Turno'!AY23</f>
        <v>1</v>
      </c>
      <c r="BL25" s="31" t="str">
        <f t="shared" si="34"/>
        <v>6x3 6x2</v>
      </c>
      <c r="BM25" s="31">
        <f>'Result do Turno'!BM27</f>
        <v>1</v>
      </c>
      <c r="BN25" s="31" t="str">
        <f t="shared" si="35"/>
        <v>6x1 6x3</v>
      </c>
      <c r="BO25" s="31">
        <f>'Result do Turno'!CA26</f>
        <v>1</v>
      </c>
      <c r="BP25" s="31" t="str">
        <f t="shared" si="36"/>
        <v>6x4 6x2</v>
      </c>
      <c r="BQ25" s="31">
        <f t="shared" si="60"/>
        <v>1</v>
      </c>
      <c r="BR25" s="31" t="str">
        <f t="shared" si="61"/>
        <v>ANA CLÁUDIA venceu RENATO OLIVEIRA por 6x2 6x2</v>
      </c>
      <c r="BS25" s="31">
        <f t="shared" si="62"/>
        <v>1</v>
      </c>
      <c r="BT25" s="31" t="str">
        <f t="shared" si="63"/>
        <v>ANA CLÁUDIA perdeu para MÁRCIO CASTRO por 0x6 0x6</v>
      </c>
      <c r="BU25" s="31">
        <f t="shared" si="64"/>
        <v>1</v>
      </c>
      <c r="BV25" s="31" t="str">
        <f t="shared" si="65"/>
        <v>ANA CLÁUDIA venceu LOURIVALDO RABELO por 6x3 6x2</v>
      </c>
      <c r="BW25" s="31">
        <f t="shared" si="66"/>
        <v>1</v>
      </c>
      <c r="BX25" s="31" t="str">
        <f t="shared" si="67"/>
        <v>ANA CLÁUDIA venceu MARCUS MAMEDE por 6x1 6x3</v>
      </c>
      <c r="BY25" s="31">
        <f t="shared" si="68"/>
        <v>1</v>
      </c>
      <c r="BZ25" s="31" t="str">
        <f t="shared" si="69"/>
        <v>ANA CLÁUDIA venceu MARCELO MORAES por 6x4 6x2</v>
      </c>
      <c r="CB25" s="31" t="str">
        <f t="shared" si="70"/>
        <v>ANA CLÁUDIA venceu RENATO OLIVEIRA por 6x2 6x2</v>
      </c>
      <c r="CC25" s="31" t="str">
        <f t="shared" si="71"/>
        <v>ANA CLÁUDIA perdeu para MÁRCIO CASTRO por 0x6 0x6</v>
      </c>
      <c r="CD25" s="31" t="str">
        <f t="shared" si="72"/>
        <v>ANA CLÁUDIA venceu LOURIVALDO RABELO por 6x3 6x2</v>
      </c>
      <c r="CE25" s="31" t="str">
        <f t="shared" si="73"/>
        <v>ANA CLÁUDIA venceu MARCUS MAMEDE por 6x1 6x3</v>
      </c>
      <c r="CF25" s="31" t="str">
        <f t="shared" si="74"/>
        <v>ANA CLÁUDIA venceu MARCELO MORAES por 6x4 6x2</v>
      </c>
      <c r="CG25" s="31">
        <f t="shared" si="75"/>
        <v>0</v>
      </c>
      <c r="CH25" s="31" t="str">
        <f t="shared" si="26"/>
        <v/>
      </c>
    </row>
    <row r="26" spans="1:86" x14ac:dyDescent="0.45">
      <c r="A26" s="179" t="str">
        <f>'Result do Turno'!D26</f>
        <v>MARCUS MAMEDE</v>
      </c>
      <c r="B26" s="31" t="str">
        <f>'Result do Turno'!V24</f>
        <v>MÁRCIO CASTRO</v>
      </c>
      <c r="C26" s="31" t="str">
        <f t="shared" si="53"/>
        <v/>
      </c>
      <c r="D26" s="31" t="str">
        <f>'Result do Turno'!AJ22</f>
        <v>LOURIVALDO RABELO</v>
      </c>
      <c r="E26" s="31" t="str">
        <f t="shared" si="54"/>
        <v/>
      </c>
      <c r="F26" s="31" t="str">
        <f>'Result do Turno'!AX27</f>
        <v>MARCELO MORAES</v>
      </c>
      <c r="G26" s="31" t="str">
        <f t="shared" si="55"/>
        <v/>
      </c>
      <c r="H26" s="31" t="str">
        <f>'Result do Turno'!BL27</f>
        <v>ANA CLÁUDIA</v>
      </c>
      <c r="I26" s="31" t="str">
        <f t="shared" si="56"/>
        <v/>
      </c>
      <c r="J26" s="31" t="str">
        <f>'Result do Turno'!BZ24</f>
        <v>RENATO OLIVEIRA</v>
      </c>
      <c r="K26" s="31" t="str">
        <f t="shared" si="57"/>
        <v/>
      </c>
      <c r="M26" s="181">
        <f>'Result do Turno'!U24</f>
        <v>0</v>
      </c>
      <c r="N26" s="181" t="str">
        <f>'Result do Turno'!AI22</f>
        <v>(D)</v>
      </c>
      <c r="O26" s="181">
        <f>'Result do Turno'!AW27</f>
        <v>0</v>
      </c>
      <c r="P26" s="181">
        <f>'Result do Turno'!BK27</f>
        <v>0</v>
      </c>
      <c r="Q26" s="181" t="str">
        <f>'Result do Turno'!BY24</f>
        <v>(D)</v>
      </c>
      <c r="R26" s="185" t="str">
        <f>IF('Result do Turno'!X25="","",'Result do Turno'!X25)</f>
        <v/>
      </c>
      <c r="S26" s="31" t="str">
        <f>IF('Result do Turno'!X24="","",'Result do Turno'!X24)</f>
        <v/>
      </c>
      <c r="T26" s="31">
        <f>IF('Result do Turno'!Y25="","",'Result do Turno'!Y25)</f>
        <v>0</v>
      </c>
      <c r="U26" s="31">
        <f>IF('Result do Turno'!Y24="","",'Result do Turno'!Y24)</f>
        <v>6</v>
      </c>
      <c r="V26" s="31">
        <f>IF('Result do Turno'!Z25="","",'Result do Turno'!Z25)</f>
        <v>0</v>
      </c>
      <c r="W26" s="31">
        <f>IF('Result do Turno'!Z24="","",'Result do Turno'!Z24)</f>
        <v>6</v>
      </c>
      <c r="X26" s="31" t="str">
        <f>IF('Result do Turno'!AA25="","",'Result do Turno'!AA25)</f>
        <v/>
      </c>
      <c r="Y26" s="186" t="str">
        <f>IF('Result do Turno'!AA24="","",'Result do Turno'!AA24)</f>
        <v/>
      </c>
      <c r="Z26" s="185" t="str">
        <f>IF('Result do Turno'!AL23="","",'Result do Turno'!AL23)</f>
        <v/>
      </c>
      <c r="AA26" s="31" t="str">
        <f>IF('Result do Turno'!AL22="","",'Result do Turno'!AL22)</f>
        <v/>
      </c>
      <c r="AB26" s="31">
        <f>IF('Result do Turno'!AM23="","",'Result do Turno'!AM23)</f>
        <v>3</v>
      </c>
      <c r="AC26" s="31">
        <f>IF('Result do Turno'!AM22="","",'Result do Turno'!AM22)</f>
        <v>6</v>
      </c>
      <c r="AD26" s="31">
        <f>IF('Result do Turno'!AN23="","",'Result do Turno'!AN23)</f>
        <v>3</v>
      </c>
      <c r="AE26" s="31">
        <f>IF('Result do Turno'!AN22="","",'Result do Turno'!AN22)</f>
        <v>6</v>
      </c>
      <c r="AF26" s="31" t="str">
        <f>IF('Result do Turno'!AO23="","",'Result do Turno'!AO23)</f>
        <v/>
      </c>
      <c r="AG26" s="186" t="str">
        <f>IF('Result do Turno'!AO22="","",'Result do Turno'!AO22)</f>
        <v/>
      </c>
      <c r="AH26" s="185" t="str">
        <f>IF('Result do Turno'!AZ26="","",'Result do Turno'!AZ26)</f>
        <v/>
      </c>
      <c r="AI26" s="31" t="str">
        <f>IF('Result do Turno'!AZ27="","",'Result do Turno'!AZ27)</f>
        <v/>
      </c>
      <c r="AJ26" s="31">
        <f>IF('Result do Turno'!BA26="","",'Result do Turno'!BA26)</f>
        <v>6</v>
      </c>
      <c r="AK26" s="31">
        <f>IF('Result do Turno'!BA27="","",'Result do Turno'!BA27)</f>
        <v>4</v>
      </c>
      <c r="AL26" s="31">
        <f>IF('Result do Turno'!BB26="","",'Result do Turno'!BB26)</f>
        <v>4</v>
      </c>
      <c r="AM26" s="31">
        <f>IF('Result do Turno'!BB27="","",'Result do Turno'!BB27)</f>
        <v>6</v>
      </c>
      <c r="AN26" s="31">
        <f>IF('Result do Turno'!BC26="","",'Result do Turno'!BC26)</f>
        <v>10</v>
      </c>
      <c r="AO26" s="186">
        <f>IF('Result do Turno'!BC27="","",'Result do Turno'!BC27)</f>
        <v>5</v>
      </c>
      <c r="AP26" s="185" t="str">
        <f>IF('Result do Turno'!BN26="","",'Result do Turno'!BN26)</f>
        <v/>
      </c>
      <c r="AQ26" s="31" t="str">
        <f>IF('Result do Turno'!BN27="","",'Result do Turno'!BN27)</f>
        <v/>
      </c>
      <c r="AR26" s="31">
        <f>IF('Result do Turno'!BO26="","",'Result do Turno'!BO26)</f>
        <v>1</v>
      </c>
      <c r="AS26" s="31">
        <f>IF('Result do Turno'!BO27="","",'Result do Turno'!BO27)</f>
        <v>6</v>
      </c>
      <c r="AT26" s="31">
        <f>IF('Result do Turno'!BP26="","",'Result do Turno'!BP26)</f>
        <v>3</v>
      </c>
      <c r="AU26" s="31">
        <f>IF('Result do Turno'!BP27="","",'Result do Turno'!BP27)</f>
        <v>6</v>
      </c>
      <c r="AV26" s="31" t="str">
        <f>IF('Result do Turno'!BQ26="","",'Result do Turno'!BQ26)</f>
        <v/>
      </c>
      <c r="AW26" s="186" t="str">
        <f>IF('Result do Turno'!BQ27="","",'Result do Turno'!BQ27)</f>
        <v/>
      </c>
      <c r="AX26" s="185" t="str">
        <f>IF('Result do Turno'!CB25="","",'Result do Turno'!CB25)</f>
        <v/>
      </c>
      <c r="AY26" s="31" t="str">
        <f>IF('Result do Turno'!CB24="","",'Result do Turno'!CB24)</f>
        <v/>
      </c>
      <c r="AZ26" s="31">
        <f>IF('Result do Turno'!CC25="","",'Result do Turno'!CC25)</f>
        <v>6</v>
      </c>
      <c r="BA26" s="31">
        <f>IF('Result do Turno'!CC24="","",'Result do Turno'!CC24)</f>
        <v>0</v>
      </c>
      <c r="BB26" s="31">
        <f>IF('Result do Turno'!CD25="","",'Result do Turno'!CD25)</f>
        <v>1</v>
      </c>
      <c r="BC26" s="31">
        <f>IF('Result do Turno'!CD24="","",'Result do Turno'!CD24)</f>
        <v>6</v>
      </c>
      <c r="BD26" s="31">
        <f>IF('Result do Turno'!CE25="","",'Result do Turno'!CE25)</f>
        <v>8</v>
      </c>
      <c r="BE26" s="186">
        <f>IF('Result do Turno'!CE24="","",'Result do Turno'!CE24)</f>
        <v>10</v>
      </c>
      <c r="BG26" s="31">
        <f>'Result do Turno'!W25</f>
        <v>0</v>
      </c>
      <c r="BH26" s="31" t="str">
        <f t="shared" si="58"/>
        <v>0x6 0x6</v>
      </c>
      <c r="BI26" s="31">
        <f>'Result do Turno'!AK23</f>
        <v>0</v>
      </c>
      <c r="BJ26" s="31" t="str">
        <f t="shared" si="59"/>
        <v>3x6 3x6</v>
      </c>
      <c r="BK26" s="31">
        <f>'Result do Turno'!AY26</f>
        <v>1</v>
      </c>
      <c r="BL26" s="31" t="str">
        <f t="shared" si="34"/>
        <v>6x4 4x6 10x5</v>
      </c>
      <c r="BM26" s="31">
        <f>'Result do Turno'!BM26</f>
        <v>0</v>
      </c>
      <c r="BN26" s="31" t="str">
        <f t="shared" si="35"/>
        <v>1x6 3x6</v>
      </c>
      <c r="BO26" s="31">
        <f>'Result do Turno'!CA25</f>
        <v>0</v>
      </c>
      <c r="BP26" s="31" t="str">
        <f t="shared" si="36"/>
        <v>6x0 1x6 8x10</v>
      </c>
      <c r="BQ26" s="31">
        <f t="shared" si="60"/>
        <v>1</v>
      </c>
      <c r="BR26" s="31" t="str">
        <f t="shared" si="61"/>
        <v>MARCUS MAMEDE perdeu para MÁRCIO CASTRO por 0x6 0x6</v>
      </c>
      <c r="BS26" s="31">
        <f t="shared" si="62"/>
        <v>1</v>
      </c>
      <c r="BT26" s="31" t="str">
        <f t="shared" si="63"/>
        <v>MARCUS MAMEDE perdeu para LOURIVALDO RABELO por 3x6 3x6</v>
      </c>
      <c r="BU26" s="31">
        <f t="shared" si="64"/>
        <v>1</v>
      </c>
      <c r="BV26" s="31" t="str">
        <f t="shared" si="65"/>
        <v>MARCUS MAMEDE venceu MARCELO MORAES por 6x4 4x6 10x5</v>
      </c>
      <c r="BW26" s="31">
        <f t="shared" si="66"/>
        <v>1</v>
      </c>
      <c r="BX26" s="31" t="str">
        <f t="shared" si="67"/>
        <v>MARCUS MAMEDE perdeu para ANA CLÁUDIA por 1x6 3x6</v>
      </c>
      <c r="BY26" s="31">
        <f t="shared" si="68"/>
        <v>1</v>
      </c>
      <c r="BZ26" s="31" t="str">
        <f t="shared" si="69"/>
        <v>MARCUS MAMEDE perdeu para RENATO OLIVEIRA por 6x0 1x6 8x10</v>
      </c>
      <c r="CB26" s="31" t="str">
        <f t="shared" si="70"/>
        <v>MARCUS MAMEDE perdeu para MÁRCIO CASTRO por 0x6 0x6</v>
      </c>
      <c r="CC26" s="31" t="str">
        <f t="shared" si="71"/>
        <v>MARCUS MAMEDE perdeu para LOURIVALDO RABELO por 3x6 3x6</v>
      </c>
      <c r="CD26" s="31" t="str">
        <f t="shared" si="72"/>
        <v>MARCUS MAMEDE venceu MARCELO MORAES por 6x4 4x6 10x5</v>
      </c>
      <c r="CE26" s="31" t="str">
        <f t="shared" si="73"/>
        <v>MARCUS MAMEDE perdeu para ANA CLÁUDIA por 1x6 3x6</v>
      </c>
      <c r="CF26" s="31" t="str">
        <f t="shared" si="74"/>
        <v>MARCUS MAMEDE perdeu para RENATO OLIVEIRA por 6x0 1x6 8x10</v>
      </c>
      <c r="CG26" s="31">
        <f t="shared" si="75"/>
        <v>0</v>
      </c>
      <c r="CH26" s="31" t="str">
        <f t="shared" si="26"/>
        <v/>
      </c>
    </row>
    <row r="27" spans="1:86" x14ac:dyDescent="0.45">
      <c r="A27" s="179" t="str">
        <f>'Result do Turno'!D27</f>
        <v>MARCELO MORAES</v>
      </c>
      <c r="B27" s="31" t="str">
        <f>'Result do Turno'!V22</f>
        <v>LOURIVALDO RABELO</v>
      </c>
      <c r="C27" s="31" t="str">
        <f t="shared" si="53"/>
        <v/>
      </c>
      <c r="D27" s="31" t="str">
        <f>'Result do Turno'!AJ26</f>
        <v>RENATO OLIVEIRA</v>
      </c>
      <c r="E27" s="31" t="str">
        <f t="shared" si="54"/>
        <v/>
      </c>
      <c r="F27" s="31" t="str">
        <f>'Result do Turno'!AX26</f>
        <v>MARCUS MAMEDE</v>
      </c>
      <c r="G27" s="31" t="str">
        <f t="shared" si="55"/>
        <v/>
      </c>
      <c r="H27" s="31" t="str">
        <f>'Result do Turno'!BL24</f>
        <v>MÁRCIO CASTRO</v>
      </c>
      <c r="I27" s="31" t="str">
        <f t="shared" si="56"/>
        <v/>
      </c>
      <c r="J27" s="31" t="str">
        <f>'Result do Turno'!BZ26</f>
        <v>ANA CLÁUDIA</v>
      </c>
      <c r="K27" s="31" t="str">
        <f t="shared" si="57"/>
        <v/>
      </c>
      <c r="M27" s="181">
        <f>'Result do Turno'!U22</f>
        <v>0</v>
      </c>
      <c r="N27" s="181" t="str">
        <f>'Result do Turno'!AI26</f>
        <v>(D)</v>
      </c>
      <c r="O27" s="181" t="str">
        <f>'Result do Turno'!AW26</f>
        <v>(D)</v>
      </c>
      <c r="P27" s="181">
        <f>'Result do Turno'!BK24</f>
        <v>0</v>
      </c>
      <c r="Q27" s="181" t="str">
        <f>'Result do Turno'!BY26</f>
        <v>(D)</v>
      </c>
      <c r="R27" s="187" t="str">
        <f>IF('Result do Turno'!X23="","",'Result do Turno'!X23)</f>
        <v>W</v>
      </c>
      <c r="S27" s="188" t="str">
        <f>IF('Result do Turno'!X22="","",'Result do Turno'!X22)</f>
        <v>O</v>
      </c>
      <c r="T27" s="188" t="str">
        <f>IF('Result do Turno'!Y23="","",'Result do Turno'!Y23)</f>
        <v/>
      </c>
      <c r="U27" s="188" t="str">
        <f>IF('Result do Turno'!Y22="","",'Result do Turno'!Y22)</f>
        <v/>
      </c>
      <c r="V27" s="188" t="str">
        <f>IF('Result do Turno'!Z23="","",'Result do Turno'!Z23)</f>
        <v/>
      </c>
      <c r="W27" s="188" t="str">
        <f>IF('Result do Turno'!Z22="","",'Result do Turno'!Z22)</f>
        <v/>
      </c>
      <c r="X27" s="188" t="str">
        <f>IF('Result do Turno'!AA23="","",'Result do Turno'!AA23)</f>
        <v/>
      </c>
      <c r="Y27" s="189" t="str">
        <f>IF('Result do Turno'!AA22="","",'Result do Turno'!AA22)</f>
        <v/>
      </c>
      <c r="Z27" s="187" t="str">
        <f>IF('Result do Turno'!AL27="","",'Result do Turno'!AL27)</f>
        <v>W</v>
      </c>
      <c r="AA27" s="188" t="str">
        <f>IF('Result do Turno'!AL26="","",'Result do Turno'!AL26)</f>
        <v>O</v>
      </c>
      <c r="AB27" s="188" t="str">
        <f>IF('Result do Turno'!AM27="","",'Result do Turno'!AM27)</f>
        <v/>
      </c>
      <c r="AC27" s="188" t="str">
        <f>IF('Result do Turno'!AM26="","",'Result do Turno'!AM26)</f>
        <v/>
      </c>
      <c r="AD27" s="188" t="str">
        <f>IF('Result do Turno'!AN27="","",'Result do Turno'!AN27)</f>
        <v/>
      </c>
      <c r="AE27" s="188" t="str">
        <f>IF('Result do Turno'!AN26="","",'Result do Turno'!AN26)</f>
        <v/>
      </c>
      <c r="AF27" s="188" t="str">
        <f>IF('Result do Turno'!AO27="","",'Result do Turno'!AO27)</f>
        <v/>
      </c>
      <c r="AG27" s="189" t="str">
        <f>IF('Result do Turno'!AO26="","",'Result do Turno'!AO26)</f>
        <v/>
      </c>
      <c r="AH27" s="187" t="str">
        <f>IF('Result do Turno'!AZ27="","",'Result do Turno'!AZ27)</f>
        <v/>
      </c>
      <c r="AI27" s="188" t="str">
        <f>IF('Result do Turno'!AZ26="","",'Result do Turno'!AZ26)</f>
        <v/>
      </c>
      <c r="AJ27" s="188">
        <f>IF('Result do Turno'!BA27="","",'Result do Turno'!BA27)</f>
        <v>4</v>
      </c>
      <c r="AK27" s="188">
        <f>IF('Result do Turno'!BA26="","",'Result do Turno'!BA26)</f>
        <v>6</v>
      </c>
      <c r="AL27" s="188">
        <f>IF('Result do Turno'!BB27="","",'Result do Turno'!BB27)</f>
        <v>6</v>
      </c>
      <c r="AM27" s="188">
        <f>IF('Result do Turno'!BB26="","",'Result do Turno'!BB26)</f>
        <v>4</v>
      </c>
      <c r="AN27" s="188">
        <f>IF('Result do Turno'!BC27="","",'Result do Turno'!BC27)</f>
        <v>5</v>
      </c>
      <c r="AO27" s="189">
        <f>IF('Result do Turno'!BC26="","",'Result do Turno'!BC26)</f>
        <v>10</v>
      </c>
      <c r="AP27" s="187" t="str">
        <f>IF('Result do Turno'!BN25="","",'Result do Turno'!BN25)</f>
        <v/>
      </c>
      <c r="AQ27" s="188" t="str">
        <f>IF('Result do Turno'!BN24="","",'Result do Turno'!BN24)</f>
        <v/>
      </c>
      <c r="AR27" s="188">
        <f>IF('Result do Turno'!BO25="","",'Result do Turno'!BO25)</f>
        <v>1</v>
      </c>
      <c r="AS27" s="188">
        <f>IF('Result do Turno'!BO24="","",'Result do Turno'!BO24)</f>
        <v>6</v>
      </c>
      <c r="AT27" s="188">
        <f>IF('Result do Turno'!BP25="","",'Result do Turno'!BP25)</f>
        <v>0</v>
      </c>
      <c r="AU27" s="188">
        <f>IF('Result do Turno'!BP24="","",'Result do Turno'!BP24)</f>
        <v>6</v>
      </c>
      <c r="AV27" s="188" t="str">
        <f>IF('Result do Turno'!BQ25="","",'Result do Turno'!BQ25)</f>
        <v/>
      </c>
      <c r="AW27" s="189" t="str">
        <f>IF('Result do Turno'!BQ24="","",'Result do Turno'!BQ24)</f>
        <v/>
      </c>
      <c r="AX27" s="187" t="str">
        <f>IF('Result do Turno'!CB27="","",'Result do Turno'!CB27)</f>
        <v/>
      </c>
      <c r="AY27" s="188" t="str">
        <f>IF('Result do Turno'!CB26="","",'Result do Turno'!CB26)</f>
        <v/>
      </c>
      <c r="AZ27" s="188">
        <f>IF('Result do Turno'!CC27="","",'Result do Turno'!CC27)</f>
        <v>4</v>
      </c>
      <c r="BA27" s="188">
        <f>IF('Result do Turno'!CC26="","",'Result do Turno'!CC26)</f>
        <v>6</v>
      </c>
      <c r="BB27" s="188">
        <f>IF('Result do Turno'!CD27="","",'Result do Turno'!CD27)</f>
        <v>2</v>
      </c>
      <c r="BC27" s="188">
        <f>IF('Result do Turno'!CD26="","",'Result do Turno'!CD26)</f>
        <v>6</v>
      </c>
      <c r="BD27" s="188" t="str">
        <f>IF('Result do Turno'!CE27="","",'Result do Turno'!CE27)</f>
        <v/>
      </c>
      <c r="BE27" s="189" t="str">
        <f>IF('Result do Turno'!CE26="","",'Result do Turno'!CE26)</f>
        <v/>
      </c>
      <c r="BG27" s="31">
        <f>'Result do Turno'!W23</f>
        <v>1</v>
      </c>
      <c r="BH27" s="31" t="str">
        <f t="shared" si="58"/>
        <v>WxO</v>
      </c>
      <c r="BI27" s="31">
        <f>'Result do Turno'!AK27</f>
        <v>1</v>
      </c>
      <c r="BJ27" s="31" t="str">
        <f t="shared" si="59"/>
        <v>WxO</v>
      </c>
      <c r="BK27" s="31">
        <f>'Result do Turno'!AY27</f>
        <v>0</v>
      </c>
      <c r="BL27" s="31" t="str">
        <f t="shared" si="34"/>
        <v>4x6 6x4 5x10</v>
      </c>
      <c r="BM27" s="31">
        <f>'Result do Turno'!BM25</f>
        <v>0</v>
      </c>
      <c r="BN27" s="31" t="str">
        <f t="shared" si="35"/>
        <v>1x6 0x6</v>
      </c>
      <c r="BO27" s="31">
        <f>'Result do Turno'!CA27</f>
        <v>0</v>
      </c>
      <c r="BP27" s="31" t="str">
        <f t="shared" si="36"/>
        <v>4x6 2x6</v>
      </c>
      <c r="BQ27" s="31">
        <f t="shared" si="60"/>
        <v>1</v>
      </c>
      <c r="BR27" s="31" t="str">
        <f t="shared" si="61"/>
        <v>MARCELO MORAES venceu LOURIVALDO RABELO por WxO</v>
      </c>
      <c r="BS27" s="31">
        <f t="shared" si="62"/>
        <v>1</v>
      </c>
      <c r="BT27" s="31" t="str">
        <f t="shared" si="63"/>
        <v>MARCELO MORAES venceu RENATO OLIVEIRA por WxO</v>
      </c>
      <c r="BU27" s="31">
        <f t="shared" si="64"/>
        <v>1</v>
      </c>
      <c r="BV27" s="31" t="str">
        <f t="shared" si="65"/>
        <v>MARCELO MORAES perdeu para MARCUS MAMEDE por 4x6 6x4 5x10</v>
      </c>
      <c r="BW27" s="31">
        <f t="shared" si="66"/>
        <v>1</v>
      </c>
      <c r="BX27" s="31" t="str">
        <f t="shared" si="67"/>
        <v>MARCELO MORAES perdeu para MÁRCIO CASTRO por 1x6 0x6</v>
      </c>
      <c r="BY27" s="31">
        <f t="shared" si="68"/>
        <v>1</v>
      </c>
      <c r="BZ27" s="31" t="str">
        <f t="shared" si="69"/>
        <v>MARCELO MORAES perdeu para ANA CLÁUDIA por 4x6 2x6</v>
      </c>
      <c r="CB27" s="31" t="str">
        <f t="shared" si="70"/>
        <v>MARCELO MORAES venceu LOURIVALDO RABELO por WxO</v>
      </c>
      <c r="CC27" s="31" t="str">
        <f t="shared" si="71"/>
        <v>MARCELO MORAES venceu RENATO OLIVEIRA por WxO</v>
      </c>
      <c r="CD27" s="31" t="str">
        <f t="shared" si="72"/>
        <v>MARCELO MORAES perdeu para MARCUS MAMEDE por 4x6 6x4 5x10</v>
      </c>
      <c r="CE27" s="31" t="str">
        <f t="shared" si="73"/>
        <v>MARCELO MORAES perdeu para MÁRCIO CASTRO por 1x6 0x6</v>
      </c>
      <c r="CF27" s="31" t="str">
        <f t="shared" si="74"/>
        <v>MARCELO MORAES perdeu para ANA CLÁUDIA por 4x6 2x6</v>
      </c>
      <c r="CG27" s="31">
        <f t="shared" si="75"/>
        <v>0</v>
      </c>
      <c r="CH27" s="31" t="str">
        <f t="shared" si="26"/>
        <v/>
      </c>
    </row>
    <row r="28" spans="1:86" x14ac:dyDescent="0.45">
      <c r="BG28" s="31">
        <f>'Result do Turno'!W28</f>
        <v>0</v>
      </c>
      <c r="BI28" s="31">
        <f>'Result do Turno'!AK28</f>
        <v>0</v>
      </c>
      <c r="BL28" s="31" t="str">
        <f t="shared" si="34"/>
        <v>x x</v>
      </c>
      <c r="BN28" s="31" t="str">
        <f t="shared" si="35"/>
        <v>x x</v>
      </c>
      <c r="BP28" s="31" t="str">
        <f t="shared" si="36"/>
        <v>x x</v>
      </c>
      <c r="CH28" s="31" t="str">
        <f t="shared" si="26"/>
        <v/>
      </c>
    </row>
    <row r="29" spans="1:86" x14ac:dyDescent="0.45">
      <c r="BG29" s="31">
        <f>'Result do Turno'!W29</f>
        <v>0</v>
      </c>
      <c r="BI29" s="31">
        <f>'Result do Turno'!AK29</f>
        <v>0</v>
      </c>
      <c r="BL29" s="31" t="str">
        <f t="shared" si="34"/>
        <v>x x</v>
      </c>
      <c r="BN29" s="31" t="str">
        <f t="shared" si="35"/>
        <v>x x</v>
      </c>
      <c r="BP29" s="31" t="str">
        <f t="shared" si="36"/>
        <v>x x</v>
      </c>
      <c r="CH29" s="31" t="str">
        <f t="shared" si="26"/>
        <v/>
      </c>
    </row>
    <row r="30" spans="1:86" x14ac:dyDescent="0.45">
      <c r="E30" s="31" t="s">
        <v>264</v>
      </c>
      <c r="G30" s="31" t="s">
        <v>264</v>
      </c>
      <c r="I30" s="31" t="s">
        <v>265</v>
      </c>
      <c r="K30" s="31" t="s">
        <v>266</v>
      </c>
      <c r="BG30" s="31">
        <f>'Result do Turno'!W30</f>
        <v>0</v>
      </c>
      <c r="BI30" s="31">
        <f>'Result do Turno'!AK30</f>
        <v>0</v>
      </c>
      <c r="BL30" s="31" t="str">
        <f t="shared" si="34"/>
        <v>x x</v>
      </c>
      <c r="BN30" s="31" t="str">
        <f t="shared" si="35"/>
        <v>x x</v>
      </c>
      <c r="BP30" s="31" t="str">
        <f t="shared" si="36"/>
        <v>x x</v>
      </c>
      <c r="CH30" s="31" t="str">
        <f t="shared" si="26"/>
        <v/>
      </c>
    </row>
    <row r="31" spans="1:86" x14ac:dyDescent="0.45">
      <c r="A31" s="179" t="str">
        <f>'Result do Turno'!D31</f>
        <v>LÚCIO MESQUITA</v>
      </c>
      <c r="B31" s="180" t="str">
        <f>'Result do Turno'!V32</f>
        <v>UIRA OLIVEIRA</v>
      </c>
      <c r="C31" s="31" t="str">
        <f t="shared" ref="C31:C36" si="76">IF(BQ31=1,"",IF(M31=0,A31,B31))</f>
        <v/>
      </c>
      <c r="D31" s="31" t="str">
        <f>'Result do Turno'!AJ32</f>
        <v>JOÃO SUCUPIRA</v>
      </c>
      <c r="E31" s="31" t="str">
        <f t="shared" ref="E31:E36" si="77">IF(BS31=1,"",IF(N31=0,A31,D31))</f>
        <v/>
      </c>
      <c r="F31" s="180" t="str">
        <f>'Result do Turno'!AX32</f>
        <v>MARLOS PARANHOS</v>
      </c>
      <c r="G31" s="31" t="str">
        <f t="shared" ref="G31:G36" si="78">IF(BU31=1,"",IF(O31=0,A31,F31))</f>
        <v/>
      </c>
      <c r="H31" s="180" t="str">
        <f>'Result do Turno'!BL32</f>
        <v>GILMARA LIMA</v>
      </c>
      <c r="I31" s="31" t="str">
        <f t="shared" ref="I31:I36" si="79">IF(BW31=1,"",IF(P31=0,A31,H31))</f>
        <v/>
      </c>
      <c r="J31" s="180" t="str">
        <f>'Result do Turno'!BZ32</f>
        <v>LUCIANO CASTRO</v>
      </c>
      <c r="K31" s="31" t="str">
        <f t="shared" ref="K31:K36" si="80">IF(BY31=1,"",IF(Q31=0,A31,J31))</f>
        <v/>
      </c>
      <c r="M31" s="181" t="str">
        <f>'Result do Turno'!U32</f>
        <v>(D)</v>
      </c>
      <c r="N31" s="181">
        <f>'Result do Turno'!AI32</f>
        <v>0</v>
      </c>
      <c r="O31" s="181" t="str">
        <f>'Result do Turno'!AW32</f>
        <v>(D)</v>
      </c>
      <c r="P31" s="181">
        <f>'Result do Turno'!BK32</f>
        <v>0</v>
      </c>
      <c r="Q31" s="181" t="str">
        <f>'Result do Turno'!BY32</f>
        <v>(D)</v>
      </c>
      <c r="R31" s="182" t="str">
        <f>IF('Result do Turno'!X31="","",'Result do Turno'!X31)</f>
        <v/>
      </c>
      <c r="S31" s="183" t="str">
        <f>IF('Result do Turno'!X32="","",'Result do Turno'!X32)</f>
        <v/>
      </c>
      <c r="T31" s="183">
        <f>IF('Result do Turno'!Y31="","",'Result do Turno'!Y31)</f>
        <v>6</v>
      </c>
      <c r="U31" s="183">
        <f>IF('Result do Turno'!Y32="","",'Result do Turno'!Y32)</f>
        <v>0</v>
      </c>
      <c r="V31" s="183">
        <f>IF('Result do Turno'!Z31="","",'Result do Turno'!Z31)</f>
        <v>6</v>
      </c>
      <c r="W31" s="183">
        <f>IF('Result do Turno'!Z32="","",'Result do Turno'!Z32)</f>
        <v>1</v>
      </c>
      <c r="X31" s="183" t="str">
        <f>IF('Result do Turno'!AA31="","",'Result do Turno'!AA31)</f>
        <v/>
      </c>
      <c r="Y31" s="184" t="str">
        <f>IF('Result do Turno'!AA32="","",'Result do Turno'!AA32)</f>
        <v/>
      </c>
      <c r="Z31" s="182" t="str">
        <f>IF('Result do Turno'!AL31="","",'Result do Turno'!AL31)</f>
        <v/>
      </c>
      <c r="AA31" s="183" t="str">
        <f>IF('Result do Turno'!AL32="","",'Result do Turno'!AL32)</f>
        <v/>
      </c>
      <c r="AB31" s="183">
        <f>IF('Result do Turno'!AM31="","",'Result do Turno'!AM31)</f>
        <v>1</v>
      </c>
      <c r="AC31" s="183">
        <f>IF('Result do Turno'!AM32="","",'Result do Turno'!AM32)</f>
        <v>6</v>
      </c>
      <c r="AD31" s="183">
        <f>IF('Result do Turno'!AN31="","",'Result do Turno'!AN31)</f>
        <v>6</v>
      </c>
      <c r="AE31" s="183">
        <f>IF('Result do Turno'!AN32="","",'Result do Turno'!AN32)</f>
        <v>3</v>
      </c>
      <c r="AF31" s="183">
        <f>IF('Result do Turno'!AO31="","",'Result do Turno'!AO31)</f>
        <v>11</v>
      </c>
      <c r="AG31" s="184">
        <f>IF('Result do Turno'!AO32="","",'Result do Turno'!AO32)</f>
        <v>9</v>
      </c>
      <c r="AH31" s="182" t="str">
        <f>IF('Result do Turno'!AZ31="","",'Result do Turno'!AZ31)</f>
        <v/>
      </c>
      <c r="AI31" s="183" t="str">
        <f>IF('Result do Turno'!AZ32="","",'Result do Turno'!AZ32)</f>
        <v/>
      </c>
      <c r="AJ31" s="183">
        <f>IF('Result do Turno'!BA31="","",'Result do Turno'!BA31)</f>
        <v>6</v>
      </c>
      <c r="AK31" s="183">
        <f>IF('Result do Turno'!BA32="","",'Result do Turno'!BA32)</f>
        <v>2</v>
      </c>
      <c r="AL31" s="183">
        <f>IF('Result do Turno'!BB31="","",'Result do Turno'!BB31)</f>
        <v>6</v>
      </c>
      <c r="AM31" s="183">
        <f>IF('Result do Turno'!BB32="","",'Result do Turno'!BB32)</f>
        <v>1</v>
      </c>
      <c r="AN31" s="183" t="str">
        <f>IF('Result do Turno'!BC31="","",'Result do Turno'!BC31)</f>
        <v/>
      </c>
      <c r="AO31" s="184" t="str">
        <f>IF('Result do Turno'!BC32="","",'Result do Turno'!BC32)</f>
        <v/>
      </c>
      <c r="AP31" s="182" t="str">
        <f>IF('Result do Turno'!BN31="","",'Result do Turno'!BN31)</f>
        <v/>
      </c>
      <c r="AQ31" s="183" t="str">
        <f>IF('Result do Turno'!BN32="","",'Result do Turno'!BN32)</f>
        <v/>
      </c>
      <c r="AR31" s="183">
        <f>IF('Result do Turno'!BO31="","",'Result do Turno'!BO31)</f>
        <v>5</v>
      </c>
      <c r="AS31" s="183">
        <f>IF('Result do Turno'!BO32="","",'Result do Turno'!BO32)</f>
        <v>6</v>
      </c>
      <c r="AT31" s="183">
        <f>IF('Result do Turno'!BP31="","",'Result do Turno'!BP31)</f>
        <v>3</v>
      </c>
      <c r="AU31" s="183">
        <f>IF('Result do Turno'!BP32="","",'Result do Turno'!BP32)</f>
        <v>6</v>
      </c>
      <c r="AV31" s="183" t="str">
        <f>IF('Result do Turno'!BQ31="","",'Result do Turno'!BQ31)</f>
        <v/>
      </c>
      <c r="AW31" s="184" t="str">
        <f>IF('Result do Turno'!BQ32="","",'Result do Turno'!BQ32)</f>
        <v/>
      </c>
      <c r="AX31" s="182" t="str">
        <f>IF('Result do Turno'!CB31="","",'Result do Turno'!CB31)</f>
        <v>O</v>
      </c>
      <c r="AY31" s="183" t="str">
        <f>IF('Result do Turno'!CB32="","",'Result do Turno'!CB32)</f>
        <v>W</v>
      </c>
      <c r="AZ31" s="183" t="str">
        <f>IF('Result do Turno'!CC31="","",'Result do Turno'!CC31)</f>
        <v/>
      </c>
      <c r="BA31" s="183" t="str">
        <f>IF('Result do Turno'!CC32="","",'Result do Turno'!CC32)</f>
        <v/>
      </c>
      <c r="BB31" s="183" t="str">
        <f>IF('Result do Turno'!CD31="","",'Result do Turno'!CD31)</f>
        <v/>
      </c>
      <c r="BC31" s="183" t="str">
        <f>IF('Result do Turno'!CD32="","",'Result do Turno'!CD32)</f>
        <v/>
      </c>
      <c r="BD31" s="183" t="str">
        <f>IF('Result do Turno'!CE31="","",'Result do Turno'!CE31)</f>
        <v/>
      </c>
      <c r="BE31" s="184" t="str">
        <f>IF('Result do Turno'!CE32="","",'Result do Turno'!CE32)</f>
        <v/>
      </c>
      <c r="BG31" s="31">
        <f>'Result do Turno'!W31</f>
        <v>1</v>
      </c>
      <c r="BH31" s="31" t="str">
        <f t="shared" ref="BH31:BH36" si="81">IF(R31="",IF(X31="",CONCATENATE(T31,"x",U31," ",V31,"x",W31),CONCATENATE(T31,"x",U31," ",V31,"x",W31," ",X31,"x",Y31)),CONCATENATE(R31,"x",S31))</f>
        <v>6x0 6x1</v>
      </c>
      <c r="BI31" s="31">
        <f>'Result do Turno'!AK31</f>
        <v>1</v>
      </c>
      <c r="BJ31" s="31" t="str">
        <f t="shared" ref="BJ31:BJ36" si="82">IF(Z31="",IF(AF31="",CONCATENATE(AB31,"x",AC31," ",AD31,"x",AE31),CONCATENATE(AB31,"x",AC31," ",AD31,"x",AE31," ",AF31,"x",AG31)),CONCATENATE(Z31,"x",AA31))</f>
        <v>1x6 6x3 11x9</v>
      </c>
      <c r="BK31" s="31">
        <f>'Result do Turno'!AY31</f>
        <v>1</v>
      </c>
      <c r="BL31" s="31" t="str">
        <f t="shared" si="34"/>
        <v>6x2 6x1</v>
      </c>
      <c r="BM31" s="31">
        <f>'Result do Turno'!BM31</f>
        <v>0</v>
      </c>
      <c r="BN31" s="31" t="str">
        <f t="shared" si="35"/>
        <v>5x6 3x6</v>
      </c>
      <c r="BO31" s="31">
        <f>'Result do Turno'!CA31</f>
        <v>0</v>
      </c>
      <c r="BP31" s="31" t="str">
        <f t="shared" si="36"/>
        <v>OxW</v>
      </c>
      <c r="BQ31" s="31">
        <f t="shared" ref="BQ31:BQ36" si="83">IF(BH31="x x","",1)</f>
        <v>1</v>
      </c>
      <c r="BR31" s="31" t="str">
        <f t="shared" ref="BR31:BR36" si="84">IF(BG31=1,CONCATENATE($A31, " venceu ",B31," por ",BH31),IF(BH31="OxW",CONCATENATE($A31, " perdeu para ",B31," por WxO"),CONCATENATE($A31, " perdeu para ",B31," por ",BH31)))</f>
        <v>LÚCIO MESQUITA venceu UIRA OLIVEIRA por 6x0 6x1</v>
      </c>
      <c r="BS31" s="31">
        <f t="shared" ref="BS31:BS36" si="85">IF(BJ31="x x","",1)</f>
        <v>1</v>
      </c>
      <c r="BT31" s="31" t="str">
        <f t="shared" ref="BT31:BT36" si="86">IF(BI31=1,CONCATENATE($A31, " venceu ",D31," por ",BJ31),IF(BJ31="OxW",CONCATENATE($A31, " perdeu para ",D31," por WxO"),CONCATENATE($A31, " perdeu para ",D31," por ",BJ31)))</f>
        <v>LÚCIO MESQUITA venceu JOÃO SUCUPIRA por 1x6 6x3 11x9</v>
      </c>
      <c r="BU31" s="31">
        <f t="shared" ref="BU31:BU36" si="87">IF(BL31="x x","",1)</f>
        <v>1</v>
      </c>
      <c r="BV31" s="31" t="str">
        <f t="shared" ref="BV31:BV36" si="88">IF(BK31=1,CONCATENATE($A31, " venceu ",F31," por ",BL31),IF(BL31="OxW",CONCATENATE($A31, " perdeu para ",F31," por WxO"),CONCATENATE($A31, " perdeu para ",F31," por ",BL31)))</f>
        <v>LÚCIO MESQUITA venceu MARLOS PARANHOS por 6x2 6x1</v>
      </c>
      <c r="BW31" s="31">
        <f t="shared" ref="BW31:BW36" si="89">IF(BN31="x x","",1)</f>
        <v>1</v>
      </c>
      <c r="BX31" s="31" t="str">
        <f t="shared" ref="BX31:BX36" si="90">IF(BM31=1,CONCATENATE($A31, " venceu ",H31," por ",BN31),IF(BN31="OxW",CONCATENATE($A31, " perdeu para ",H31," por WxO"),CONCATENATE($A31, " perdeu para ",H31," por ",BN31)))</f>
        <v>LÚCIO MESQUITA perdeu para GILMARA LIMA por 5x6 3x6</v>
      </c>
      <c r="BY31" s="31">
        <f t="shared" ref="BY31:BY36" si="91">IF(BP31="x x","",1)</f>
        <v>1</v>
      </c>
      <c r="BZ31" s="31" t="str">
        <f t="shared" ref="BZ31:BZ36" si="92">IF(BO31=1,CONCATENATE($A31, " venceu ",J31," por ",BP31),IF(BP31="OxW",CONCATENATE($A31, " perdeu para ",J31," por WxO"),CONCATENATE($A31, " perdeu para ",J31," por ",BP31)))</f>
        <v>LÚCIO MESQUITA perdeu para LUCIANO CASTRO por WxO</v>
      </c>
      <c r="CB31" s="31" t="str">
        <f t="shared" ref="CB31:CB36" si="93">IF(BQ31=1,BR31,CONCATENATE(A31, " x ",B31))</f>
        <v>LÚCIO MESQUITA venceu UIRA OLIVEIRA por 6x0 6x1</v>
      </c>
      <c r="CC31" s="31" t="str">
        <f t="shared" ref="CC31:CC36" si="94">IF(BS31=1,BT31,CONCATENATE(A31, " x ",D31))</f>
        <v>LÚCIO MESQUITA venceu JOÃO SUCUPIRA por 1x6 6x3 11x9</v>
      </c>
      <c r="CD31" s="31" t="str">
        <f t="shared" ref="CD31:CD36" si="95">IF(BU31=1,BV31,CONCATENATE(A31, " x ",F31))</f>
        <v>LÚCIO MESQUITA venceu MARLOS PARANHOS por 6x2 6x1</v>
      </c>
      <c r="CE31" s="31" t="str">
        <f t="shared" ref="CE31:CE36" si="96">IF(BW31=1,BX31,CONCATENATE(A31, " x ",H31))</f>
        <v>LÚCIO MESQUITA perdeu para GILMARA LIMA por 5x6 3x6</v>
      </c>
      <c r="CF31" s="31" t="str">
        <f t="shared" ref="CF31:CF36" si="97">IF(BY31=1,BZ31,CONCATENATE(A31, " x ",J31))</f>
        <v>LÚCIO MESQUITA perdeu para LUCIANO CASTRO por WxO</v>
      </c>
      <c r="CG31" s="31">
        <f t="shared" ref="CG31:CG36" si="98">COUNTIF(BH31:BP31,"OxW")</f>
        <v>1</v>
      </c>
      <c r="CH31" s="31" t="str">
        <f t="shared" si="26"/>
        <v/>
      </c>
    </row>
    <row r="32" spans="1:86" x14ac:dyDescent="0.45">
      <c r="A32" s="179" t="str">
        <f>'Result do Turno'!D32</f>
        <v>LUCIANO CASTRO</v>
      </c>
      <c r="B32" s="31" t="str">
        <f>'Result do Turno'!V34</f>
        <v>JOÃO SUCUPIRA</v>
      </c>
      <c r="C32" s="31" t="str">
        <f t="shared" si="76"/>
        <v/>
      </c>
      <c r="D32" s="31" t="str">
        <f>'Result do Turno'!AJ34</f>
        <v>MARLOS PARANHOS</v>
      </c>
      <c r="E32" s="31" t="str">
        <f t="shared" si="77"/>
        <v/>
      </c>
      <c r="F32" s="31" t="str">
        <f>'Result do Turno'!AX34</f>
        <v>GILMARA LIMA</v>
      </c>
      <c r="G32" s="31" t="str">
        <f t="shared" si="78"/>
        <v/>
      </c>
      <c r="H32" s="31" t="str">
        <f>'Result do Turno'!BL34</f>
        <v>UIRA OLIVEIRA</v>
      </c>
      <c r="I32" s="31" t="str">
        <f t="shared" si="79"/>
        <v/>
      </c>
      <c r="J32" s="31" t="str">
        <f>'Result do Turno'!BZ31</f>
        <v>LÚCIO MESQUITA</v>
      </c>
      <c r="K32" s="31" t="str">
        <f t="shared" si="80"/>
        <v/>
      </c>
      <c r="M32" s="181" t="str">
        <f>'Result do Turno'!U34</f>
        <v>(D)</v>
      </c>
      <c r="N32" s="181">
        <f>'Result do Turno'!AI34</f>
        <v>0</v>
      </c>
      <c r="O32" s="181" t="str">
        <f>'Result do Turno'!AW34</f>
        <v>(D)</v>
      </c>
      <c r="P32" s="181" t="str">
        <f>'Result do Turno'!BK34</f>
        <v>(D)</v>
      </c>
      <c r="Q32" s="181">
        <f>'Result do Turno'!BY31</f>
        <v>0</v>
      </c>
      <c r="R32" s="185" t="str">
        <f>IF('Result do Turno'!X33="","",'Result do Turno'!X33)</f>
        <v/>
      </c>
      <c r="S32" s="31" t="str">
        <f>IF('Result do Turno'!X34="","",'Result do Turno'!X34)</f>
        <v/>
      </c>
      <c r="T32" s="31">
        <f>IF('Result do Turno'!Y33="","",'Result do Turno'!Y33)</f>
        <v>6</v>
      </c>
      <c r="U32" s="31">
        <f>IF('Result do Turno'!Y34="","",'Result do Turno'!Y34)</f>
        <v>4</v>
      </c>
      <c r="V32" s="31">
        <f>IF('Result do Turno'!Z33="","",'Result do Turno'!Z33)</f>
        <v>6</v>
      </c>
      <c r="W32" s="31">
        <f>IF('Result do Turno'!Z34="","",'Result do Turno'!Z34)</f>
        <v>3</v>
      </c>
      <c r="X32" s="31" t="str">
        <f>IF('Result do Turno'!AA33="","",'Result do Turno'!AA33)</f>
        <v/>
      </c>
      <c r="Y32" s="186" t="str">
        <f>IF('Result do Turno'!AA34="","",'Result do Turno'!AA34)</f>
        <v/>
      </c>
      <c r="Z32" s="185" t="str">
        <f>IF('Result do Turno'!AL33="","",'Result do Turno'!AL33)</f>
        <v/>
      </c>
      <c r="AA32" s="31" t="str">
        <f>IF('Result do Turno'!AL34="","",'Result do Turno'!AL34)</f>
        <v/>
      </c>
      <c r="AB32" s="31">
        <f>IF('Result do Turno'!AM33="","",'Result do Turno'!AM33)</f>
        <v>7</v>
      </c>
      <c r="AC32" s="31">
        <f>IF('Result do Turno'!AM34="","",'Result do Turno'!AM34)</f>
        <v>5</v>
      </c>
      <c r="AD32" s="31">
        <f>IF('Result do Turno'!AN33="","",'Result do Turno'!AN33)</f>
        <v>6</v>
      </c>
      <c r="AE32" s="31">
        <f>IF('Result do Turno'!AN34="","",'Result do Turno'!AN34)</f>
        <v>2</v>
      </c>
      <c r="AF32" s="31" t="str">
        <f>IF('Result do Turno'!AO33="","",'Result do Turno'!AO33)</f>
        <v/>
      </c>
      <c r="AG32" s="186" t="str">
        <f>IF('Result do Turno'!AO34="","",'Result do Turno'!AO34)</f>
        <v/>
      </c>
      <c r="AH32" s="185" t="str">
        <f>IF('Result do Turno'!AZ33="","",'Result do Turno'!AZ33)</f>
        <v/>
      </c>
      <c r="AI32" s="31" t="str">
        <f>IF('Result do Turno'!AZ34="","",'Result do Turno'!AZ34)</f>
        <v/>
      </c>
      <c r="AJ32" s="31">
        <f>IF('Result do Turno'!BA33="","",'Result do Turno'!BA33)</f>
        <v>6</v>
      </c>
      <c r="AK32" s="31">
        <f>IF('Result do Turno'!BA34="","",'Result do Turno'!BA34)</f>
        <v>2</v>
      </c>
      <c r="AL32" s="31">
        <f>IF('Result do Turno'!BB33="","",'Result do Turno'!BB33)</f>
        <v>6</v>
      </c>
      <c r="AM32" s="31">
        <f>IF('Result do Turno'!BB34="","",'Result do Turno'!BB34)</f>
        <v>3</v>
      </c>
      <c r="AN32" s="31" t="str">
        <f>IF('Result do Turno'!BC33="","",'Result do Turno'!BC33)</f>
        <v/>
      </c>
      <c r="AO32" s="186" t="str">
        <f>IF('Result do Turno'!BC34="","",'Result do Turno'!BC34)</f>
        <v/>
      </c>
      <c r="AP32" s="185" t="str">
        <f>IF('Result do Turno'!BN33="","",'Result do Turno'!BN33)</f>
        <v/>
      </c>
      <c r="AQ32" s="31" t="str">
        <f>IF('Result do Turno'!BN34="","",'Result do Turno'!BN34)</f>
        <v/>
      </c>
      <c r="AR32" s="31">
        <f>IF('Result do Turno'!BO33="","",'Result do Turno'!BO33)</f>
        <v>6</v>
      </c>
      <c r="AS32" s="31">
        <f>IF('Result do Turno'!BO34="","",'Result do Turno'!BO34)</f>
        <v>1</v>
      </c>
      <c r="AT32" s="31">
        <f>IF('Result do Turno'!BP33="","",'Result do Turno'!BP33)</f>
        <v>6</v>
      </c>
      <c r="AU32" s="31">
        <f>IF('Result do Turno'!BP34="","",'Result do Turno'!BP34)</f>
        <v>1</v>
      </c>
      <c r="AV32" s="31" t="str">
        <f>IF('Result do Turno'!BQ33="","",'Result do Turno'!BQ33)</f>
        <v/>
      </c>
      <c r="AW32" s="186" t="str">
        <f>IF('Result do Turno'!BQ34="","",'Result do Turno'!BQ34)</f>
        <v/>
      </c>
      <c r="AX32" s="185" t="str">
        <f>IF('Result do Turno'!CB32="","",'Result do Turno'!CB32)</f>
        <v>W</v>
      </c>
      <c r="AY32" s="31" t="str">
        <f>IF('Result do Turno'!CB31="","",'Result do Turno'!CB31)</f>
        <v>O</v>
      </c>
      <c r="AZ32" s="31" t="str">
        <f>IF('Result do Turno'!CC32="","",'Result do Turno'!CC32)</f>
        <v/>
      </c>
      <c r="BA32" s="31" t="str">
        <f>IF('Result do Turno'!CC31="","",'Result do Turno'!CC31)</f>
        <v/>
      </c>
      <c r="BB32" s="31" t="str">
        <f>IF('Result do Turno'!CD32="","",'Result do Turno'!CD32)</f>
        <v/>
      </c>
      <c r="BC32" s="31" t="str">
        <f>IF('Result do Turno'!CD31="","",'Result do Turno'!CD31)</f>
        <v/>
      </c>
      <c r="BD32" s="31" t="str">
        <f>IF('Result do Turno'!CE32="","",'Result do Turno'!CE32)</f>
        <v/>
      </c>
      <c r="BE32" s="186" t="str">
        <f>IF('Result do Turno'!CE31="","",'Result do Turno'!CE31)</f>
        <v/>
      </c>
      <c r="BG32" s="31">
        <f>'Result do Turno'!W33</f>
        <v>1</v>
      </c>
      <c r="BH32" s="31" t="str">
        <f t="shared" si="81"/>
        <v>6x4 6x3</v>
      </c>
      <c r="BI32" s="31">
        <f>'Result do Turno'!AK33</f>
        <v>1</v>
      </c>
      <c r="BJ32" s="31" t="str">
        <f t="shared" si="82"/>
        <v>7x5 6x2</v>
      </c>
      <c r="BK32" s="31">
        <f>'Result do Turno'!AY33</f>
        <v>1</v>
      </c>
      <c r="BL32" s="31" t="str">
        <f t="shared" si="34"/>
        <v>6x2 6x3</v>
      </c>
      <c r="BM32" s="31">
        <f>'Result do Turno'!BM33</f>
        <v>1</v>
      </c>
      <c r="BN32" s="31" t="str">
        <f t="shared" si="35"/>
        <v>6x1 6x1</v>
      </c>
      <c r="BO32" s="31">
        <f>'Result do Turno'!CA32</f>
        <v>1</v>
      </c>
      <c r="BP32" s="31" t="str">
        <f t="shared" si="36"/>
        <v>WxO</v>
      </c>
      <c r="BQ32" s="31">
        <f t="shared" si="83"/>
        <v>1</v>
      </c>
      <c r="BR32" s="31" t="str">
        <f t="shared" si="84"/>
        <v>LUCIANO CASTRO venceu JOÃO SUCUPIRA por 6x4 6x3</v>
      </c>
      <c r="BS32" s="31">
        <f t="shared" si="85"/>
        <v>1</v>
      </c>
      <c r="BT32" s="31" t="str">
        <f t="shared" si="86"/>
        <v>LUCIANO CASTRO venceu MARLOS PARANHOS por 7x5 6x2</v>
      </c>
      <c r="BU32" s="31">
        <f t="shared" si="87"/>
        <v>1</v>
      </c>
      <c r="BV32" s="31" t="str">
        <f t="shared" si="88"/>
        <v>LUCIANO CASTRO venceu GILMARA LIMA por 6x2 6x3</v>
      </c>
      <c r="BW32" s="31">
        <f t="shared" si="89"/>
        <v>1</v>
      </c>
      <c r="BX32" s="31" t="str">
        <f t="shared" si="90"/>
        <v>LUCIANO CASTRO venceu UIRA OLIVEIRA por 6x1 6x1</v>
      </c>
      <c r="BY32" s="31">
        <f t="shared" si="91"/>
        <v>1</v>
      </c>
      <c r="BZ32" s="31" t="str">
        <f t="shared" si="92"/>
        <v>LUCIANO CASTRO venceu LÚCIO MESQUITA por WxO</v>
      </c>
      <c r="CB32" s="31" t="str">
        <f t="shared" si="93"/>
        <v>LUCIANO CASTRO venceu JOÃO SUCUPIRA por 6x4 6x3</v>
      </c>
      <c r="CC32" s="31" t="str">
        <f t="shared" si="94"/>
        <v>LUCIANO CASTRO venceu MARLOS PARANHOS por 7x5 6x2</v>
      </c>
      <c r="CD32" s="31" t="str">
        <f t="shared" si="95"/>
        <v>LUCIANO CASTRO venceu GILMARA LIMA por 6x2 6x3</v>
      </c>
      <c r="CE32" s="31" t="str">
        <f t="shared" si="96"/>
        <v>LUCIANO CASTRO venceu UIRA OLIVEIRA por 6x1 6x1</v>
      </c>
      <c r="CF32" s="31" t="str">
        <f t="shared" si="97"/>
        <v>LUCIANO CASTRO venceu LÚCIO MESQUITA por WxO</v>
      </c>
      <c r="CG32" s="31">
        <f t="shared" si="98"/>
        <v>0</v>
      </c>
      <c r="CH32" s="31" t="str">
        <f t="shared" si="26"/>
        <v/>
      </c>
    </row>
    <row r="33" spans="1:86" x14ac:dyDescent="0.45">
      <c r="A33" s="179" t="str">
        <f>'Result do Turno'!D33</f>
        <v>GILMARA LIMA</v>
      </c>
      <c r="B33" s="31" t="str">
        <f>'Result do Turno'!V36</f>
        <v>MARLOS PARANHOS</v>
      </c>
      <c r="C33" s="31" t="str">
        <f t="shared" si="76"/>
        <v/>
      </c>
      <c r="D33" s="31" t="str">
        <f>'Result do Turno'!AJ36</f>
        <v>UIRA OLIVEIRA</v>
      </c>
      <c r="E33" s="31" t="str">
        <f t="shared" si="77"/>
        <v/>
      </c>
      <c r="F33" s="31" t="str">
        <f>'Result do Turno'!AX33</f>
        <v>LUCIANO CASTRO</v>
      </c>
      <c r="G33" s="31" t="str">
        <f t="shared" si="78"/>
        <v/>
      </c>
      <c r="H33" s="31" t="str">
        <f>'Result do Turno'!BL31</f>
        <v>LÚCIO MESQUITA</v>
      </c>
      <c r="I33" s="31" t="str">
        <f t="shared" si="79"/>
        <v/>
      </c>
      <c r="J33" s="31" t="str">
        <f>'Result do Turno'!BZ34</f>
        <v>JOÃO SUCUPIRA</v>
      </c>
      <c r="K33" s="31" t="str">
        <f t="shared" si="80"/>
        <v/>
      </c>
      <c r="M33" s="181" t="str">
        <f>'Result do Turno'!U36</f>
        <v>(D)</v>
      </c>
      <c r="N33" s="181">
        <f>'Result do Turno'!AI36</f>
        <v>0</v>
      </c>
      <c r="O33" s="181">
        <f>'Result do Turno'!AW33</f>
        <v>0</v>
      </c>
      <c r="P33" s="181" t="str">
        <f>'Result do Turno'!BK31</f>
        <v>(D)</v>
      </c>
      <c r="Q33" s="181">
        <f>'Result do Turno'!BY34</f>
        <v>0</v>
      </c>
      <c r="R33" s="185" t="str">
        <f>IF('Result do Turno'!X35="","",'Result do Turno'!X35)</f>
        <v/>
      </c>
      <c r="S33" s="31" t="str">
        <f>IF('Result do Turno'!X36="","",'Result do Turno'!X36)</f>
        <v/>
      </c>
      <c r="T33" s="31">
        <f>IF('Result do Turno'!Y35="","",'Result do Turno'!Y35)</f>
        <v>6</v>
      </c>
      <c r="U33" s="31">
        <f>IF('Result do Turno'!Y36="","",'Result do Turno'!Y36)</f>
        <v>3</v>
      </c>
      <c r="V33" s="31">
        <f>IF('Result do Turno'!Z35="","",'Result do Turno'!Z35)</f>
        <v>7</v>
      </c>
      <c r="W33" s="31">
        <f>IF('Result do Turno'!Z36="","",'Result do Turno'!Z36)</f>
        <v>5</v>
      </c>
      <c r="X33" s="31" t="str">
        <f>IF('Result do Turno'!AA35="","",'Result do Turno'!AA35)</f>
        <v/>
      </c>
      <c r="Y33" s="186" t="str">
        <f>IF('Result do Turno'!AA36="","",'Result do Turno'!AA36)</f>
        <v/>
      </c>
      <c r="Z33" s="185" t="str">
        <f>IF('Result do Turno'!AL35="","",'Result do Turno'!AL35)</f>
        <v/>
      </c>
      <c r="AA33" s="31" t="str">
        <f>IF('Result do Turno'!AL36="","",'Result do Turno'!AL36)</f>
        <v/>
      </c>
      <c r="AB33" s="31">
        <f>IF('Result do Turno'!AM35="","",'Result do Turno'!AM35)</f>
        <v>0</v>
      </c>
      <c r="AC33" s="31">
        <f>IF('Result do Turno'!AM36="","",'Result do Turno'!AM36)</f>
        <v>6</v>
      </c>
      <c r="AD33" s="31">
        <f>IF('Result do Turno'!AN35="","",'Result do Turno'!AN35)</f>
        <v>6</v>
      </c>
      <c r="AE33" s="31">
        <f>IF('Result do Turno'!AN36="","",'Result do Turno'!AN36)</f>
        <v>3</v>
      </c>
      <c r="AF33" s="31">
        <f>IF('Result do Turno'!AO35="","",'Result do Turno'!AO35)</f>
        <v>10</v>
      </c>
      <c r="AG33" s="186">
        <f>IF('Result do Turno'!AO36="","",'Result do Turno'!AO36)</f>
        <v>6</v>
      </c>
      <c r="AH33" s="185" t="str">
        <f>IF('Result do Turno'!AZ34="","",'Result do Turno'!AZ34)</f>
        <v/>
      </c>
      <c r="AI33" s="31" t="str">
        <f>IF('Result do Turno'!AZ33="","",'Result do Turno'!AZ33)</f>
        <v/>
      </c>
      <c r="AJ33" s="31">
        <f>IF('Result do Turno'!BA34="","",'Result do Turno'!BA34)</f>
        <v>2</v>
      </c>
      <c r="AK33" s="31">
        <f>IF('Result do Turno'!BA33="","",'Result do Turno'!BA33)</f>
        <v>6</v>
      </c>
      <c r="AL33" s="31">
        <f>IF('Result do Turno'!BB34="","",'Result do Turno'!BB34)</f>
        <v>3</v>
      </c>
      <c r="AM33" s="31">
        <f>IF('Result do Turno'!BB33="","",'Result do Turno'!BB33)</f>
        <v>6</v>
      </c>
      <c r="AN33" s="31" t="str">
        <f>IF('Result do Turno'!BC34="","",'Result do Turno'!BC34)</f>
        <v/>
      </c>
      <c r="AO33" s="186" t="str">
        <f>IF('Result do Turno'!BC33="","",'Result do Turno'!BC33)</f>
        <v/>
      </c>
      <c r="AP33" s="185" t="str">
        <f>IF('Result do Turno'!BN32="","",'Result do Turno'!BN32)</f>
        <v/>
      </c>
      <c r="AQ33" s="31" t="str">
        <f>IF('Result do Turno'!BN31="","",'Result do Turno'!BN31)</f>
        <v/>
      </c>
      <c r="AR33" s="31">
        <f>IF('Result do Turno'!BO32="","",'Result do Turno'!BO32)</f>
        <v>6</v>
      </c>
      <c r="AS33" s="31">
        <f>IF('Result do Turno'!BO31="","",'Result do Turno'!BO31)</f>
        <v>5</v>
      </c>
      <c r="AT33" s="31">
        <f>IF('Result do Turno'!BP32="","",'Result do Turno'!BP32)</f>
        <v>6</v>
      </c>
      <c r="AU33" s="31">
        <f>IF('Result do Turno'!BP31="","",'Result do Turno'!BP31)</f>
        <v>3</v>
      </c>
      <c r="AV33" s="31" t="str">
        <f>IF('Result do Turno'!BQ32="","",'Result do Turno'!BQ32)</f>
        <v/>
      </c>
      <c r="AW33" s="186" t="str">
        <f>IF('Result do Turno'!BQ31="","",'Result do Turno'!BQ31)</f>
        <v/>
      </c>
      <c r="AX33" s="185" t="str">
        <f>IF('Result do Turno'!CB33="","",'Result do Turno'!CB33)</f>
        <v>W</v>
      </c>
      <c r="AY33" s="31" t="str">
        <f>IF('Result do Turno'!CB34="","",'Result do Turno'!CB34)</f>
        <v>O</v>
      </c>
      <c r="AZ33" s="31" t="str">
        <f>IF('Result do Turno'!CC33="","",'Result do Turno'!CC33)</f>
        <v/>
      </c>
      <c r="BA33" s="31" t="str">
        <f>IF('Result do Turno'!CC34="","",'Result do Turno'!CC34)</f>
        <v/>
      </c>
      <c r="BB33" s="31" t="str">
        <f>IF('Result do Turno'!CD33="","",'Result do Turno'!CD33)</f>
        <v/>
      </c>
      <c r="BC33" s="31" t="str">
        <f>IF('Result do Turno'!CD34="","",'Result do Turno'!CD34)</f>
        <v/>
      </c>
      <c r="BD33" s="31" t="str">
        <f>IF('Result do Turno'!CE33="","",'Result do Turno'!CE33)</f>
        <v/>
      </c>
      <c r="BE33" s="186" t="str">
        <f>IF('Result do Turno'!CE34="","",'Result do Turno'!CE34)</f>
        <v/>
      </c>
      <c r="BG33" s="31">
        <f>'Result do Turno'!W35</f>
        <v>1</v>
      </c>
      <c r="BH33" s="31" t="str">
        <f t="shared" si="81"/>
        <v>6x3 7x5</v>
      </c>
      <c r="BI33" s="31">
        <f>'Result do Turno'!AK35</f>
        <v>1</v>
      </c>
      <c r="BJ33" s="31" t="str">
        <f t="shared" si="82"/>
        <v>0x6 6x3 10x6</v>
      </c>
      <c r="BK33" s="31">
        <f>'Result do Turno'!AY34</f>
        <v>0</v>
      </c>
      <c r="BL33" s="31" t="str">
        <f t="shared" si="34"/>
        <v>2x6 3x6</v>
      </c>
      <c r="BM33" s="31">
        <f>'Result do Turno'!BM32</f>
        <v>1</v>
      </c>
      <c r="BN33" s="31" t="str">
        <f t="shared" si="35"/>
        <v>6x5 6x3</v>
      </c>
      <c r="BO33" s="31">
        <f>'Result do Turno'!CA33</f>
        <v>1</v>
      </c>
      <c r="BP33" s="31" t="str">
        <f t="shared" si="36"/>
        <v>WxO</v>
      </c>
      <c r="BQ33" s="31">
        <f t="shared" si="83"/>
        <v>1</v>
      </c>
      <c r="BR33" s="31" t="str">
        <f t="shared" si="84"/>
        <v>GILMARA LIMA venceu MARLOS PARANHOS por 6x3 7x5</v>
      </c>
      <c r="BS33" s="31">
        <f t="shared" si="85"/>
        <v>1</v>
      </c>
      <c r="BT33" s="31" t="str">
        <f t="shared" si="86"/>
        <v>GILMARA LIMA venceu UIRA OLIVEIRA por 0x6 6x3 10x6</v>
      </c>
      <c r="BU33" s="31">
        <f t="shared" si="87"/>
        <v>1</v>
      </c>
      <c r="BV33" s="31" t="str">
        <f t="shared" si="88"/>
        <v>GILMARA LIMA perdeu para LUCIANO CASTRO por 2x6 3x6</v>
      </c>
      <c r="BW33" s="31">
        <f t="shared" si="89"/>
        <v>1</v>
      </c>
      <c r="BX33" s="31" t="str">
        <f t="shared" si="90"/>
        <v>GILMARA LIMA venceu LÚCIO MESQUITA por 6x5 6x3</v>
      </c>
      <c r="BY33" s="31">
        <f t="shared" si="91"/>
        <v>1</v>
      </c>
      <c r="BZ33" s="31" t="str">
        <f t="shared" si="92"/>
        <v>GILMARA LIMA venceu JOÃO SUCUPIRA por WxO</v>
      </c>
      <c r="CB33" s="31" t="str">
        <f t="shared" si="93"/>
        <v>GILMARA LIMA venceu MARLOS PARANHOS por 6x3 7x5</v>
      </c>
      <c r="CC33" s="31" t="str">
        <f t="shared" si="94"/>
        <v>GILMARA LIMA venceu UIRA OLIVEIRA por 0x6 6x3 10x6</v>
      </c>
      <c r="CD33" s="31" t="str">
        <f t="shared" si="95"/>
        <v>GILMARA LIMA perdeu para LUCIANO CASTRO por 2x6 3x6</v>
      </c>
      <c r="CE33" s="31" t="str">
        <f t="shared" si="96"/>
        <v>GILMARA LIMA venceu LÚCIO MESQUITA por 6x5 6x3</v>
      </c>
      <c r="CF33" s="31" t="str">
        <f t="shared" si="97"/>
        <v>GILMARA LIMA venceu JOÃO SUCUPIRA por WxO</v>
      </c>
      <c r="CG33" s="31">
        <f t="shared" si="98"/>
        <v>0</v>
      </c>
      <c r="CH33" s="31" t="str">
        <f t="shared" si="26"/>
        <v/>
      </c>
    </row>
    <row r="34" spans="1:86" x14ac:dyDescent="0.45">
      <c r="A34" s="179" t="str">
        <f>'Result do Turno'!D34</f>
        <v>MARLOS PARANHOS</v>
      </c>
      <c r="B34" s="31" t="str">
        <f>'Result do Turno'!V35</f>
        <v>GILMARA LIMA</v>
      </c>
      <c r="C34" s="31" t="str">
        <f t="shared" si="76"/>
        <v/>
      </c>
      <c r="D34" s="31" t="str">
        <f>'Result do Turno'!AJ33</f>
        <v>LUCIANO CASTRO</v>
      </c>
      <c r="E34" s="31" t="str">
        <f t="shared" si="77"/>
        <v/>
      </c>
      <c r="F34" s="31" t="str">
        <f>'Result do Turno'!AX31</f>
        <v>LÚCIO MESQUITA</v>
      </c>
      <c r="G34" s="31" t="str">
        <f t="shared" si="78"/>
        <v/>
      </c>
      <c r="H34" s="31" t="str">
        <f>'Result do Turno'!BL35</f>
        <v>JOÃO SUCUPIRA</v>
      </c>
      <c r="I34" s="31" t="str">
        <f t="shared" si="79"/>
        <v/>
      </c>
      <c r="J34" s="31" t="str">
        <f>'Result do Turno'!BZ36</f>
        <v>UIRA OLIVEIRA</v>
      </c>
      <c r="K34" s="31" t="str">
        <f t="shared" si="80"/>
        <v/>
      </c>
      <c r="M34" s="181">
        <f>'Result do Turno'!U35</f>
        <v>0</v>
      </c>
      <c r="N34" s="181" t="str">
        <f>'Result do Turno'!AI33</f>
        <v>(D)</v>
      </c>
      <c r="O34" s="181">
        <f>'Result do Turno'!AW31</f>
        <v>0</v>
      </c>
      <c r="P34" s="181" t="str">
        <f>'Result do Turno'!BK35</f>
        <v>(D)</v>
      </c>
      <c r="Q34" s="181">
        <f>'Result do Turno'!BY36</f>
        <v>0</v>
      </c>
      <c r="R34" s="185" t="str">
        <f>IF('Result do Turno'!X36="","",'Result do Turno'!X36)</f>
        <v/>
      </c>
      <c r="S34" s="31" t="str">
        <f>IF('Result do Turno'!X35="","",'Result do Turno'!X35)</f>
        <v/>
      </c>
      <c r="T34" s="31">
        <f>IF('Result do Turno'!Y36="","",'Result do Turno'!Y36)</f>
        <v>3</v>
      </c>
      <c r="U34" s="31">
        <f>IF('Result do Turno'!Y35="","",'Result do Turno'!Y35)</f>
        <v>6</v>
      </c>
      <c r="V34" s="31">
        <f>IF('Result do Turno'!Z36="","",'Result do Turno'!Z36)</f>
        <v>5</v>
      </c>
      <c r="W34" s="31">
        <f>IF('Result do Turno'!Z35="","",'Result do Turno'!Z35)</f>
        <v>7</v>
      </c>
      <c r="X34" s="31" t="str">
        <f>IF('Result do Turno'!AA36="","",'Result do Turno'!AA36)</f>
        <v/>
      </c>
      <c r="Y34" s="186" t="str">
        <f>IF('Result do Turno'!AA35="","",'Result do Turno'!AA35)</f>
        <v/>
      </c>
      <c r="Z34" s="185" t="str">
        <f>IF('Result do Turno'!AL34="","",'Result do Turno'!AL34)</f>
        <v/>
      </c>
      <c r="AA34" s="31" t="str">
        <f>IF('Result do Turno'!AL33="","",'Result do Turno'!AL33)</f>
        <v/>
      </c>
      <c r="AB34" s="31">
        <f>IF('Result do Turno'!AM34="","",'Result do Turno'!AM34)</f>
        <v>5</v>
      </c>
      <c r="AC34" s="31">
        <f>IF('Result do Turno'!AM33="","",'Result do Turno'!AM33)</f>
        <v>7</v>
      </c>
      <c r="AD34" s="31">
        <f>IF('Result do Turno'!AN34="","",'Result do Turno'!AN34)</f>
        <v>2</v>
      </c>
      <c r="AE34" s="31">
        <f>IF('Result do Turno'!AN33="","",'Result do Turno'!AN33)</f>
        <v>6</v>
      </c>
      <c r="AF34" s="31" t="str">
        <f>IF('Result do Turno'!AO34="","",'Result do Turno'!AO34)</f>
        <v/>
      </c>
      <c r="AG34" s="186" t="str">
        <f>IF('Result do Turno'!AO33="","",'Result do Turno'!AO33)</f>
        <v/>
      </c>
      <c r="AH34" s="185" t="str">
        <f>IF('Result do Turno'!AZ32="","",'Result do Turno'!AZ32)</f>
        <v/>
      </c>
      <c r="AI34" s="31" t="str">
        <f>IF('Result do Turno'!AZ31="","",'Result do Turno'!AZ31)</f>
        <v/>
      </c>
      <c r="AJ34" s="31">
        <f>IF('Result do Turno'!BA32="","",'Result do Turno'!BA32)</f>
        <v>2</v>
      </c>
      <c r="AK34" s="31">
        <f>IF('Result do Turno'!BA31="","",'Result do Turno'!BA31)</f>
        <v>6</v>
      </c>
      <c r="AL34" s="31">
        <f>IF('Result do Turno'!BB32="","",'Result do Turno'!BB32)</f>
        <v>1</v>
      </c>
      <c r="AM34" s="31">
        <f>IF('Result do Turno'!BB31="","",'Result do Turno'!BB31)</f>
        <v>6</v>
      </c>
      <c r="AN34" s="31" t="str">
        <f>IF('Result do Turno'!BC32="","",'Result do Turno'!BC32)</f>
        <v/>
      </c>
      <c r="AO34" s="186" t="str">
        <f>IF('Result do Turno'!BC31="","",'Result do Turno'!BC31)</f>
        <v/>
      </c>
      <c r="AP34" s="185" t="str">
        <f>IF('Result do Turno'!BN36="","",'Result do Turno'!BN36)</f>
        <v>W</v>
      </c>
      <c r="AQ34" s="31" t="str">
        <f>IF('Result do Turno'!BN35="","",'Result do Turno'!BN35)</f>
        <v>O</v>
      </c>
      <c r="AR34" s="31" t="str">
        <f>IF('Result do Turno'!BO36="","",'Result do Turno'!BO36)</f>
        <v/>
      </c>
      <c r="AS34" s="31" t="str">
        <f>IF('Result do Turno'!BO35="","",'Result do Turno'!BO35)</f>
        <v/>
      </c>
      <c r="AT34" s="31" t="str">
        <f>IF('Result do Turno'!BP36="","",'Result do Turno'!BP36)</f>
        <v/>
      </c>
      <c r="AU34" s="31" t="str">
        <f>IF('Result do Turno'!BP35="","",'Result do Turno'!BP35)</f>
        <v/>
      </c>
      <c r="AV34" s="31" t="str">
        <f>IF('Result do Turno'!BQ36="","",'Result do Turno'!BQ36)</f>
        <v/>
      </c>
      <c r="AW34" s="186" t="str">
        <f>IF('Result do Turno'!BQ35="","",'Result do Turno'!BQ35)</f>
        <v/>
      </c>
      <c r="AX34" s="185" t="str">
        <f>IF('Result do Turno'!CB35="","",'Result do Turno'!CB35)</f>
        <v/>
      </c>
      <c r="AY34" s="31" t="str">
        <f>IF('Result do Turno'!CB36="","",'Result do Turno'!CB36)</f>
        <v/>
      </c>
      <c r="AZ34" s="31">
        <f>IF('Result do Turno'!CC35="","",'Result do Turno'!CC35)</f>
        <v>6</v>
      </c>
      <c r="BA34" s="31">
        <f>IF('Result do Turno'!CC36="","",'Result do Turno'!CC36)</f>
        <v>3</v>
      </c>
      <c r="BB34" s="31">
        <f>IF('Result do Turno'!CD35="","",'Result do Turno'!CD35)</f>
        <v>6</v>
      </c>
      <c r="BC34" s="31">
        <f>IF('Result do Turno'!CD36="","",'Result do Turno'!CD36)</f>
        <v>1</v>
      </c>
      <c r="BD34" s="31" t="str">
        <f>IF('Result do Turno'!CE35="","",'Result do Turno'!CE35)</f>
        <v/>
      </c>
      <c r="BE34" s="186" t="str">
        <f>IF('Result do Turno'!CE36="","",'Result do Turno'!CE36)</f>
        <v/>
      </c>
      <c r="BG34" s="31">
        <f>'Result do Turno'!W36</f>
        <v>0</v>
      </c>
      <c r="BH34" s="31" t="str">
        <f t="shared" si="81"/>
        <v>3x6 5x7</v>
      </c>
      <c r="BI34" s="31">
        <f>'Result do Turno'!AK34</f>
        <v>0</v>
      </c>
      <c r="BJ34" s="31" t="str">
        <f t="shared" si="82"/>
        <v>5x7 2x6</v>
      </c>
      <c r="BK34" s="31">
        <f>'Result do Turno'!AY32</f>
        <v>0</v>
      </c>
      <c r="BL34" s="31" t="str">
        <f t="shared" si="34"/>
        <v>2x6 1x6</v>
      </c>
      <c r="BM34" s="31">
        <f>'Result do Turno'!BM36</f>
        <v>1</v>
      </c>
      <c r="BN34" s="31" t="str">
        <f t="shared" si="35"/>
        <v>WxO</v>
      </c>
      <c r="BO34" s="31">
        <f>'Result do Turno'!CA35</f>
        <v>1</v>
      </c>
      <c r="BP34" s="31" t="str">
        <f t="shared" si="36"/>
        <v>6x3 6x1</v>
      </c>
      <c r="BQ34" s="31">
        <f t="shared" si="83"/>
        <v>1</v>
      </c>
      <c r="BR34" s="31" t="str">
        <f t="shared" si="84"/>
        <v>MARLOS PARANHOS perdeu para GILMARA LIMA por 3x6 5x7</v>
      </c>
      <c r="BS34" s="31">
        <f t="shared" si="85"/>
        <v>1</v>
      </c>
      <c r="BT34" s="31" t="str">
        <f t="shared" si="86"/>
        <v>MARLOS PARANHOS perdeu para LUCIANO CASTRO por 5x7 2x6</v>
      </c>
      <c r="BU34" s="31">
        <f t="shared" si="87"/>
        <v>1</v>
      </c>
      <c r="BV34" s="31" t="str">
        <f t="shared" si="88"/>
        <v>MARLOS PARANHOS perdeu para LÚCIO MESQUITA por 2x6 1x6</v>
      </c>
      <c r="BW34" s="31">
        <f t="shared" si="89"/>
        <v>1</v>
      </c>
      <c r="BX34" s="31" t="str">
        <f t="shared" si="90"/>
        <v>MARLOS PARANHOS venceu JOÃO SUCUPIRA por WxO</v>
      </c>
      <c r="BY34" s="31">
        <f t="shared" si="91"/>
        <v>1</v>
      </c>
      <c r="BZ34" s="31" t="str">
        <f t="shared" si="92"/>
        <v>MARLOS PARANHOS venceu UIRA OLIVEIRA por 6x3 6x1</v>
      </c>
      <c r="CB34" s="31" t="str">
        <f t="shared" si="93"/>
        <v>MARLOS PARANHOS perdeu para GILMARA LIMA por 3x6 5x7</v>
      </c>
      <c r="CC34" s="31" t="str">
        <f t="shared" si="94"/>
        <v>MARLOS PARANHOS perdeu para LUCIANO CASTRO por 5x7 2x6</v>
      </c>
      <c r="CD34" s="31" t="str">
        <f t="shared" si="95"/>
        <v>MARLOS PARANHOS perdeu para LÚCIO MESQUITA por 2x6 1x6</v>
      </c>
      <c r="CE34" s="31" t="str">
        <f t="shared" si="96"/>
        <v>MARLOS PARANHOS venceu JOÃO SUCUPIRA por WxO</v>
      </c>
      <c r="CF34" s="31" t="str">
        <f t="shared" si="97"/>
        <v>MARLOS PARANHOS venceu UIRA OLIVEIRA por 6x3 6x1</v>
      </c>
      <c r="CG34" s="31">
        <f t="shared" si="98"/>
        <v>0</v>
      </c>
      <c r="CH34" s="31" t="str">
        <f t="shared" si="26"/>
        <v/>
      </c>
    </row>
    <row r="35" spans="1:86" x14ac:dyDescent="0.45">
      <c r="A35" s="179" t="str">
        <f>'Result do Turno'!D35</f>
        <v>JOÃO SUCUPIRA</v>
      </c>
      <c r="B35" s="31" t="str">
        <f>'Result do Turno'!V33</f>
        <v>LUCIANO CASTRO</v>
      </c>
      <c r="C35" s="31" t="str">
        <f t="shared" si="76"/>
        <v/>
      </c>
      <c r="D35" s="31" t="str">
        <f>'Result do Turno'!AJ31</f>
        <v>LÚCIO MESQUITA</v>
      </c>
      <c r="E35" s="31" t="str">
        <f t="shared" si="77"/>
        <v/>
      </c>
      <c r="F35" s="31" t="str">
        <f>'Result do Turno'!AX36</f>
        <v>UIRA OLIVEIRA</v>
      </c>
      <c r="G35" s="31" t="str">
        <f t="shared" si="78"/>
        <v/>
      </c>
      <c r="H35" s="31" t="str">
        <f>'Result do Turno'!BL36</f>
        <v>MARLOS PARANHOS</v>
      </c>
      <c r="I35" s="31" t="str">
        <f t="shared" si="79"/>
        <v/>
      </c>
      <c r="J35" s="31" t="str">
        <f>'Result do Turno'!BZ33</f>
        <v>GILMARA LIMA</v>
      </c>
      <c r="K35" s="31" t="str">
        <f t="shared" si="80"/>
        <v/>
      </c>
      <c r="M35" s="181">
        <f>'Result do Turno'!U33</f>
        <v>0</v>
      </c>
      <c r="N35" s="181" t="str">
        <f>'Result do Turno'!AI31</f>
        <v>(D)</v>
      </c>
      <c r="O35" s="181" t="str">
        <f>'Result do Turno'!AW36</f>
        <v>(D)</v>
      </c>
      <c r="P35" s="181">
        <f>'Result do Turno'!BK36</f>
        <v>0</v>
      </c>
      <c r="Q35" s="181" t="str">
        <f>'Result do Turno'!BY33</f>
        <v>(D)</v>
      </c>
      <c r="R35" s="185" t="str">
        <f>IF('Result do Turno'!X34="","",'Result do Turno'!X34)</f>
        <v/>
      </c>
      <c r="S35" s="31" t="str">
        <f>IF('Result do Turno'!X33="","",'Result do Turno'!X33)</f>
        <v/>
      </c>
      <c r="T35" s="31">
        <f>IF('Result do Turno'!Y34="","",'Result do Turno'!Y34)</f>
        <v>4</v>
      </c>
      <c r="U35" s="31">
        <f>IF('Result do Turno'!Y33="","",'Result do Turno'!Y33)</f>
        <v>6</v>
      </c>
      <c r="V35" s="31">
        <f>IF('Result do Turno'!Z34="","",'Result do Turno'!Z34)</f>
        <v>3</v>
      </c>
      <c r="W35" s="31">
        <f>IF('Result do Turno'!Z33="","",'Result do Turno'!Z33)</f>
        <v>6</v>
      </c>
      <c r="X35" s="31" t="str">
        <f>IF('Result do Turno'!AA34="","",'Result do Turno'!AA34)</f>
        <v/>
      </c>
      <c r="Y35" s="186" t="str">
        <f>IF('Result do Turno'!AA33="","",'Result do Turno'!AA33)</f>
        <v/>
      </c>
      <c r="Z35" s="185" t="str">
        <f>IF('Result do Turno'!AL32="","",'Result do Turno'!AL32)</f>
        <v/>
      </c>
      <c r="AA35" s="31" t="str">
        <f>IF('Result do Turno'!AL31="","",'Result do Turno'!AL31)</f>
        <v/>
      </c>
      <c r="AB35" s="31">
        <f>IF('Result do Turno'!AM32="","",'Result do Turno'!AM32)</f>
        <v>6</v>
      </c>
      <c r="AC35" s="31">
        <f>IF('Result do Turno'!AM31="","",'Result do Turno'!AM31)</f>
        <v>1</v>
      </c>
      <c r="AD35" s="31">
        <f>IF('Result do Turno'!AN32="","",'Result do Turno'!AN32)</f>
        <v>3</v>
      </c>
      <c r="AE35" s="31">
        <f>IF('Result do Turno'!AN31="","",'Result do Turno'!AN31)</f>
        <v>6</v>
      </c>
      <c r="AF35" s="31">
        <f>IF('Result do Turno'!AO32="","",'Result do Turno'!AO32)</f>
        <v>9</v>
      </c>
      <c r="AG35" s="186">
        <f>IF('Result do Turno'!AO31="","",'Result do Turno'!AO31)</f>
        <v>11</v>
      </c>
      <c r="AH35" s="185" t="str">
        <f>IF('Result do Turno'!AZ35="","",'Result do Turno'!AZ35)</f>
        <v/>
      </c>
      <c r="AI35" s="31" t="str">
        <f>IF('Result do Turno'!AZ36="","",'Result do Turno'!AZ36)</f>
        <v/>
      </c>
      <c r="AJ35" s="31">
        <f>IF('Result do Turno'!BA35="","",'Result do Turno'!BA35)</f>
        <v>6</v>
      </c>
      <c r="AK35" s="31">
        <f>IF('Result do Turno'!BA36="","",'Result do Turno'!BA36)</f>
        <v>4</v>
      </c>
      <c r="AL35" s="31">
        <f>IF('Result do Turno'!BB35="","",'Result do Turno'!BB35)</f>
        <v>6</v>
      </c>
      <c r="AM35" s="31">
        <f>IF('Result do Turno'!BB36="","",'Result do Turno'!BB36)</f>
        <v>2</v>
      </c>
      <c r="AN35" s="31" t="str">
        <f>IF('Result do Turno'!BC35="","",'Result do Turno'!BC35)</f>
        <v/>
      </c>
      <c r="AO35" s="186" t="str">
        <f>IF('Result do Turno'!BC36="","",'Result do Turno'!BC36)</f>
        <v/>
      </c>
      <c r="AP35" s="185" t="str">
        <f>IF('Result do Turno'!BN35="","",'Result do Turno'!BN35)</f>
        <v>O</v>
      </c>
      <c r="AQ35" s="31" t="str">
        <f>IF('Result do Turno'!BN36="","",'Result do Turno'!BN36)</f>
        <v>W</v>
      </c>
      <c r="AR35" s="31" t="str">
        <f>IF('Result do Turno'!BO35="","",'Result do Turno'!BO35)</f>
        <v/>
      </c>
      <c r="AS35" s="31" t="str">
        <f>IF('Result do Turno'!BO36="","",'Result do Turno'!BO36)</f>
        <v/>
      </c>
      <c r="AT35" s="31" t="str">
        <f>IF('Result do Turno'!BP35="","",'Result do Turno'!BP35)</f>
        <v/>
      </c>
      <c r="AU35" s="31" t="str">
        <f>IF('Result do Turno'!BP36="","",'Result do Turno'!BP36)</f>
        <v/>
      </c>
      <c r="AV35" s="31" t="str">
        <f>IF('Result do Turno'!BQ35="","",'Result do Turno'!BQ35)</f>
        <v/>
      </c>
      <c r="AW35" s="186" t="str">
        <f>IF('Result do Turno'!BQ36="","",'Result do Turno'!BQ36)</f>
        <v/>
      </c>
      <c r="AX35" s="185" t="str">
        <f>IF('Result do Turno'!CB34="","",'Result do Turno'!CB34)</f>
        <v>O</v>
      </c>
      <c r="AY35" s="31" t="str">
        <f>IF('Result do Turno'!CB33="","",'Result do Turno'!CB33)</f>
        <v>W</v>
      </c>
      <c r="AZ35" s="31" t="str">
        <f>IF('Result do Turno'!CC34="","",'Result do Turno'!CC34)</f>
        <v/>
      </c>
      <c r="BA35" s="31" t="str">
        <f>IF('Result do Turno'!CC33="","",'Result do Turno'!CC33)</f>
        <v/>
      </c>
      <c r="BB35" s="31" t="str">
        <f>IF('Result do Turno'!CD34="","",'Result do Turno'!CD34)</f>
        <v/>
      </c>
      <c r="BC35" s="31" t="str">
        <f>IF('Result do Turno'!CD33="","",'Result do Turno'!CD33)</f>
        <v/>
      </c>
      <c r="BD35" s="31" t="str">
        <f>IF('Result do Turno'!CE34="","",'Result do Turno'!CE34)</f>
        <v/>
      </c>
      <c r="BE35" s="186" t="str">
        <f>IF('Result do Turno'!CE33="","",'Result do Turno'!CE33)</f>
        <v/>
      </c>
      <c r="BG35" s="31">
        <f>'Result do Turno'!W34</f>
        <v>0</v>
      </c>
      <c r="BH35" s="31" t="str">
        <f t="shared" si="81"/>
        <v>4x6 3x6</v>
      </c>
      <c r="BI35" s="31">
        <f>'Result do Turno'!AK32</f>
        <v>0</v>
      </c>
      <c r="BJ35" s="31" t="str">
        <f t="shared" si="82"/>
        <v>6x1 3x6 9x11</v>
      </c>
      <c r="BK35" s="31">
        <f>'Result do Turno'!AY35</f>
        <v>1</v>
      </c>
      <c r="BL35" s="31" t="str">
        <f t="shared" si="34"/>
        <v>6x4 6x2</v>
      </c>
      <c r="BM35" s="31">
        <f>'Result do Turno'!BM35</f>
        <v>0</v>
      </c>
      <c r="BN35" s="31" t="str">
        <f t="shared" si="35"/>
        <v>OxW</v>
      </c>
      <c r="BO35" s="31">
        <f>'Result do Turno'!CA34</f>
        <v>0</v>
      </c>
      <c r="BP35" s="31" t="str">
        <f t="shared" si="36"/>
        <v>OxW</v>
      </c>
      <c r="BQ35" s="31">
        <f t="shared" si="83"/>
        <v>1</v>
      </c>
      <c r="BR35" s="31" t="str">
        <f t="shared" si="84"/>
        <v>JOÃO SUCUPIRA perdeu para LUCIANO CASTRO por 4x6 3x6</v>
      </c>
      <c r="BS35" s="31">
        <f t="shared" si="85"/>
        <v>1</v>
      </c>
      <c r="BT35" s="31" t="str">
        <f t="shared" si="86"/>
        <v>JOÃO SUCUPIRA perdeu para LÚCIO MESQUITA por 6x1 3x6 9x11</v>
      </c>
      <c r="BU35" s="31">
        <f t="shared" si="87"/>
        <v>1</v>
      </c>
      <c r="BV35" s="31" t="str">
        <f t="shared" si="88"/>
        <v>JOÃO SUCUPIRA venceu UIRA OLIVEIRA por 6x4 6x2</v>
      </c>
      <c r="BW35" s="31">
        <f t="shared" si="89"/>
        <v>1</v>
      </c>
      <c r="BX35" s="31" t="str">
        <f t="shared" si="90"/>
        <v>JOÃO SUCUPIRA perdeu para MARLOS PARANHOS por WxO</v>
      </c>
      <c r="BY35" s="31">
        <f t="shared" si="91"/>
        <v>1</v>
      </c>
      <c r="BZ35" s="31" t="str">
        <f t="shared" si="92"/>
        <v>JOÃO SUCUPIRA perdeu para GILMARA LIMA por WxO</v>
      </c>
      <c r="CB35" s="31" t="str">
        <f t="shared" si="93"/>
        <v>JOÃO SUCUPIRA perdeu para LUCIANO CASTRO por 4x6 3x6</v>
      </c>
      <c r="CC35" s="31" t="str">
        <f t="shared" si="94"/>
        <v>JOÃO SUCUPIRA perdeu para LÚCIO MESQUITA por 6x1 3x6 9x11</v>
      </c>
      <c r="CD35" s="31" t="str">
        <f t="shared" si="95"/>
        <v>JOÃO SUCUPIRA venceu UIRA OLIVEIRA por 6x4 6x2</v>
      </c>
      <c r="CE35" s="31" t="str">
        <f t="shared" si="96"/>
        <v>JOÃO SUCUPIRA perdeu para MARLOS PARANHOS por WxO</v>
      </c>
      <c r="CF35" s="31" t="str">
        <f t="shared" si="97"/>
        <v>JOÃO SUCUPIRA perdeu para GILMARA LIMA por WxO</v>
      </c>
      <c r="CG35" s="31">
        <f t="shared" si="98"/>
        <v>2</v>
      </c>
      <c r="CH35" s="31" t="str">
        <f t="shared" si="26"/>
        <v/>
      </c>
    </row>
    <row r="36" spans="1:86" x14ac:dyDescent="0.45">
      <c r="A36" s="179" t="str">
        <f>'Result do Turno'!D36</f>
        <v>UIRA OLIVEIRA</v>
      </c>
      <c r="B36" s="31" t="str">
        <f>'Result do Turno'!V31</f>
        <v>LÚCIO MESQUITA</v>
      </c>
      <c r="C36" s="31" t="str">
        <f t="shared" si="76"/>
        <v/>
      </c>
      <c r="D36" s="31" t="str">
        <f>'Result do Turno'!AJ35</f>
        <v>GILMARA LIMA</v>
      </c>
      <c r="E36" s="31" t="str">
        <f t="shared" si="77"/>
        <v/>
      </c>
      <c r="F36" s="31" t="str">
        <f>'Result do Turno'!AX35</f>
        <v>JOÃO SUCUPIRA</v>
      </c>
      <c r="G36" s="31" t="str">
        <f t="shared" si="78"/>
        <v/>
      </c>
      <c r="H36" s="31" t="str">
        <f>'Result do Turno'!BL33</f>
        <v>LUCIANO CASTRO</v>
      </c>
      <c r="I36" s="31" t="str">
        <f t="shared" si="79"/>
        <v/>
      </c>
      <c r="J36" s="31" t="str">
        <f>'Result do Turno'!BZ35</f>
        <v>MARLOS PARANHOS</v>
      </c>
      <c r="K36" s="31" t="str">
        <f t="shared" si="80"/>
        <v/>
      </c>
      <c r="M36" s="181">
        <f>'Result do Turno'!U31</f>
        <v>0</v>
      </c>
      <c r="N36" s="181" t="str">
        <f>'Result do Turno'!AI35</f>
        <v>(D)</v>
      </c>
      <c r="O36" s="181">
        <f>'Result do Turno'!AW35</f>
        <v>0</v>
      </c>
      <c r="P36" s="181">
        <f>'Result do Turno'!BK33</f>
        <v>0</v>
      </c>
      <c r="Q36" s="181" t="str">
        <f>'Result do Turno'!BY35</f>
        <v>(D)</v>
      </c>
      <c r="R36" s="187" t="str">
        <f>IF('Result do Turno'!X32="","",'Result do Turno'!X32)</f>
        <v/>
      </c>
      <c r="S36" s="188" t="str">
        <f>IF('Result do Turno'!X31="","",'Result do Turno'!X31)</f>
        <v/>
      </c>
      <c r="T36" s="188">
        <f>IF('Result do Turno'!Y32="","",'Result do Turno'!Y32)</f>
        <v>0</v>
      </c>
      <c r="U36" s="188">
        <f>IF('Result do Turno'!Y31="","",'Result do Turno'!Y31)</f>
        <v>6</v>
      </c>
      <c r="V36" s="188">
        <f>IF('Result do Turno'!Z32="","",'Result do Turno'!Z32)</f>
        <v>1</v>
      </c>
      <c r="W36" s="188">
        <f>IF('Result do Turno'!Z31="","",'Result do Turno'!Z31)</f>
        <v>6</v>
      </c>
      <c r="X36" s="188" t="str">
        <f>IF('Result do Turno'!AA32="","",'Result do Turno'!AA32)</f>
        <v/>
      </c>
      <c r="Y36" s="189" t="str">
        <f>IF('Result do Turno'!AA31="","",'Result do Turno'!AA31)</f>
        <v/>
      </c>
      <c r="Z36" s="187" t="str">
        <f>IF('Result do Turno'!AL36="","",'Result do Turno'!AL36)</f>
        <v/>
      </c>
      <c r="AA36" s="188" t="str">
        <f>IF('Result do Turno'!AL35="","",'Result do Turno'!AL35)</f>
        <v/>
      </c>
      <c r="AB36" s="188">
        <f>IF('Result do Turno'!AM36="","",'Result do Turno'!AM36)</f>
        <v>6</v>
      </c>
      <c r="AC36" s="188">
        <f>IF('Result do Turno'!AM35="","",'Result do Turno'!AM35)</f>
        <v>0</v>
      </c>
      <c r="AD36" s="188">
        <f>IF('Result do Turno'!AN36="","",'Result do Turno'!AN36)</f>
        <v>3</v>
      </c>
      <c r="AE36" s="188">
        <f>IF('Result do Turno'!AN35="","",'Result do Turno'!AN35)</f>
        <v>6</v>
      </c>
      <c r="AF36" s="188">
        <f>IF('Result do Turno'!AO36="","",'Result do Turno'!AO36)</f>
        <v>6</v>
      </c>
      <c r="AG36" s="189">
        <f>IF('Result do Turno'!AO35="","",'Result do Turno'!AO35)</f>
        <v>10</v>
      </c>
      <c r="AH36" s="187" t="str">
        <f>IF('Result do Turno'!AZ36="","",'Result do Turno'!AZ36)</f>
        <v/>
      </c>
      <c r="AI36" s="188" t="str">
        <f>IF('Result do Turno'!AZ35="","",'Result do Turno'!AZ35)</f>
        <v/>
      </c>
      <c r="AJ36" s="188">
        <f>IF('Result do Turno'!BA36="","",'Result do Turno'!BA36)</f>
        <v>4</v>
      </c>
      <c r="AK36" s="188">
        <f>IF('Result do Turno'!BA35="","",'Result do Turno'!BA35)</f>
        <v>6</v>
      </c>
      <c r="AL36" s="188">
        <f>IF('Result do Turno'!BB36="","",'Result do Turno'!BB36)</f>
        <v>2</v>
      </c>
      <c r="AM36" s="188">
        <f>IF('Result do Turno'!BB35="","",'Result do Turno'!BB35)</f>
        <v>6</v>
      </c>
      <c r="AN36" s="188" t="str">
        <f>IF('Result do Turno'!BC36="","",'Result do Turno'!BC36)</f>
        <v/>
      </c>
      <c r="AO36" s="189" t="str">
        <f>IF('Result do Turno'!BC35="","",'Result do Turno'!BC35)</f>
        <v/>
      </c>
      <c r="AP36" s="187" t="str">
        <f>IF('Result do Turno'!BN34="","",'Result do Turno'!BN34)</f>
        <v/>
      </c>
      <c r="AQ36" s="188" t="str">
        <f>IF('Result do Turno'!BN33="","",'Result do Turno'!BN33)</f>
        <v/>
      </c>
      <c r="AR36" s="188">
        <f>IF('Result do Turno'!BO34="","",'Result do Turno'!BO34)</f>
        <v>1</v>
      </c>
      <c r="AS36" s="188">
        <f>IF('Result do Turno'!BO33="","",'Result do Turno'!BO33)</f>
        <v>6</v>
      </c>
      <c r="AT36" s="188">
        <f>IF('Result do Turno'!BP34="","",'Result do Turno'!BP34)</f>
        <v>1</v>
      </c>
      <c r="AU36" s="188">
        <f>IF('Result do Turno'!BP33="","",'Result do Turno'!BP33)</f>
        <v>6</v>
      </c>
      <c r="AV36" s="188" t="str">
        <f>IF('Result do Turno'!BQ34="","",'Result do Turno'!BQ34)</f>
        <v/>
      </c>
      <c r="AW36" s="189" t="str">
        <f>IF('Result do Turno'!BQ33="","",'Result do Turno'!BQ33)</f>
        <v/>
      </c>
      <c r="AX36" s="187" t="str">
        <f>IF('Result do Turno'!CB36="","",'Result do Turno'!CB36)</f>
        <v/>
      </c>
      <c r="AY36" s="188" t="str">
        <f>IF('Result do Turno'!CB35="","",'Result do Turno'!CB35)</f>
        <v/>
      </c>
      <c r="AZ36" s="188">
        <f>IF('Result do Turno'!CC36="","",'Result do Turno'!CC36)</f>
        <v>3</v>
      </c>
      <c r="BA36" s="188">
        <f>IF('Result do Turno'!CC35="","",'Result do Turno'!CC35)</f>
        <v>6</v>
      </c>
      <c r="BB36" s="188">
        <f>IF('Result do Turno'!CD36="","",'Result do Turno'!CD36)</f>
        <v>1</v>
      </c>
      <c r="BC36" s="188">
        <f>IF('Result do Turno'!CD35="","",'Result do Turno'!CD35)</f>
        <v>6</v>
      </c>
      <c r="BD36" s="188" t="str">
        <f>IF('Result do Turno'!CE36="","",'Result do Turno'!CE36)</f>
        <v/>
      </c>
      <c r="BE36" s="189" t="str">
        <f>IF('Result do Turno'!CE35="","",'Result do Turno'!CE35)</f>
        <v/>
      </c>
      <c r="BG36" s="31">
        <f>'Result do Turno'!W32</f>
        <v>0</v>
      </c>
      <c r="BH36" s="31" t="str">
        <f t="shared" si="81"/>
        <v>0x6 1x6</v>
      </c>
      <c r="BI36" s="31">
        <f>'Result do Turno'!AK36</f>
        <v>0</v>
      </c>
      <c r="BJ36" s="31" t="str">
        <f t="shared" si="82"/>
        <v>6x0 3x6 6x10</v>
      </c>
      <c r="BK36" s="31">
        <f>'Result do Turno'!AY36</f>
        <v>0</v>
      </c>
      <c r="BL36" s="31" t="str">
        <f t="shared" si="34"/>
        <v>4x6 2x6</v>
      </c>
      <c r="BM36" s="31">
        <f>'Result do Turno'!BM34</f>
        <v>0</v>
      </c>
      <c r="BN36" s="31" t="str">
        <f t="shared" si="35"/>
        <v>1x6 1x6</v>
      </c>
      <c r="BO36" s="31">
        <f>'Result do Turno'!CA36</f>
        <v>0</v>
      </c>
      <c r="BP36" s="31" t="str">
        <f t="shared" si="36"/>
        <v>3x6 1x6</v>
      </c>
      <c r="BQ36" s="31">
        <f t="shared" si="83"/>
        <v>1</v>
      </c>
      <c r="BR36" s="31" t="str">
        <f t="shared" si="84"/>
        <v>UIRA OLIVEIRA perdeu para LÚCIO MESQUITA por 0x6 1x6</v>
      </c>
      <c r="BS36" s="31">
        <f t="shared" si="85"/>
        <v>1</v>
      </c>
      <c r="BT36" s="31" t="str">
        <f t="shared" si="86"/>
        <v>UIRA OLIVEIRA perdeu para GILMARA LIMA por 6x0 3x6 6x10</v>
      </c>
      <c r="BU36" s="31">
        <f t="shared" si="87"/>
        <v>1</v>
      </c>
      <c r="BV36" s="31" t="str">
        <f t="shared" si="88"/>
        <v>UIRA OLIVEIRA perdeu para JOÃO SUCUPIRA por 4x6 2x6</v>
      </c>
      <c r="BW36" s="31">
        <f t="shared" si="89"/>
        <v>1</v>
      </c>
      <c r="BX36" s="31" t="str">
        <f t="shared" si="90"/>
        <v>UIRA OLIVEIRA perdeu para LUCIANO CASTRO por 1x6 1x6</v>
      </c>
      <c r="BY36" s="31">
        <f t="shared" si="91"/>
        <v>1</v>
      </c>
      <c r="BZ36" s="31" t="str">
        <f t="shared" si="92"/>
        <v>UIRA OLIVEIRA perdeu para MARLOS PARANHOS por 3x6 1x6</v>
      </c>
      <c r="CB36" s="31" t="str">
        <f t="shared" si="93"/>
        <v>UIRA OLIVEIRA perdeu para LÚCIO MESQUITA por 0x6 1x6</v>
      </c>
      <c r="CC36" s="31" t="str">
        <f t="shared" si="94"/>
        <v>UIRA OLIVEIRA perdeu para GILMARA LIMA por 6x0 3x6 6x10</v>
      </c>
      <c r="CD36" s="31" t="str">
        <f t="shared" si="95"/>
        <v>UIRA OLIVEIRA perdeu para JOÃO SUCUPIRA por 4x6 2x6</v>
      </c>
      <c r="CE36" s="31" t="str">
        <f t="shared" si="96"/>
        <v>UIRA OLIVEIRA perdeu para LUCIANO CASTRO por 1x6 1x6</v>
      </c>
      <c r="CF36" s="31" t="str">
        <f t="shared" si="97"/>
        <v>UIRA OLIVEIRA perdeu para MARLOS PARANHOS por 3x6 1x6</v>
      </c>
      <c r="CG36" s="31">
        <f t="shared" si="98"/>
        <v>0</v>
      </c>
      <c r="CH36" s="31" t="str">
        <f t="shared" ref="CH36:CH67" si="99">IF(CG36&gt;2,CONCATENATE(A36," perdeu ",CG36, " jogos por WxO - Seus resultados todos serão alterados para perdidos por WxO",""),"")</f>
        <v/>
      </c>
    </row>
    <row r="37" spans="1:86" x14ac:dyDescent="0.45">
      <c r="BG37" s="31">
        <f>'Result do Turno'!W37</f>
        <v>0</v>
      </c>
      <c r="BI37" s="31">
        <f>'Result do Turno'!AK37</f>
        <v>0</v>
      </c>
      <c r="BL37" s="31" t="str">
        <f t="shared" si="34"/>
        <v>x x</v>
      </c>
      <c r="BN37" s="31" t="str">
        <f t="shared" si="35"/>
        <v>x x</v>
      </c>
      <c r="BP37" s="31" t="str">
        <f t="shared" si="36"/>
        <v>x x</v>
      </c>
      <c r="CH37" s="31" t="str">
        <f t="shared" si="99"/>
        <v/>
      </c>
    </row>
    <row r="38" spans="1:86" x14ac:dyDescent="0.45">
      <c r="BG38" s="31">
        <f>'Result do Turno'!W38</f>
        <v>0</v>
      </c>
      <c r="BI38" s="31">
        <f>'Result do Turno'!AK38</f>
        <v>0</v>
      </c>
      <c r="BL38" s="31" t="str">
        <f t="shared" si="34"/>
        <v>x x</v>
      </c>
      <c r="BN38" s="31" t="str">
        <f t="shared" si="35"/>
        <v>x x</v>
      </c>
      <c r="BP38" s="31" t="str">
        <f t="shared" si="36"/>
        <v>x x</v>
      </c>
      <c r="CH38" s="31" t="str">
        <f t="shared" si="99"/>
        <v/>
      </c>
    </row>
    <row r="39" spans="1:86" x14ac:dyDescent="0.45">
      <c r="E39" s="31" t="s">
        <v>264</v>
      </c>
      <c r="G39" s="31" t="s">
        <v>264</v>
      </c>
      <c r="I39" s="31" t="s">
        <v>265</v>
      </c>
      <c r="K39" s="31" t="s">
        <v>266</v>
      </c>
      <c r="BG39" s="31">
        <f>'Result do Turno'!W39</f>
        <v>0</v>
      </c>
      <c r="BI39" s="31">
        <f>'Result do Turno'!AK39</f>
        <v>0</v>
      </c>
      <c r="BL39" s="31" t="str">
        <f t="shared" si="34"/>
        <v>x x</v>
      </c>
      <c r="BN39" s="31" t="str">
        <f t="shared" si="35"/>
        <v>x x</v>
      </c>
      <c r="BP39" s="31" t="str">
        <f t="shared" si="36"/>
        <v>x x</v>
      </c>
      <c r="CH39" s="31" t="str">
        <f t="shared" si="99"/>
        <v/>
      </c>
    </row>
    <row r="40" spans="1:86" x14ac:dyDescent="0.45">
      <c r="A40" s="179" t="str">
        <f>'Result do Turno'!D40</f>
        <v>RICARDO MACHADO</v>
      </c>
      <c r="B40" s="180" t="str">
        <f>'Result do Turno'!V41</f>
        <v>RAUL BURNETT</v>
      </c>
      <c r="C40" s="31" t="str">
        <f t="shared" ref="C40:C45" si="100">IF(BQ40=1,"",IF(M40=0,A40,B40))</f>
        <v/>
      </c>
      <c r="D40" s="31" t="str">
        <f>'Result do Turno'!AJ41</f>
        <v>GLAYSON PIMENTA</v>
      </c>
      <c r="E40" s="31" t="str">
        <f t="shared" ref="E40:E45" si="101">IF(BS40=1,"",IF(N40=0,A40,D40))</f>
        <v/>
      </c>
      <c r="F40" s="180" t="str">
        <f>'Result do Turno'!AX41</f>
        <v>WELTON SILVA</v>
      </c>
      <c r="G40" s="31" t="str">
        <f t="shared" ref="G40:G45" si="102">IF(BU40=1,"",IF(O40=0,A40,F40))</f>
        <v/>
      </c>
      <c r="H40" s="180" t="str">
        <f>'Result do Turno'!BL41</f>
        <v>ANDRÉ LUIZ</v>
      </c>
      <c r="I40" s="31" t="str">
        <f t="shared" ref="I40:I45" si="103">IF(BW40=1,"",IF(P40=0,A40,H40))</f>
        <v/>
      </c>
      <c r="J40" s="180" t="str">
        <f>'Result do Turno'!BZ41</f>
        <v>EDUARDO BARBOSA</v>
      </c>
      <c r="K40" s="31" t="str">
        <f t="shared" ref="K40:K45" si="104">IF(BY40=1,"",IF(Q40=0,A40,J40))</f>
        <v/>
      </c>
      <c r="M40" s="181" t="str">
        <f>'Result do Turno'!U41</f>
        <v>(D)</v>
      </c>
      <c r="N40" s="181">
        <f>'Result do Turno'!AI41</f>
        <v>0</v>
      </c>
      <c r="O40" s="181" t="str">
        <f>'Result do Turno'!AW41</f>
        <v>(D)</v>
      </c>
      <c r="P40" s="181">
        <f>'Result do Turno'!BK41</f>
        <v>0</v>
      </c>
      <c r="Q40" s="181" t="str">
        <f>'Result do Turno'!BY41</f>
        <v>(D)</v>
      </c>
      <c r="R40" s="182" t="str">
        <f>IF('Result do Turno'!X40="","",'Result do Turno'!X40)</f>
        <v/>
      </c>
      <c r="S40" s="183" t="str">
        <f>IF('Result do Turno'!X41="","",'Result do Turno'!X41)</f>
        <v/>
      </c>
      <c r="T40" s="183">
        <f>IF('Result do Turno'!Y40="","",'Result do Turno'!Y40)</f>
        <v>0</v>
      </c>
      <c r="U40" s="183">
        <f>IF('Result do Turno'!Y41="","",'Result do Turno'!Y41)</f>
        <v>6</v>
      </c>
      <c r="V40" s="183">
        <f>IF('Result do Turno'!Z40="","",'Result do Turno'!Z40)</f>
        <v>3</v>
      </c>
      <c r="W40" s="183">
        <f>IF('Result do Turno'!Z41="","",'Result do Turno'!Z41)</f>
        <v>6</v>
      </c>
      <c r="X40" s="183" t="str">
        <f>IF('Result do Turno'!AA40="","",'Result do Turno'!AA40)</f>
        <v/>
      </c>
      <c r="Y40" s="184" t="str">
        <f>IF('Result do Turno'!AA41="","",'Result do Turno'!AA41)</f>
        <v/>
      </c>
      <c r="Z40" s="182" t="str">
        <f>IF('Result do Turno'!AL40="","",'Result do Turno'!AL40)</f>
        <v/>
      </c>
      <c r="AA40" s="183" t="str">
        <f>IF('Result do Turno'!AL41="","",'Result do Turno'!AL41)</f>
        <v/>
      </c>
      <c r="AB40" s="183">
        <f>IF('Result do Turno'!AM40="","",'Result do Turno'!AM40)</f>
        <v>6</v>
      </c>
      <c r="AC40" s="183">
        <f>IF('Result do Turno'!AM41="","",'Result do Turno'!AM41)</f>
        <v>4</v>
      </c>
      <c r="AD40" s="183">
        <f>IF('Result do Turno'!AN40="","",'Result do Turno'!AN40)</f>
        <v>6</v>
      </c>
      <c r="AE40" s="183">
        <f>IF('Result do Turno'!AN41="","",'Result do Turno'!AN41)</f>
        <v>3</v>
      </c>
      <c r="AF40" s="183" t="str">
        <f>IF('Result do Turno'!AO40="","",'Result do Turno'!AO40)</f>
        <v/>
      </c>
      <c r="AG40" s="184" t="str">
        <f>IF('Result do Turno'!AO41="","",'Result do Turno'!AO41)</f>
        <v/>
      </c>
      <c r="AH40" s="182" t="str">
        <f>IF('Result do Turno'!AZ40="","",'Result do Turno'!AZ40)</f>
        <v/>
      </c>
      <c r="AI40" s="183" t="str">
        <f>IF('Result do Turno'!AZ41="","",'Result do Turno'!AZ41)</f>
        <v/>
      </c>
      <c r="AJ40" s="183">
        <f>IF('Result do Turno'!BA40="","",'Result do Turno'!BA40)</f>
        <v>7</v>
      </c>
      <c r="AK40" s="183">
        <f>IF('Result do Turno'!BA41="","",'Result do Turno'!BA41)</f>
        <v>5</v>
      </c>
      <c r="AL40" s="183">
        <f>IF('Result do Turno'!BB40="","",'Result do Turno'!BB40)</f>
        <v>6</v>
      </c>
      <c r="AM40" s="183">
        <f>IF('Result do Turno'!BB41="","",'Result do Turno'!BB41)</f>
        <v>7</v>
      </c>
      <c r="AN40" s="183">
        <f>IF('Result do Turno'!BC40="","",'Result do Turno'!BC40)</f>
        <v>8</v>
      </c>
      <c r="AO40" s="184">
        <f>IF('Result do Turno'!BC41="","",'Result do Turno'!BC41)</f>
        <v>10</v>
      </c>
      <c r="AP40" s="182" t="str">
        <f>IF('Result do Turno'!BN40="","",'Result do Turno'!BN40)</f>
        <v/>
      </c>
      <c r="AQ40" s="183" t="str">
        <f>IF('Result do Turno'!BN41="","",'Result do Turno'!BN41)</f>
        <v/>
      </c>
      <c r="AR40" s="183">
        <f>IF('Result do Turno'!BO40="","",'Result do Turno'!BO40)</f>
        <v>3</v>
      </c>
      <c r="AS40" s="183">
        <f>IF('Result do Turno'!BO41="","",'Result do Turno'!BO41)</f>
        <v>6</v>
      </c>
      <c r="AT40" s="183">
        <f>IF('Result do Turno'!BP40="","",'Result do Turno'!BP40)</f>
        <v>6</v>
      </c>
      <c r="AU40" s="183">
        <f>IF('Result do Turno'!BP41="","",'Result do Turno'!BP41)</f>
        <v>0</v>
      </c>
      <c r="AV40" s="183">
        <f>IF('Result do Turno'!BQ40="","",'Result do Turno'!BQ40)</f>
        <v>10</v>
      </c>
      <c r="AW40" s="184">
        <f>IF('Result do Turno'!BQ41="","",'Result do Turno'!BQ41)</f>
        <v>4</v>
      </c>
      <c r="AX40" s="182" t="str">
        <f>IF('Result do Turno'!CB40="","",'Result do Turno'!CB40)</f>
        <v/>
      </c>
      <c r="AY40" s="183" t="str">
        <f>IF('Result do Turno'!CB41="","",'Result do Turno'!CB41)</f>
        <v/>
      </c>
      <c r="AZ40" s="183">
        <f>IF('Result do Turno'!CC40="","",'Result do Turno'!CC40)</f>
        <v>3</v>
      </c>
      <c r="BA40" s="183">
        <f>IF('Result do Turno'!CC41="","",'Result do Turno'!CC41)</f>
        <v>6</v>
      </c>
      <c r="BB40" s="183">
        <f>IF('Result do Turno'!CD40="","",'Result do Turno'!CD40)</f>
        <v>4</v>
      </c>
      <c r="BC40" s="183">
        <f>IF('Result do Turno'!CD41="","",'Result do Turno'!CD41)</f>
        <v>6</v>
      </c>
      <c r="BD40" s="183" t="str">
        <f>IF('Result do Turno'!CE40="","",'Result do Turno'!CE40)</f>
        <v/>
      </c>
      <c r="BE40" s="184" t="str">
        <f>IF('Result do Turno'!CE41="","",'Result do Turno'!CE41)</f>
        <v/>
      </c>
      <c r="BG40" s="31">
        <f>'Result do Turno'!W40</f>
        <v>0</v>
      </c>
      <c r="BH40" s="31" t="str">
        <f t="shared" ref="BH40:BH45" si="105">IF(R40="",IF(X40="",CONCATENATE(T40,"x",U40," ",V40,"x",W40),CONCATENATE(T40,"x",U40," ",V40,"x",W40," ",X40,"x",Y40)),CONCATENATE(R40,"x",S40))</f>
        <v>0x6 3x6</v>
      </c>
      <c r="BI40" s="31">
        <f>'Result do Turno'!AK40</f>
        <v>1</v>
      </c>
      <c r="BJ40" s="31" t="str">
        <f t="shared" ref="BJ40:BJ45" si="106">IF(Z40="",IF(AF40="",CONCATENATE(AB40,"x",AC40," ",AD40,"x",AE40),CONCATENATE(AB40,"x",AC40," ",AD40,"x",AE40," ",AF40,"x",AG40)),CONCATENATE(Z40,"x",AA40))</f>
        <v>6x4 6x3</v>
      </c>
      <c r="BK40" s="31">
        <f>'Result do Turno'!AY40</f>
        <v>0</v>
      </c>
      <c r="BL40" s="31" t="str">
        <f t="shared" si="34"/>
        <v>7x5 6x7 8x10</v>
      </c>
      <c r="BM40" s="31">
        <f>'Result do Turno'!BM40</f>
        <v>1</v>
      </c>
      <c r="BN40" s="31" t="str">
        <f t="shared" si="35"/>
        <v>3x6 6x0 10x4</v>
      </c>
      <c r="BO40" s="31">
        <f>'Result do Turno'!CA40</f>
        <v>0</v>
      </c>
      <c r="BP40" s="31" t="str">
        <f t="shared" si="36"/>
        <v>3x6 4x6</v>
      </c>
      <c r="BQ40" s="31">
        <f t="shared" ref="BQ40:BQ45" si="107">IF(BH40="x x","",1)</f>
        <v>1</v>
      </c>
      <c r="BR40" s="31" t="str">
        <f t="shared" ref="BR40:BR45" si="108">IF(BG40=1,CONCATENATE($A40, " venceu ",B40," por ",BH40),IF(BH40="OxW",CONCATENATE($A40, " perdeu para ",B40," por WxO"),CONCATENATE($A40, " perdeu para ",B40," por ",BH40)))</f>
        <v>RICARDO MACHADO perdeu para RAUL BURNETT por 0x6 3x6</v>
      </c>
      <c r="BS40" s="31">
        <f t="shared" ref="BS40:BS45" si="109">IF(BJ40="x x","",1)</f>
        <v>1</v>
      </c>
      <c r="BT40" s="31" t="str">
        <f t="shared" ref="BT40:BT45" si="110">IF(BI40=1,CONCATENATE($A40, " venceu ",D40," por ",BJ40),IF(BJ40="OxW",CONCATENATE($A40, " perdeu para ",D40," por WxO"),CONCATENATE($A40, " perdeu para ",D40," por ",BJ40)))</f>
        <v>RICARDO MACHADO venceu GLAYSON PIMENTA por 6x4 6x3</v>
      </c>
      <c r="BU40" s="31">
        <f t="shared" ref="BU40:BU45" si="111">IF(BL40="x x","",1)</f>
        <v>1</v>
      </c>
      <c r="BV40" s="31" t="str">
        <f t="shared" ref="BV40:BV45" si="112">IF(BK40=1,CONCATENATE($A40, " venceu ",F40," por ",BL40),IF(BL40="OxW",CONCATENATE($A40, " perdeu para ",F40," por WxO"),CONCATENATE($A40, " perdeu para ",F40," por ",BL40)))</f>
        <v>RICARDO MACHADO perdeu para WELTON SILVA por 7x5 6x7 8x10</v>
      </c>
      <c r="BW40" s="31">
        <f t="shared" ref="BW40:BW45" si="113">IF(BN40="x x","",1)</f>
        <v>1</v>
      </c>
      <c r="BX40" s="31" t="str">
        <f t="shared" ref="BX40:BX45" si="114">IF(BM40=1,CONCATENATE($A40, " venceu ",H40," por ",BN40),IF(BN40="OxW",CONCATENATE($A40, " perdeu para ",H40," por WxO"),CONCATENATE($A40, " perdeu para ",H40," por ",BN40)))</f>
        <v>RICARDO MACHADO venceu ANDRÉ LUIZ por 3x6 6x0 10x4</v>
      </c>
      <c r="BY40" s="31">
        <f t="shared" ref="BY40:BY45" si="115">IF(BP40="x x","",1)</f>
        <v>1</v>
      </c>
      <c r="BZ40" s="31" t="str">
        <f t="shared" ref="BZ40:BZ45" si="116">IF(BO40=1,CONCATENATE($A40, " venceu ",J40," por ",BP40),IF(BP40="OxW",CONCATENATE($A40, " perdeu para ",J40," por WxO"),CONCATENATE($A40, " perdeu para ",J40," por ",BP40)))</f>
        <v>RICARDO MACHADO perdeu para EDUARDO BARBOSA por 3x6 4x6</v>
      </c>
      <c r="CB40" s="31" t="str">
        <f t="shared" ref="CB40:CB45" si="117">IF(BQ40=1,BR40,CONCATENATE(A40, " x ",B40))</f>
        <v>RICARDO MACHADO perdeu para RAUL BURNETT por 0x6 3x6</v>
      </c>
      <c r="CC40" s="31" t="str">
        <f t="shared" ref="CC40:CC45" si="118">IF(BS40=1,BT40,CONCATENATE(A40, " x ",D40))</f>
        <v>RICARDO MACHADO venceu GLAYSON PIMENTA por 6x4 6x3</v>
      </c>
      <c r="CD40" s="31" t="str">
        <f t="shared" ref="CD40:CD45" si="119">IF(BU40=1,BV40,CONCATENATE(A40, " x ",F40))</f>
        <v>RICARDO MACHADO perdeu para WELTON SILVA por 7x5 6x7 8x10</v>
      </c>
      <c r="CE40" s="31" t="str">
        <f t="shared" ref="CE40:CE45" si="120">IF(BW40=1,BX40,CONCATENATE(A40, " x ",H40))</f>
        <v>RICARDO MACHADO venceu ANDRÉ LUIZ por 3x6 6x0 10x4</v>
      </c>
      <c r="CF40" s="31" t="str">
        <f t="shared" ref="CF40:CF45" si="121">IF(BY40=1,BZ40,CONCATENATE(A40, " x ",J40))</f>
        <v>RICARDO MACHADO perdeu para EDUARDO BARBOSA por 3x6 4x6</v>
      </c>
      <c r="CG40" s="31">
        <f t="shared" ref="CG40:CG45" si="122">COUNTIF(BH40:BP40,"OxW")</f>
        <v>0</v>
      </c>
      <c r="CH40" s="31" t="str">
        <f t="shared" si="99"/>
        <v/>
      </c>
    </row>
    <row r="41" spans="1:86" x14ac:dyDescent="0.45">
      <c r="A41" s="179" t="str">
        <f>'Result do Turno'!D41</f>
        <v>EDUARDO BARBOSA</v>
      </c>
      <c r="B41" s="31" t="str">
        <f>'Result do Turno'!V43</f>
        <v>GLAYSON PIMENTA</v>
      </c>
      <c r="C41" s="31" t="str">
        <f t="shared" si="100"/>
        <v/>
      </c>
      <c r="D41" s="31" t="str">
        <f>'Result do Turno'!AJ43</f>
        <v>WELTON SILVA</v>
      </c>
      <c r="E41" s="31" t="str">
        <f t="shared" si="101"/>
        <v/>
      </c>
      <c r="F41" s="31" t="str">
        <f>'Result do Turno'!AX43</f>
        <v>ANDRÉ LUIZ</v>
      </c>
      <c r="G41" s="31" t="str">
        <f t="shared" si="102"/>
        <v/>
      </c>
      <c r="H41" s="31" t="str">
        <f>'Result do Turno'!BL43</f>
        <v>RAUL BURNETT</v>
      </c>
      <c r="I41" s="31" t="str">
        <f t="shared" si="103"/>
        <v/>
      </c>
      <c r="J41" s="31" t="str">
        <f>'Result do Turno'!BZ40</f>
        <v>RICARDO MACHADO</v>
      </c>
      <c r="K41" s="31" t="str">
        <f t="shared" si="104"/>
        <v/>
      </c>
      <c r="M41" s="181" t="str">
        <f>'Result do Turno'!U43</f>
        <v>(D)</v>
      </c>
      <c r="N41" s="181">
        <f>'Result do Turno'!AI43</f>
        <v>0</v>
      </c>
      <c r="O41" s="181" t="str">
        <f>'Result do Turno'!AW43</f>
        <v>(D)</v>
      </c>
      <c r="P41" s="181" t="str">
        <f>'Result do Turno'!BK43</f>
        <v>(D)</v>
      </c>
      <c r="Q41" s="181">
        <f>'Result do Turno'!BY40</f>
        <v>0</v>
      </c>
      <c r="R41" s="185" t="str">
        <f>IF('Result do Turno'!X42="","",'Result do Turno'!X42)</f>
        <v/>
      </c>
      <c r="S41" s="31" t="str">
        <f>IF('Result do Turno'!X43="","",'Result do Turno'!X43)</f>
        <v/>
      </c>
      <c r="T41" s="31">
        <f>IF('Result do Turno'!Y42="","",'Result do Turno'!Y42)</f>
        <v>6</v>
      </c>
      <c r="U41" s="31">
        <f>IF('Result do Turno'!Y43="","",'Result do Turno'!Y43)</f>
        <v>3</v>
      </c>
      <c r="V41" s="31">
        <f>IF('Result do Turno'!Z42="","",'Result do Turno'!Z42)</f>
        <v>6</v>
      </c>
      <c r="W41" s="31">
        <f>IF('Result do Turno'!Z43="","",'Result do Turno'!Z43)</f>
        <v>1</v>
      </c>
      <c r="X41" s="31" t="str">
        <f>IF('Result do Turno'!AA42="","",'Result do Turno'!AA42)</f>
        <v/>
      </c>
      <c r="Y41" s="186" t="str">
        <f>IF('Result do Turno'!AA43="","",'Result do Turno'!AA43)</f>
        <v/>
      </c>
      <c r="Z41" s="185" t="str">
        <f>IF('Result do Turno'!AL42="","",'Result do Turno'!AL42)</f>
        <v/>
      </c>
      <c r="AA41" s="31" t="str">
        <f>IF('Result do Turno'!AL43="","",'Result do Turno'!AL43)</f>
        <v/>
      </c>
      <c r="AB41" s="31">
        <f>IF('Result do Turno'!AM42="","",'Result do Turno'!AM42)</f>
        <v>6</v>
      </c>
      <c r="AC41" s="31">
        <f>IF('Result do Turno'!AM43="","",'Result do Turno'!AM43)</f>
        <v>2</v>
      </c>
      <c r="AD41" s="31">
        <f>IF('Result do Turno'!AN42="","",'Result do Turno'!AN42)</f>
        <v>7</v>
      </c>
      <c r="AE41" s="31">
        <f>IF('Result do Turno'!AN43="","",'Result do Turno'!AN43)</f>
        <v>6</v>
      </c>
      <c r="AF41" s="31" t="str">
        <f>IF('Result do Turno'!AO42="","",'Result do Turno'!AO42)</f>
        <v/>
      </c>
      <c r="AG41" s="186" t="str">
        <f>IF('Result do Turno'!AO43="","",'Result do Turno'!AO43)</f>
        <v/>
      </c>
      <c r="AH41" s="185" t="str">
        <f>IF('Result do Turno'!AZ42="","",'Result do Turno'!AZ42)</f>
        <v/>
      </c>
      <c r="AI41" s="31" t="str">
        <f>IF('Result do Turno'!AZ43="","",'Result do Turno'!AZ43)</f>
        <v/>
      </c>
      <c r="AJ41" s="31">
        <f>IF('Result do Turno'!BA42="","",'Result do Turno'!BA42)</f>
        <v>6</v>
      </c>
      <c r="AK41" s="31">
        <f>IF('Result do Turno'!BA43="","",'Result do Turno'!BA43)</f>
        <v>1</v>
      </c>
      <c r="AL41" s="31">
        <f>IF('Result do Turno'!BB42="","",'Result do Turno'!BB42)</f>
        <v>5</v>
      </c>
      <c r="AM41" s="31">
        <f>IF('Result do Turno'!BB43="","",'Result do Turno'!BB43)</f>
        <v>7</v>
      </c>
      <c r="AN41" s="31">
        <f>IF('Result do Turno'!BC42="","",'Result do Turno'!BC42)</f>
        <v>10</v>
      </c>
      <c r="AO41" s="186">
        <f>IF('Result do Turno'!BC43="","",'Result do Turno'!BC43)</f>
        <v>3</v>
      </c>
      <c r="AP41" s="185" t="str">
        <f>IF('Result do Turno'!BN42="","",'Result do Turno'!BN42)</f>
        <v/>
      </c>
      <c r="AQ41" s="31" t="str">
        <f>IF('Result do Turno'!BN43="","",'Result do Turno'!BN43)</f>
        <v/>
      </c>
      <c r="AR41" s="31">
        <f>IF('Result do Turno'!BO42="","",'Result do Turno'!BO42)</f>
        <v>1</v>
      </c>
      <c r="AS41" s="31">
        <f>IF('Result do Turno'!BO43="","",'Result do Turno'!BO43)</f>
        <v>6</v>
      </c>
      <c r="AT41" s="31">
        <f>IF('Result do Turno'!BP42="","",'Result do Turno'!BP42)</f>
        <v>0</v>
      </c>
      <c r="AU41" s="31">
        <f>IF('Result do Turno'!BP43="","",'Result do Turno'!BP43)</f>
        <v>6</v>
      </c>
      <c r="AV41" s="31" t="str">
        <f>IF('Result do Turno'!BQ42="","",'Result do Turno'!BQ42)</f>
        <v/>
      </c>
      <c r="AW41" s="186" t="str">
        <f>IF('Result do Turno'!BQ43="","",'Result do Turno'!BQ43)</f>
        <v/>
      </c>
      <c r="AX41" s="185" t="str">
        <f>IF('Result do Turno'!CB41="","",'Result do Turno'!CB41)</f>
        <v/>
      </c>
      <c r="AY41" s="31" t="str">
        <f>IF('Result do Turno'!CB40="","",'Result do Turno'!CB40)</f>
        <v/>
      </c>
      <c r="AZ41" s="31">
        <f>IF('Result do Turno'!CC41="","",'Result do Turno'!CC41)</f>
        <v>6</v>
      </c>
      <c r="BA41" s="31">
        <f>IF('Result do Turno'!CC40="","",'Result do Turno'!CC40)</f>
        <v>3</v>
      </c>
      <c r="BB41" s="31">
        <f>IF('Result do Turno'!CD41="","",'Result do Turno'!CD41)</f>
        <v>6</v>
      </c>
      <c r="BC41" s="31">
        <f>IF('Result do Turno'!CD40="","",'Result do Turno'!CD40)</f>
        <v>4</v>
      </c>
      <c r="BD41" s="31" t="str">
        <f>IF('Result do Turno'!CE41="","",'Result do Turno'!CE41)</f>
        <v/>
      </c>
      <c r="BE41" s="186" t="str">
        <f>IF('Result do Turno'!CE40="","",'Result do Turno'!CE40)</f>
        <v/>
      </c>
      <c r="BG41" s="31">
        <f>'Result do Turno'!W42</f>
        <v>1</v>
      </c>
      <c r="BH41" s="31" t="str">
        <f t="shared" si="105"/>
        <v>6x3 6x1</v>
      </c>
      <c r="BI41" s="31">
        <f>'Result do Turno'!AK42</f>
        <v>1</v>
      </c>
      <c r="BJ41" s="31" t="str">
        <f t="shared" si="106"/>
        <v>6x2 7x6</v>
      </c>
      <c r="BK41" s="31">
        <f>'Result do Turno'!AY42</f>
        <v>1</v>
      </c>
      <c r="BL41" s="31" t="str">
        <f t="shared" si="34"/>
        <v>6x1 5x7 10x3</v>
      </c>
      <c r="BM41" s="31">
        <f>'Result do Turno'!BM42</f>
        <v>0</v>
      </c>
      <c r="BN41" s="31" t="str">
        <f t="shared" si="35"/>
        <v>1x6 0x6</v>
      </c>
      <c r="BO41" s="31">
        <f>'Result do Turno'!CA41</f>
        <v>1</v>
      </c>
      <c r="BP41" s="31" t="str">
        <f t="shared" si="36"/>
        <v>6x3 6x4</v>
      </c>
      <c r="BQ41" s="31">
        <f t="shared" si="107"/>
        <v>1</v>
      </c>
      <c r="BR41" s="31" t="str">
        <f t="shared" si="108"/>
        <v>EDUARDO BARBOSA venceu GLAYSON PIMENTA por 6x3 6x1</v>
      </c>
      <c r="BS41" s="31">
        <f t="shared" si="109"/>
        <v>1</v>
      </c>
      <c r="BT41" s="31" t="str">
        <f t="shared" si="110"/>
        <v>EDUARDO BARBOSA venceu WELTON SILVA por 6x2 7x6</v>
      </c>
      <c r="BU41" s="31">
        <f t="shared" si="111"/>
        <v>1</v>
      </c>
      <c r="BV41" s="31" t="str">
        <f t="shared" si="112"/>
        <v>EDUARDO BARBOSA venceu ANDRÉ LUIZ por 6x1 5x7 10x3</v>
      </c>
      <c r="BW41" s="31">
        <f t="shared" si="113"/>
        <v>1</v>
      </c>
      <c r="BX41" s="31" t="str">
        <f t="shared" si="114"/>
        <v>EDUARDO BARBOSA perdeu para RAUL BURNETT por 1x6 0x6</v>
      </c>
      <c r="BY41" s="31">
        <f t="shared" si="115"/>
        <v>1</v>
      </c>
      <c r="BZ41" s="31" t="str">
        <f t="shared" si="116"/>
        <v>EDUARDO BARBOSA venceu RICARDO MACHADO por 6x3 6x4</v>
      </c>
      <c r="CB41" s="31" t="str">
        <f t="shared" si="117"/>
        <v>EDUARDO BARBOSA venceu GLAYSON PIMENTA por 6x3 6x1</v>
      </c>
      <c r="CC41" s="31" t="str">
        <f t="shared" si="118"/>
        <v>EDUARDO BARBOSA venceu WELTON SILVA por 6x2 7x6</v>
      </c>
      <c r="CD41" s="31" t="str">
        <f t="shared" si="119"/>
        <v>EDUARDO BARBOSA venceu ANDRÉ LUIZ por 6x1 5x7 10x3</v>
      </c>
      <c r="CE41" s="31" t="str">
        <f t="shared" si="120"/>
        <v>EDUARDO BARBOSA perdeu para RAUL BURNETT por 1x6 0x6</v>
      </c>
      <c r="CF41" s="31" t="str">
        <f t="shared" si="121"/>
        <v>EDUARDO BARBOSA venceu RICARDO MACHADO por 6x3 6x4</v>
      </c>
      <c r="CG41" s="31">
        <f t="shared" si="122"/>
        <v>0</v>
      </c>
      <c r="CH41" s="31" t="str">
        <f t="shared" si="99"/>
        <v/>
      </c>
    </row>
    <row r="42" spans="1:86" x14ac:dyDescent="0.45">
      <c r="A42" s="179" t="str">
        <f>'Result do Turno'!D42</f>
        <v>ANDRÉ LUIZ</v>
      </c>
      <c r="B42" s="31" t="str">
        <f>'Result do Turno'!V45</f>
        <v>WELTON SILVA</v>
      </c>
      <c r="C42" s="31" t="str">
        <f t="shared" si="100"/>
        <v/>
      </c>
      <c r="D42" s="31" t="str">
        <f>'Result do Turno'!AJ45</f>
        <v>RAUL BURNETT</v>
      </c>
      <c r="E42" s="31" t="str">
        <f t="shared" si="101"/>
        <v/>
      </c>
      <c r="F42" s="31" t="str">
        <f>'Result do Turno'!AX42</f>
        <v>EDUARDO BARBOSA</v>
      </c>
      <c r="G42" s="31" t="str">
        <f t="shared" si="102"/>
        <v/>
      </c>
      <c r="H42" s="31" t="str">
        <f>'Result do Turno'!BL40</f>
        <v>RICARDO MACHADO</v>
      </c>
      <c r="I42" s="31" t="str">
        <f t="shared" si="103"/>
        <v/>
      </c>
      <c r="J42" s="31" t="str">
        <f>'Result do Turno'!BZ43</f>
        <v>GLAYSON PIMENTA</v>
      </c>
      <c r="K42" s="31" t="str">
        <f t="shared" si="104"/>
        <v/>
      </c>
      <c r="M42" s="181" t="str">
        <f>'Result do Turno'!U45</f>
        <v>(D)</v>
      </c>
      <c r="N42" s="181">
        <f>'Result do Turno'!AI45</f>
        <v>0</v>
      </c>
      <c r="O42" s="181">
        <f>'Result do Turno'!AW42</f>
        <v>0</v>
      </c>
      <c r="P42" s="181" t="str">
        <f>'Result do Turno'!BK40</f>
        <v>(D)</v>
      </c>
      <c r="Q42" s="181">
        <f>'Result do Turno'!BY43</f>
        <v>0</v>
      </c>
      <c r="R42" s="185" t="str">
        <f>IF('Result do Turno'!X44="","",'Result do Turno'!X44)</f>
        <v/>
      </c>
      <c r="S42" s="31" t="str">
        <f>IF('Result do Turno'!X45="","",'Result do Turno'!X45)</f>
        <v/>
      </c>
      <c r="T42" s="31">
        <f>IF('Result do Turno'!Y44="","",'Result do Turno'!Y44)</f>
        <v>3</v>
      </c>
      <c r="U42" s="31">
        <f>IF('Result do Turno'!Y45="","",'Result do Turno'!Y45)</f>
        <v>6</v>
      </c>
      <c r="V42" s="31">
        <f>IF('Result do Turno'!Z44="","",'Result do Turno'!Z44)</f>
        <v>1</v>
      </c>
      <c r="W42" s="31">
        <f>IF('Result do Turno'!Z45="","",'Result do Turno'!Z45)</f>
        <v>6</v>
      </c>
      <c r="X42" s="31" t="str">
        <f>IF('Result do Turno'!AA44="","",'Result do Turno'!AA44)</f>
        <v/>
      </c>
      <c r="Y42" s="186" t="str">
        <f>IF('Result do Turno'!AA45="","",'Result do Turno'!AA45)</f>
        <v/>
      </c>
      <c r="Z42" s="185" t="str">
        <f>IF('Result do Turno'!AL44="","",'Result do Turno'!AL44)</f>
        <v>O</v>
      </c>
      <c r="AA42" s="31" t="str">
        <f>IF('Result do Turno'!AL45="","",'Result do Turno'!AL45)</f>
        <v>W</v>
      </c>
      <c r="AB42" s="31" t="str">
        <f>IF('Result do Turno'!AM44="","",'Result do Turno'!AM44)</f>
        <v/>
      </c>
      <c r="AC42" s="31" t="str">
        <f>IF('Result do Turno'!AM45="","",'Result do Turno'!AM45)</f>
        <v/>
      </c>
      <c r="AD42" s="31" t="str">
        <f>IF('Result do Turno'!AN44="","",'Result do Turno'!AN44)</f>
        <v/>
      </c>
      <c r="AE42" s="31" t="str">
        <f>IF('Result do Turno'!AN45="","",'Result do Turno'!AN45)</f>
        <v/>
      </c>
      <c r="AF42" s="31" t="str">
        <f>IF('Result do Turno'!AO44="","",'Result do Turno'!AO44)</f>
        <v/>
      </c>
      <c r="AG42" s="186" t="str">
        <f>IF('Result do Turno'!AO45="","",'Result do Turno'!AO45)</f>
        <v/>
      </c>
      <c r="AH42" s="185" t="str">
        <f>IF('Result do Turno'!AZ43="","",'Result do Turno'!AZ43)</f>
        <v/>
      </c>
      <c r="AI42" s="31" t="str">
        <f>IF('Result do Turno'!AZ42="","",'Result do Turno'!AZ42)</f>
        <v/>
      </c>
      <c r="AJ42" s="31">
        <f>IF('Result do Turno'!BA43="","",'Result do Turno'!BA43)</f>
        <v>1</v>
      </c>
      <c r="AK42" s="31">
        <f>IF('Result do Turno'!BA42="","",'Result do Turno'!BA42)</f>
        <v>6</v>
      </c>
      <c r="AL42" s="31">
        <f>IF('Result do Turno'!BB43="","",'Result do Turno'!BB43)</f>
        <v>7</v>
      </c>
      <c r="AM42" s="31">
        <f>IF('Result do Turno'!BB42="","",'Result do Turno'!BB42)</f>
        <v>5</v>
      </c>
      <c r="AN42" s="31">
        <f>IF('Result do Turno'!BC43="","",'Result do Turno'!BC43)</f>
        <v>3</v>
      </c>
      <c r="AO42" s="186">
        <f>IF('Result do Turno'!BC42="","",'Result do Turno'!BC42)</f>
        <v>10</v>
      </c>
      <c r="AP42" s="185" t="str">
        <f>IF('Result do Turno'!BN41="","",'Result do Turno'!BN41)</f>
        <v/>
      </c>
      <c r="AQ42" s="31" t="str">
        <f>IF('Result do Turno'!BN40="","",'Result do Turno'!BN40)</f>
        <v/>
      </c>
      <c r="AR42" s="31">
        <f>IF('Result do Turno'!BO41="","",'Result do Turno'!BO41)</f>
        <v>6</v>
      </c>
      <c r="AS42" s="31">
        <f>IF('Result do Turno'!BO40="","",'Result do Turno'!BO40)</f>
        <v>3</v>
      </c>
      <c r="AT42" s="31">
        <f>IF('Result do Turno'!BP41="","",'Result do Turno'!BP41)</f>
        <v>0</v>
      </c>
      <c r="AU42" s="31">
        <f>IF('Result do Turno'!BP40="","",'Result do Turno'!BP40)</f>
        <v>6</v>
      </c>
      <c r="AV42" s="31">
        <f>IF('Result do Turno'!BQ41="","",'Result do Turno'!BQ41)</f>
        <v>4</v>
      </c>
      <c r="AW42" s="186">
        <f>IF('Result do Turno'!BQ40="","",'Result do Turno'!BQ40)</f>
        <v>10</v>
      </c>
      <c r="AX42" s="185" t="str">
        <f>IF('Result do Turno'!CB42="","",'Result do Turno'!CB42)</f>
        <v/>
      </c>
      <c r="AY42" s="31" t="str">
        <f>IF('Result do Turno'!CB43="","",'Result do Turno'!CB43)</f>
        <v/>
      </c>
      <c r="AZ42" s="31">
        <f>IF('Result do Turno'!CC42="","",'Result do Turno'!CC42)</f>
        <v>2</v>
      </c>
      <c r="BA42" s="31">
        <f>IF('Result do Turno'!CC43="","",'Result do Turno'!CC43)</f>
        <v>6</v>
      </c>
      <c r="BB42" s="31">
        <f>IF('Result do Turno'!CD42="","",'Result do Turno'!CD42)</f>
        <v>1</v>
      </c>
      <c r="BC42" s="31">
        <f>IF('Result do Turno'!CD43="","",'Result do Turno'!CD43)</f>
        <v>6</v>
      </c>
      <c r="BD42" s="31" t="str">
        <f>IF('Result do Turno'!CE42="","",'Result do Turno'!CE42)</f>
        <v/>
      </c>
      <c r="BE42" s="186" t="str">
        <f>IF('Result do Turno'!CE43="","",'Result do Turno'!CE43)</f>
        <v/>
      </c>
      <c r="BG42" s="31">
        <f>'Result do Turno'!W44</f>
        <v>0</v>
      </c>
      <c r="BH42" s="31" t="str">
        <f t="shared" si="105"/>
        <v>3x6 1x6</v>
      </c>
      <c r="BI42" s="31">
        <f>'Result do Turno'!AK44</f>
        <v>0</v>
      </c>
      <c r="BJ42" s="31" t="str">
        <f t="shared" si="106"/>
        <v>OxW</v>
      </c>
      <c r="BK42" s="31">
        <f>'Result do Turno'!AY43</f>
        <v>0</v>
      </c>
      <c r="BL42" s="31" t="str">
        <f t="shared" si="34"/>
        <v>1x6 7x5 3x10</v>
      </c>
      <c r="BM42" s="31">
        <f>'Result do Turno'!BM41</f>
        <v>0</v>
      </c>
      <c r="BN42" s="31" t="str">
        <f t="shared" si="35"/>
        <v>6x3 0x6 4x10</v>
      </c>
      <c r="BO42" s="31">
        <f>'Result do Turno'!CA42</f>
        <v>0</v>
      </c>
      <c r="BP42" s="31" t="str">
        <f t="shared" si="36"/>
        <v>2x6 1x6</v>
      </c>
      <c r="BQ42" s="31">
        <f t="shared" si="107"/>
        <v>1</v>
      </c>
      <c r="BR42" s="31" t="str">
        <f t="shared" si="108"/>
        <v>ANDRÉ LUIZ perdeu para WELTON SILVA por 3x6 1x6</v>
      </c>
      <c r="BS42" s="31">
        <f t="shared" si="109"/>
        <v>1</v>
      </c>
      <c r="BT42" s="31" t="str">
        <f t="shared" si="110"/>
        <v>ANDRÉ LUIZ perdeu para RAUL BURNETT por WxO</v>
      </c>
      <c r="BU42" s="31">
        <f t="shared" si="111"/>
        <v>1</v>
      </c>
      <c r="BV42" s="31" t="str">
        <f t="shared" si="112"/>
        <v>ANDRÉ LUIZ perdeu para EDUARDO BARBOSA por 1x6 7x5 3x10</v>
      </c>
      <c r="BW42" s="31">
        <f t="shared" si="113"/>
        <v>1</v>
      </c>
      <c r="BX42" s="31" t="str">
        <f t="shared" si="114"/>
        <v>ANDRÉ LUIZ perdeu para RICARDO MACHADO por 6x3 0x6 4x10</v>
      </c>
      <c r="BY42" s="31">
        <f t="shared" si="115"/>
        <v>1</v>
      </c>
      <c r="BZ42" s="31" t="str">
        <f t="shared" si="116"/>
        <v>ANDRÉ LUIZ perdeu para GLAYSON PIMENTA por 2x6 1x6</v>
      </c>
      <c r="CB42" s="31" t="str">
        <f t="shared" si="117"/>
        <v>ANDRÉ LUIZ perdeu para WELTON SILVA por 3x6 1x6</v>
      </c>
      <c r="CC42" s="31" t="str">
        <f t="shared" si="118"/>
        <v>ANDRÉ LUIZ perdeu para RAUL BURNETT por WxO</v>
      </c>
      <c r="CD42" s="31" t="str">
        <f t="shared" si="119"/>
        <v>ANDRÉ LUIZ perdeu para EDUARDO BARBOSA por 1x6 7x5 3x10</v>
      </c>
      <c r="CE42" s="31" t="str">
        <f t="shared" si="120"/>
        <v>ANDRÉ LUIZ perdeu para RICARDO MACHADO por 6x3 0x6 4x10</v>
      </c>
      <c r="CF42" s="31" t="str">
        <f t="shared" si="121"/>
        <v>ANDRÉ LUIZ perdeu para GLAYSON PIMENTA por 2x6 1x6</v>
      </c>
      <c r="CG42" s="31">
        <f t="shared" si="122"/>
        <v>1</v>
      </c>
      <c r="CH42" s="31" t="str">
        <f t="shared" si="99"/>
        <v/>
      </c>
    </row>
    <row r="43" spans="1:86" x14ac:dyDescent="0.45">
      <c r="A43" s="179" t="str">
        <f>'Result do Turno'!D43</f>
        <v>WELTON SILVA</v>
      </c>
      <c r="B43" s="31" t="str">
        <f>'Result do Turno'!V44</f>
        <v>ANDRÉ LUIZ</v>
      </c>
      <c r="C43" s="31" t="str">
        <f t="shared" si="100"/>
        <v/>
      </c>
      <c r="D43" s="31" t="str">
        <f>'Result do Turno'!AJ42</f>
        <v>EDUARDO BARBOSA</v>
      </c>
      <c r="E43" s="31" t="str">
        <f t="shared" si="101"/>
        <v/>
      </c>
      <c r="F43" s="31" t="str">
        <f>'Result do Turno'!AX40</f>
        <v>RICARDO MACHADO</v>
      </c>
      <c r="G43" s="31" t="str">
        <f t="shared" si="102"/>
        <v/>
      </c>
      <c r="H43" s="31" t="str">
        <f>'Result do Turno'!BL44</f>
        <v>GLAYSON PIMENTA</v>
      </c>
      <c r="I43" s="31" t="str">
        <f t="shared" si="103"/>
        <v/>
      </c>
      <c r="J43" s="31" t="str">
        <f>'Result do Turno'!BZ45</f>
        <v>RAUL BURNETT</v>
      </c>
      <c r="K43" s="31" t="str">
        <f t="shared" si="104"/>
        <v/>
      </c>
      <c r="M43" s="181">
        <f>'Result do Turno'!U44</f>
        <v>0</v>
      </c>
      <c r="N43" s="181" t="str">
        <f>'Result do Turno'!AI42</f>
        <v>(D)</v>
      </c>
      <c r="O43" s="181">
        <f>'Result do Turno'!AW40</f>
        <v>0</v>
      </c>
      <c r="P43" s="181" t="str">
        <f>'Result do Turno'!BK44</f>
        <v>(D)</v>
      </c>
      <c r="Q43" s="181">
        <f>'Result do Turno'!BY45</f>
        <v>0</v>
      </c>
      <c r="R43" s="185" t="str">
        <f>IF('Result do Turno'!X45="","",'Result do Turno'!X45)</f>
        <v/>
      </c>
      <c r="S43" s="31" t="str">
        <f>IF('Result do Turno'!X44="","",'Result do Turno'!X44)</f>
        <v/>
      </c>
      <c r="T43" s="31">
        <f>IF('Result do Turno'!Y45="","",'Result do Turno'!Y45)</f>
        <v>6</v>
      </c>
      <c r="U43" s="31">
        <f>IF('Result do Turno'!Y44="","",'Result do Turno'!Y44)</f>
        <v>3</v>
      </c>
      <c r="V43" s="31">
        <f>IF('Result do Turno'!Z45="","",'Result do Turno'!Z45)</f>
        <v>6</v>
      </c>
      <c r="W43" s="31">
        <f>IF('Result do Turno'!Z44="","",'Result do Turno'!Z44)</f>
        <v>1</v>
      </c>
      <c r="X43" s="31" t="str">
        <f>IF('Result do Turno'!AA45="","",'Result do Turno'!AA45)</f>
        <v/>
      </c>
      <c r="Y43" s="186" t="str">
        <f>IF('Result do Turno'!AA44="","",'Result do Turno'!AA44)</f>
        <v/>
      </c>
      <c r="Z43" s="185" t="str">
        <f>IF('Result do Turno'!AL43="","",'Result do Turno'!AL43)</f>
        <v/>
      </c>
      <c r="AA43" s="31" t="str">
        <f>IF('Result do Turno'!AL42="","",'Result do Turno'!AL42)</f>
        <v/>
      </c>
      <c r="AB43" s="31">
        <f>IF('Result do Turno'!AM43="","",'Result do Turno'!AM43)</f>
        <v>2</v>
      </c>
      <c r="AC43" s="31">
        <f>IF('Result do Turno'!AM42="","",'Result do Turno'!AM42)</f>
        <v>6</v>
      </c>
      <c r="AD43" s="31">
        <f>IF('Result do Turno'!AN43="","",'Result do Turno'!AN43)</f>
        <v>6</v>
      </c>
      <c r="AE43" s="31">
        <f>IF('Result do Turno'!AN42="","",'Result do Turno'!AN42)</f>
        <v>7</v>
      </c>
      <c r="AF43" s="31" t="str">
        <f>IF('Result do Turno'!AO43="","",'Result do Turno'!AO43)</f>
        <v/>
      </c>
      <c r="AG43" s="186" t="str">
        <f>IF('Result do Turno'!AO42="","",'Result do Turno'!AO42)</f>
        <v/>
      </c>
      <c r="AH43" s="185" t="str">
        <f>IF('Result do Turno'!AZ41="","",'Result do Turno'!AZ41)</f>
        <v/>
      </c>
      <c r="AI43" s="31" t="str">
        <f>IF('Result do Turno'!AZ40="","",'Result do Turno'!AZ40)</f>
        <v/>
      </c>
      <c r="AJ43" s="31">
        <f>IF('Result do Turno'!BA41="","",'Result do Turno'!BA41)</f>
        <v>5</v>
      </c>
      <c r="AK43" s="31">
        <f>IF('Result do Turno'!BA40="","",'Result do Turno'!BA40)</f>
        <v>7</v>
      </c>
      <c r="AL43" s="31">
        <f>IF('Result do Turno'!BB41="","",'Result do Turno'!BB41)</f>
        <v>7</v>
      </c>
      <c r="AM43" s="31">
        <f>IF('Result do Turno'!BB40="","",'Result do Turno'!BB40)</f>
        <v>6</v>
      </c>
      <c r="AN43" s="31">
        <f>IF('Result do Turno'!BC41="","",'Result do Turno'!BC41)</f>
        <v>10</v>
      </c>
      <c r="AO43" s="186">
        <f>IF('Result do Turno'!BC40="","",'Result do Turno'!BC40)</f>
        <v>8</v>
      </c>
      <c r="AP43" s="185" t="str">
        <f>IF('Result do Turno'!BN45="","",'Result do Turno'!BN45)</f>
        <v/>
      </c>
      <c r="AQ43" s="31" t="str">
        <f>IF('Result do Turno'!BN44="","",'Result do Turno'!BN44)</f>
        <v/>
      </c>
      <c r="AR43" s="31">
        <f>IF('Result do Turno'!BO45="","",'Result do Turno'!BO45)</f>
        <v>2</v>
      </c>
      <c r="AS43" s="31">
        <f>IF('Result do Turno'!BO44="","",'Result do Turno'!BO44)</f>
        <v>6</v>
      </c>
      <c r="AT43" s="31">
        <f>IF('Result do Turno'!BP45="","",'Result do Turno'!BP45)</f>
        <v>4</v>
      </c>
      <c r="AU43" s="31">
        <f>IF('Result do Turno'!BP44="","",'Result do Turno'!BP44)</f>
        <v>6</v>
      </c>
      <c r="AV43" s="31" t="str">
        <f>IF('Result do Turno'!BQ45="","",'Result do Turno'!BQ45)</f>
        <v/>
      </c>
      <c r="AW43" s="186" t="str">
        <f>IF('Result do Turno'!BQ44="","",'Result do Turno'!BQ44)</f>
        <v/>
      </c>
      <c r="AX43" s="185" t="str">
        <f>IF('Result do Turno'!CB44="","",'Result do Turno'!CB44)</f>
        <v/>
      </c>
      <c r="AY43" s="31" t="str">
        <f>IF('Result do Turno'!CB45="","",'Result do Turno'!CB45)</f>
        <v/>
      </c>
      <c r="AZ43" s="31">
        <f>IF('Result do Turno'!CC44="","",'Result do Turno'!CC44)</f>
        <v>0</v>
      </c>
      <c r="BA43" s="31">
        <f>IF('Result do Turno'!CC45="","",'Result do Turno'!CC45)</f>
        <v>6</v>
      </c>
      <c r="BB43" s="31">
        <f>IF('Result do Turno'!CD44="","",'Result do Turno'!CD44)</f>
        <v>1</v>
      </c>
      <c r="BC43" s="31">
        <f>IF('Result do Turno'!CD45="","",'Result do Turno'!CD45)</f>
        <v>6</v>
      </c>
      <c r="BD43" s="31" t="str">
        <f>IF('Result do Turno'!CE44="","",'Result do Turno'!CE44)</f>
        <v/>
      </c>
      <c r="BE43" s="186" t="str">
        <f>IF('Result do Turno'!CE45="","",'Result do Turno'!CE45)</f>
        <v/>
      </c>
      <c r="BG43" s="31">
        <f>'Result do Turno'!W45</f>
        <v>1</v>
      </c>
      <c r="BH43" s="31" t="str">
        <f t="shared" si="105"/>
        <v>6x3 6x1</v>
      </c>
      <c r="BI43" s="31">
        <f>'Result do Turno'!AK43</f>
        <v>0</v>
      </c>
      <c r="BJ43" s="31" t="str">
        <f t="shared" si="106"/>
        <v>2x6 6x7</v>
      </c>
      <c r="BK43" s="31">
        <f>'Result do Turno'!AY41</f>
        <v>1</v>
      </c>
      <c r="BL43" s="31" t="str">
        <f t="shared" si="34"/>
        <v>5x7 7x6 10x8</v>
      </c>
      <c r="BM43" s="31">
        <f>'Result do Turno'!BM45</f>
        <v>0</v>
      </c>
      <c r="BN43" s="31" t="str">
        <f t="shared" si="35"/>
        <v>2x6 4x6</v>
      </c>
      <c r="BO43" s="31">
        <f>'Result do Turno'!CA44</f>
        <v>0</v>
      </c>
      <c r="BP43" s="31" t="str">
        <f t="shared" si="36"/>
        <v>0x6 1x6</v>
      </c>
      <c r="BQ43" s="31">
        <f t="shared" si="107"/>
        <v>1</v>
      </c>
      <c r="BR43" s="31" t="str">
        <f t="shared" si="108"/>
        <v>WELTON SILVA venceu ANDRÉ LUIZ por 6x3 6x1</v>
      </c>
      <c r="BS43" s="31">
        <f t="shared" si="109"/>
        <v>1</v>
      </c>
      <c r="BT43" s="31" t="str">
        <f t="shared" si="110"/>
        <v>WELTON SILVA perdeu para EDUARDO BARBOSA por 2x6 6x7</v>
      </c>
      <c r="BU43" s="31">
        <f t="shared" si="111"/>
        <v>1</v>
      </c>
      <c r="BV43" s="31" t="str">
        <f t="shared" si="112"/>
        <v>WELTON SILVA venceu RICARDO MACHADO por 5x7 7x6 10x8</v>
      </c>
      <c r="BW43" s="31">
        <f t="shared" si="113"/>
        <v>1</v>
      </c>
      <c r="BX43" s="31" t="str">
        <f t="shared" si="114"/>
        <v>WELTON SILVA perdeu para GLAYSON PIMENTA por 2x6 4x6</v>
      </c>
      <c r="BY43" s="31">
        <f t="shared" si="115"/>
        <v>1</v>
      </c>
      <c r="BZ43" s="31" t="str">
        <f t="shared" si="116"/>
        <v>WELTON SILVA perdeu para RAUL BURNETT por 0x6 1x6</v>
      </c>
      <c r="CB43" s="31" t="str">
        <f t="shared" si="117"/>
        <v>WELTON SILVA venceu ANDRÉ LUIZ por 6x3 6x1</v>
      </c>
      <c r="CC43" s="31" t="str">
        <f t="shared" si="118"/>
        <v>WELTON SILVA perdeu para EDUARDO BARBOSA por 2x6 6x7</v>
      </c>
      <c r="CD43" s="31" t="str">
        <f t="shared" si="119"/>
        <v>WELTON SILVA venceu RICARDO MACHADO por 5x7 7x6 10x8</v>
      </c>
      <c r="CE43" s="31" t="str">
        <f t="shared" si="120"/>
        <v>WELTON SILVA perdeu para GLAYSON PIMENTA por 2x6 4x6</v>
      </c>
      <c r="CF43" s="31" t="str">
        <f t="shared" si="121"/>
        <v>WELTON SILVA perdeu para RAUL BURNETT por 0x6 1x6</v>
      </c>
      <c r="CG43" s="31">
        <f t="shared" si="122"/>
        <v>0</v>
      </c>
      <c r="CH43" s="31" t="str">
        <f t="shared" si="99"/>
        <v/>
      </c>
    </row>
    <row r="44" spans="1:86" x14ac:dyDescent="0.45">
      <c r="A44" s="179" t="str">
        <f>'Result do Turno'!D44</f>
        <v>GLAYSON PIMENTA</v>
      </c>
      <c r="B44" s="31" t="str">
        <f>'Result do Turno'!V42</f>
        <v>EDUARDO BARBOSA</v>
      </c>
      <c r="C44" s="31" t="str">
        <f t="shared" si="100"/>
        <v/>
      </c>
      <c r="D44" s="31" t="str">
        <f>'Result do Turno'!AJ40</f>
        <v>RICARDO MACHADO</v>
      </c>
      <c r="E44" s="31" t="str">
        <f t="shared" si="101"/>
        <v/>
      </c>
      <c r="F44" s="31" t="str">
        <f>'Result do Turno'!AX45</f>
        <v>RAUL BURNETT</v>
      </c>
      <c r="G44" s="31" t="str">
        <f t="shared" si="102"/>
        <v/>
      </c>
      <c r="H44" s="31" t="str">
        <f>'Result do Turno'!BL45</f>
        <v>WELTON SILVA</v>
      </c>
      <c r="I44" s="31" t="str">
        <f t="shared" si="103"/>
        <v/>
      </c>
      <c r="J44" s="31" t="str">
        <f>'Result do Turno'!BZ42</f>
        <v>ANDRÉ LUIZ</v>
      </c>
      <c r="K44" s="31" t="str">
        <f t="shared" si="104"/>
        <v/>
      </c>
      <c r="M44" s="181">
        <f>'Result do Turno'!U42</f>
        <v>0</v>
      </c>
      <c r="N44" s="181" t="str">
        <f>'Result do Turno'!AI40</f>
        <v>(D)</v>
      </c>
      <c r="O44" s="181" t="str">
        <f>'Result do Turno'!AW45</f>
        <v>(D)</v>
      </c>
      <c r="P44" s="181">
        <f>'Result do Turno'!BK45</f>
        <v>0</v>
      </c>
      <c r="Q44" s="181" t="str">
        <f>'Result do Turno'!BY42</f>
        <v>(D)</v>
      </c>
      <c r="R44" s="185" t="str">
        <f>IF('Result do Turno'!X43="","",'Result do Turno'!X43)</f>
        <v/>
      </c>
      <c r="S44" s="31" t="str">
        <f>IF('Result do Turno'!X42="","",'Result do Turno'!X42)</f>
        <v/>
      </c>
      <c r="T44" s="31">
        <f>IF('Result do Turno'!Y43="","",'Result do Turno'!Y43)</f>
        <v>3</v>
      </c>
      <c r="U44" s="31">
        <f>IF('Result do Turno'!Y42="","",'Result do Turno'!Y42)</f>
        <v>6</v>
      </c>
      <c r="V44" s="31">
        <f>IF('Result do Turno'!Z43="","",'Result do Turno'!Z43)</f>
        <v>1</v>
      </c>
      <c r="W44" s="31">
        <f>IF('Result do Turno'!Z42="","",'Result do Turno'!Z42)</f>
        <v>6</v>
      </c>
      <c r="X44" s="31" t="str">
        <f>IF('Result do Turno'!AA43="","",'Result do Turno'!AA43)</f>
        <v/>
      </c>
      <c r="Y44" s="186" t="str">
        <f>IF('Result do Turno'!AA42="","",'Result do Turno'!AA42)</f>
        <v/>
      </c>
      <c r="Z44" s="185" t="str">
        <f>IF('Result do Turno'!AL41="","",'Result do Turno'!AL41)</f>
        <v/>
      </c>
      <c r="AA44" s="31" t="str">
        <f>IF('Result do Turno'!AL40="","",'Result do Turno'!AL40)</f>
        <v/>
      </c>
      <c r="AB44" s="31">
        <f>IF('Result do Turno'!AM41="","",'Result do Turno'!AM41)</f>
        <v>4</v>
      </c>
      <c r="AC44" s="31">
        <f>IF('Result do Turno'!AM40="","",'Result do Turno'!AM40)</f>
        <v>6</v>
      </c>
      <c r="AD44" s="31">
        <f>IF('Result do Turno'!AN41="","",'Result do Turno'!AN41)</f>
        <v>3</v>
      </c>
      <c r="AE44" s="31">
        <f>IF('Result do Turno'!AN40="","",'Result do Turno'!AN40)</f>
        <v>6</v>
      </c>
      <c r="AF44" s="31" t="str">
        <f>IF('Result do Turno'!AO41="","",'Result do Turno'!AO41)</f>
        <v/>
      </c>
      <c r="AG44" s="186" t="str">
        <f>IF('Result do Turno'!AO40="","",'Result do Turno'!AO40)</f>
        <v/>
      </c>
      <c r="AH44" s="185" t="str">
        <f>IF('Result do Turno'!AZ44="","",'Result do Turno'!AZ44)</f>
        <v/>
      </c>
      <c r="AI44" s="31" t="str">
        <f>IF('Result do Turno'!AZ45="","",'Result do Turno'!AZ45)</f>
        <v/>
      </c>
      <c r="AJ44" s="31">
        <f>IF('Result do Turno'!BA44="","",'Result do Turno'!BA44)</f>
        <v>1</v>
      </c>
      <c r="AK44" s="31">
        <f>IF('Result do Turno'!BA45="","",'Result do Turno'!BA45)</f>
        <v>6</v>
      </c>
      <c r="AL44" s="31">
        <f>IF('Result do Turno'!BB44="","",'Result do Turno'!BB44)</f>
        <v>1</v>
      </c>
      <c r="AM44" s="31">
        <f>IF('Result do Turno'!BB45="","",'Result do Turno'!BB45)</f>
        <v>6</v>
      </c>
      <c r="AN44" s="31" t="str">
        <f>IF('Result do Turno'!BC44="","",'Result do Turno'!BC44)</f>
        <v/>
      </c>
      <c r="AO44" s="186" t="str">
        <f>IF('Result do Turno'!BC45="","",'Result do Turno'!BC45)</f>
        <v/>
      </c>
      <c r="AP44" s="185" t="str">
        <f>IF('Result do Turno'!BN44="","",'Result do Turno'!BN44)</f>
        <v/>
      </c>
      <c r="AQ44" s="31" t="str">
        <f>IF('Result do Turno'!BN45="","",'Result do Turno'!BN45)</f>
        <v/>
      </c>
      <c r="AR44" s="31">
        <f>IF('Result do Turno'!BO44="","",'Result do Turno'!BO44)</f>
        <v>6</v>
      </c>
      <c r="AS44" s="31">
        <f>IF('Result do Turno'!BO45="","",'Result do Turno'!BO45)</f>
        <v>2</v>
      </c>
      <c r="AT44" s="31">
        <f>IF('Result do Turno'!BP44="","",'Result do Turno'!BP44)</f>
        <v>6</v>
      </c>
      <c r="AU44" s="31">
        <f>IF('Result do Turno'!BP45="","",'Result do Turno'!BP45)</f>
        <v>4</v>
      </c>
      <c r="AV44" s="31" t="str">
        <f>IF('Result do Turno'!BQ44="","",'Result do Turno'!BQ44)</f>
        <v/>
      </c>
      <c r="AW44" s="186" t="str">
        <f>IF('Result do Turno'!BQ45="","",'Result do Turno'!BQ45)</f>
        <v/>
      </c>
      <c r="AX44" s="185" t="str">
        <f>IF('Result do Turno'!CB43="","",'Result do Turno'!CB43)</f>
        <v/>
      </c>
      <c r="AY44" s="31" t="str">
        <f>IF('Result do Turno'!CB42="","",'Result do Turno'!CB42)</f>
        <v/>
      </c>
      <c r="AZ44" s="31">
        <f>IF('Result do Turno'!CC43="","",'Result do Turno'!CC43)</f>
        <v>6</v>
      </c>
      <c r="BA44" s="31">
        <f>IF('Result do Turno'!CC42="","",'Result do Turno'!CC42)</f>
        <v>2</v>
      </c>
      <c r="BB44" s="31">
        <f>IF('Result do Turno'!CD43="","",'Result do Turno'!CD43)</f>
        <v>6</v>
      </c>
      <c r="BC44" s="31">
        <f>IF('Result do Turno'!CD42="","",'Result do Turno'!CD42)</f>
        <v>1</v>
      </c>
      <c r="BD44" s="31" t="str">
        <f>IF('Result do Turno'!CE43="","",'Result do Turno'!CE43)</f>
        <v/>
      </c>
      <c r="BE44" s="186" t="str">
        <f>IF('Result do Turno'!CE42="","",'Result do Turno'!CE42)</f>
        <v/>
      </c>
      <c r="BG44" s="31">
        <f>'Result do Turno'!W43</f>
        <v>0</v>
      </c>
      <c r="BH44" s="31" t="str">
        <f t="shared" si="105"/>
        <v>3x6 1x6</v>
      </c>
      <c r="BI44" s="31">
        <f>'Result do Turno'!AK41</f>
        <v>0</v>
      </c>
      <c r="BJ44" s="31" t="str">
        <f t="shared" si="106"/>
        <v>4x6 3x6</v>
      </c>
      <c r="BK44" s="31">
        <f>'Result do Turno'!AY44</f>
        <v>0</v>
      </c>
      <c r="BL44" s="31" t="str">
        <f t="shared" si="34"/>
        <v>1x6 1x6</v>
      </c>
      <c r="BM44" s="31">
        <f>'Result do Turno'!BM44</f>
        <v>1</v>
      </c>
      <c r="BN44" s="31" t="str">
        <f t="shared" si="35"/>
        <v>6x2 6x4</v>
      </c>
      <c r="BO44" s="31">
        <f>'Result do Turno'!CA43</f>
        <v>1</v>
      </c>
      <c r="BP44" s="31" t="str">
        <f t="shared" si="36"/>
        <v>6x2 6x1</v>
      </c>
      <c r="BQ44" s="31">
        <f t="shared" si="107"/>
        <v>1</v>
      </c>
      <c r="BR44" s="31" t="str">
        <f t="shared" si="108"/>
        <v>GLAYSON PIMENTA perdeu para EDUARDO BARBOSA por 3x6 1x6</v>
      </c>
      <c r="BS44" s="31">
        <f t="shared" si="109"/>
        <v>1</v>
      </c>
      <c r="BT44" s="31" t="str">
        <f t="shared" si="110"/>
        <v>GLAYSON PIMENTA perdeu para RICARDO MACHADO por 4x6 3x6</v>
      </c>
      <c r="BU44" s="31">
        <f t="shared" si="111"/>
        <v>1</v>
      </c>
      <c r="BV44" s="31" t="str">
        <f t="shared" si="112"/>
        <v>GLAYSON PIMENTA perdeu para RAUL BURNETT por 1x6 1x6</v>
      </c>
      <c r="BW44" s="31">
        <f t="shared" si="113"/>
        <v>1</v>
      </c>
      <c r="BX44" s="31" t="str">
        <f t="shared" si="114"/>
        <v>GLAYSON PIMENTA venceu WELTON SILVA por 6x2 6x4</v>
      </c>
      <c r="BY44" s="31">
        <f t="shared" si="115"/>
        <v>1</v>
      </c>
      <c r="BZ44" s="31" t="str">
        <f t="shared" si="116"/>
        <v>GLAYSON PIMENTA venceu ANDRÉ LUIZ por 6x2 6x1</v>
      </c>
      <c r="CB44" s="31" t="str">
        <f t="shared" si="117"/>
        <v>GLAYSON PIMENTA perdeu para EDUARDO BARBOSA por 3x6 1x6</v>
      </c>
      <c r="CC44" s="31" t="str">
        <f t="shared" si="118"/>
        <v>GLAYSON PIMENTA perdeu para RICARDO MACHADO por 4x6 3x6</v>
      </c>
      <c r="CD44" s="31" t="str">
        <f t="shared" si="119"/>
        <v>GLAYSON PIMENTA perdeu para RAUL BURNETT por 1x6 1x6</v>
      </c>
      <c r="CE44" s="31" t="str">
        <f t="shared" si="120"/>
        <v>GLAYSON PIMENTA venceu WELTON SILVA por 6x2 6x4</v>
      </c>
      <c r="CF44" s="31" t="str">
        <f t="shared" si="121"/>
        <v>GLAYSON PIMENTA venceu ANDRÉ LUIZ por 6x2 6x1</v>
      </c>
      <c r="CG44" s="31">
        <f t="shared" si="122"/>
        <v>0</v>
      </c>
      <c r="CH44" s="31" t="str">
        <f t="shared" si="99"/>
        <v/>
      </c>
    </row>
    <row r="45" spans="1:86" x14ac:dyDescent="0.45">
      <c r="A45" s="179" t="str">
        <f>'Result do Turno'!D45</f>
        <v>RAUL BURNETT</v>
      </c>
      <c r="B45" s="31" t="str">
        <f>'Result do Turno'!V40</f>
        <v>RICARDO MACHADO</v>
      </c>
      <c r="C45" s="31" t="str">
        <f t="shared" si="100"/>
        <v/>
      </c>
      <c r="D45" s="31" t="str">
        <f>'Result do Turno'!AJ44</f>
        <v>ANDRÉ LUIZ</v>
      </c>
      <c r="E45" s="31" t="str">
        <f t="shared" si="101"/>
        <v/>
      </c>
      <c r="F45" s="31" t="str">
        <f>'Result do Turno'!AX44</f>
        <v>GLAYSON PIMENTA</v>
      </c>
      <c r="G45" s="31" t="str">
        <f t="shared" si="102"/>
        <v/>
      </c>
      <c r="H45" s="31" t="str">
        <f>'Result do Turno'!BL42</f>
        <v>EDUARDO BARBOSA</v>
      </c>
      <c r="I45" s="31" t="str">
        <f t="shared" si="103"/>
        <v/>
      </c>
      <c r="J45" s="31" t="str">
        <f>'Result do Turno'!BZ44</f>
        <v>WELTON SILVA</v>
      </c>
      <c r="K45" s="31" t="str">
        <f t="shared" si="104"/>
        <v/>
      </c>
      <c r="M45" s="181">
        <f>'Result do Turno'!U40</f>
        <v>0</v>
      </c>
      <c r="N45" s="181" t="str">
        <f>'Result do Turno'!AI44</f>
        <v>(D)</v>
      </c>
      <c r="O45" s="181">
        <f>'Result do Turno'!AW44</f>
        <v>0</v>
      </c>
      <c r="P45" s="181">
        <f>'Result do Turno'!BK42</f>
        <v>0</v>
      </c>
      <c r="Q45" s="181" t="str">
        <f>'Result do Turno'!BY44</f>
        <v>(D)</v>
      </c>
      <c r="R45" s="187" t="str">
        <f>IF('Result do Turno'!X41="","",'Result do Turno'!X41)</f>
        <v/>
      </c>
      <c r="S45" s="188" t="str">
        <f>IF('Result do Turno'!X40="","",'Result do Turno'!X40)</f>
        <v/>
      </c>
      <c r="T45" s="188">
        <f>IF('Result do Turno'!Y41="","",'Result do Turno'!Y41)</f>
        <v>6</v>
      </c>
      <c r="U45" s="188">
        <f>IF('Result do Turno'!Y40="","",'Result do Turno'!Y40)</f>
        <v>0</v>
      </c>
      <c r="V45" s="188">
        <f>IF('Result do Turno'!Z41="","",'Result do Turno'!Z41)</f>
        <v>6</v>
      </c>
      <c r="W45" s="188">
        <f>IF('Result do Turno'!Z40="","",'Result do Turno'!Z40)</f>
        <v>3</v>
      </c>
      <c r="X45" s="188" t="str">
        <f>IF('Result do Turno'!AA41="","",'Result do Turno'!AA41)</f>
        <v/>
      </c>
      <c r="Y45" s="189" t="str">
        <f>IF('Result do Turno'!AA40="","",'Result do Turno'!AA40)</f>
        <v/>
      </c>
      <c r="Z45" s="187" t="str">
        <f>IF('Result do Turno'!AL45="","",'Result do Turno'!AL45)</f>
        <v>W</v>
      </c>
      <c r="AA45" s="188" t="str">
        <f>IF('Result do Turno'!AL44="","",'Result do Turno'!AL44)</f>
        <v>O</v>
      </c>
      <c r="AB45" s="188" t="str">
        <f>IF('Result do Turno'!AM45="","",'Result do Turno'!AM45)</f>
        <v/>
      </c>
      <c r="AC45" s="188" t="str">
        <f>IF('Result do Turno'!AM44="","",'Result do Turno'!AM44)</f>
        <v/>
      </c>
      <c r="AD45" s="188" t="str">
        <f>IF('Result do Turno'!AN45="","",'Result do Turno'!AN45)</f>
        <v/>
      </c>
      <c r="AE45" s="188" t="str">
        <f>IF('Result do Turno'!AN44="","",'Result do Turno'!AN44)</f>
        <v/>
      </c>
      <c r="AF45" s="188" t="str">
        <f>IF('Result do Turno'!AO45="","",'Result do Turno'!AO45)</f>
        <v/>
      </c>
      <c r="AG45" s="189" t="str">
        <f>IF('Result do Turno'!AO44="","",'Result do Turno'!AO44)</f>
        <v/>
      </c>
      <c r="AH45" s="187" t="str">
        <f>IF('Result do Turno'!AZ45="","",'Result do Turno'!AZ45)</f>
        <v/>
      </c>
      <c r="AI45" s="188" t="str">
        <f>IF('Result do Turno'!AZ44="","",'Result do Turno'!AZ44)</f>
        <v/>
      </c>
      <c r="AJ45" s="188">
        <f>IF('Result do Turno'!BA45="","",'Result do Turno'!BA45)</f>
        <v>6</v>
      </c>
      <c r="AK45" s="188">
        <f>IF('Result do Turno'!BA44="","",'Result do Turno'!BA44)</f>
        <v>1</v>
      </c>
      <c r="AL45" s="188">
        <f>IF('Result do Turno'!BB45="","",'Result do Turno'!BB45)</f>
        <v>6</v>
      </c>
      <c r="AM45" s="188">
        <f>IF('Result do Turno'!BB44="","",'Result do Turno'!BB44)</f>
        <v>1</v>
      </c>
      <c r="AN45" s="188" t="str">
        <f>IF('Result do Turno'!BC45="","",'Result do Turno'!BC45)</f>
        <v/>
      </c>
      <c r="AO45" s="189" t="str">
        <f>IF('Result do Turno'!BC44="","",'Result do Turno'!BC44)</f>
        <v/>
      </c>
      <c r="AP45" s="187" t="str">
        <f>IF('Result do Turno'!BN43="","",'Result do Turno'!BN43)</f>
        <v/>
      </c>
      <c r="AQ45" s="188" t="str">
        <f>IF('Result do Turno'!BN42="","",'Result do Turno'!BN42)</f>
        <v/>
      </c>
      <c r="AR45" s="188">
        <f>IF('Result do Turno'!BO43="","",'Result do Turno'!BO43)</f>
        <v>6</v>
      </c>
      <c r="AS45" s="188">
        <f>IF('Result do Turno'!BO42="","",'Result do Turno'!BO42)</f>
        <v>1</v>
      </c>
      <c r="AT45" s="188">
        <f>IF('Result do Turno'!BP43="","",'Result do Turno'!BP43)</f>
        <v>6</v>
      </c>
      <c r="AU45" s="188">
        <f>IF('Result do Turno'!BP42="","",'Result do Turno'!BP42)</f>
        <v>0</v>
      </c>
      <c r="AV45" s="188" t="str">
        <f>IF('Result do Turno'!BQ43="","",'Result do Turno'!BQ43)</f>
        <v/>
      </c>
      <c r="AW45" s="189" t="str">
        <f>IF('Result do Turno'!BQ42="","",'Result do Turno'!BQ42)</f>
        <v/>
      </c>
      <c r="AX45" s="187" t="str">
        <f>IF('Result do Turno'!CB45="","",'Result do Turno'!CB45)</f>
        <v/>
      </c>
      <c r="AY45" s="188" t="str">
        <f>IF('Result do Turno'!CB44="","",'Result do Turno'!CB44)</f>
        <v/>
      </c>
      <c r="AZ45" s="188">
        <f>IF('Result do Turno'!CC45="","",'Result do Turno'!CC45)</f>
        <v>6</v>
      </c>
      <c r="BA45" s="188">
        <f>IF('Result do Turno'!CC44="","",'Result do Turno'!CC44)</f>
        <v>0</v>
      </c>
      <c r="BB45" s="188">
        <f>IF('Result do Turno'!CD45="","",'Result do Turno'!CD45)</f>
        <v>6</v>
      </c>
      <c r="BC45" s="188">
        <f>IF('Result do Turno'!CD44="","",'Result do Turno'!CD44)</f>
        <v>1</v>
      </c>
      <c r="BD45" s="188" t="str">
        <f>IF('Result do Turno'!CE45="","",'Result do Turno'!CE45)</f>
        <v/>
      </c>
      <c r="BE45" s="189" t="str">
        <f>IF('Result do Turno'!CE44="","",'Result do Turno'!CE44)</f>
        <v/>
      </c>
      <c r="BG45" s="31">
        <f>'Result do Turno'!W41</f>
        <v>1</v>
      </c>
      <c r="BH45" s="31" t="str">
        <f t="shared" si="105"/>
        <v>6x0 6x3</v>
      </c>
      <c r="BI45" s="31">
        <f>'Result do Turno'!AK45</f>
        <v>1</v>
      </c>
      <c r="BJ45" s="31" t="str">
        <f t="shared" si="106"/>
        <v>WxO</v>
      </c>
      <c r="BK45" s="31">
        <f>'Result do Turno'!AY45</f>
        <v>1</v>
      </c>
      <c r="BL45" s="31" t="str">
        <f t="shared" ref="BL45:BL76" si="123">IF(AH45="",IF(AN45="",CONCATENATE(AJ45,"x",AK45," ",AL45,"x",AM45),CONCATENATE(AJ45,"x",AK45," ",AL45,"x",AM45," ",AN45,"x",AO45)),CONCATENATE(AH45,"x",AI45))</f>
        <v>6x1 6x1</v>
      </c>
      <c r="BM45" s="31">
        <f>'Result do Turno'!BM43</f>
        <v>1</v>
      </c>
      <c r="BN45" s="31" t="str">
        <f t="shared" ref="BN45:BN76" si="124">IF(AP45="",IF(AV45="",CONCATENATE(AR45,"x",AS45," ",AT45,"x",AU45),CONCATENATE(AR45,"x",AS45," ",AT45,"x",AU45," ",AV45,"x",AW45)),CONCATENATE(AP45,"x",AQ45))</f>
        <v>6x1 6x0</v>
      </c>
      <c r="BO45" s="31">
        <f>'Result do Turno'!CA45</f>
        <v>1</v>
      </c>
      <c r="BP45" s="31" t="str">
        <f t="shared" ref="BP45:BP76" si="125">IF(AX45="",IF(BD45="",CONCATENATE(AZ45,"x",BA45," ",BB45,"x",BC45),CONCATENATE(AZ45,"x",BA45," ",BB45,"x",BC45," ",BD45,"x",BE45)),CONCATENATE(AX45,"x",AY45))</f>
        <v>6x0 6x1</v>
      </c>
      <c r="BQ45" s="31">
        <f t="shared" si="107"/>
        <v>1</v>
      </c>
      <c r="BR45" s="31" t="str">
        <f t="shared" si="108"/>
        <v>RAUL BURNETT venceu RICARDO MACHADO por 6x0 6x3</v>
      </c>
      <c r="BS45" s="31">
        <f t="shared" si="109"/>
        <v>1</v>
      </c>
      <c r="BT45" s="31" t="str">
        <f t="shared" si="110"/>
        <v>RAUL BURNETT venceu ANDRÉ LUIZ por WxO</v>
      </c>
      <c r="BU45" s="31">
        <f t="shared" si="111"/>
        <v>1</v>
      </c>
      <c r="BV45" s="31" t="str">
        <f t="shared" si="112"/>
        <v>RAUL BURNETT venceu GLAYSON PIMENTA por 6x1 6x1</v>
      </c>
      <c r="BW45" s="31">
        <f t="shared" si="113"/>
        <v>1</v>
      </c>
      <c r="BX45" s="31" t="str">
        <f t="shared" si="114"/>
        <v>RAUL BURNETT venceu EDUARDO BARBOSA por 6x1 6x0</v>
      </c>
      <c r="BY45" s="31">
        <f t="shared" si="115"/>
        <v>1</v>
      </c>
      <c r="BZ45" s="31" t="str">
        <f t="shared" si="116"/>
        <v>RAUL BURNETT venceu WELTON SILVA por 6x0 6x1</v>
      </c>
      <c r="CB45" s="31" t="str">
        <f t="shared" si="117"/>
        <v>RAUL BURNETT venceu RICARDO MACHADO por 6x0 6x3</v>
      </c>
      <c r="CC45" s="31" t="str">
        <f t="shared" si="118"/>
        <v>RAUL BURNETT venceu ANDRÉ LUIZ por WxO</v>
      </c>
      <c r="CD45" s="31" t="str">
        <f t="shared" si="119"/>
        <v>RAUL BURNETT venceu GLAYSON PIMENTA por 6x1 6x1</v>
      </c>
      <c r="CE45" s="31" t="str">
        <f t="shared" si="120"/>
        <v>RAUL BURNETT venceu EDUARDO BARBOSA por 6x1 6x0</v>
      </c>
      <c r="CF45" s="31" t="str">
        <f t="shared" si="121"/>
        <v>RAUL BURNETT venceu WELTON SILVA por 6x0 6x1</v>
      </c>
      <c r="CG45" s="31">
        <f t="shared" si="122"/>
        <v>0</v>
      </c>
      <c r="CH45" s="31" t="str">
        <f t="shared" si="99"/>
        <v/>
      </c>
    </row>
    <row r="46" spans="1:86" x14ac:dyDescent="0.45">
      <c r="BG46" s="31">
        <f>'Result do Turno'!W46</f>
        <v>0</v>
      </c>
      <c r="BI46" s="31">
        <f>'Result do Turno'!AK46</f>
        <v>0</v>
      </c>
      <c r="BL46" s="31" t="str">
        <f t="shared" si="123"/>
        <v>x x</v>
      </c>
      <c r="BN46" s="31" t="str">
        <f t="shared" si="124"/>
        <v>x x</v>
      </c>
      <c r="BP46" s="31" t="str">
        <f t="shared" si="125"/>
        <v>x x</v>
      </c>
      <c r="CH46" s="31" t="str">
        <f t="shared" si="99"/>
        <v/>
      </c>
    </row>
    <row r="47" spans="1:86" x14ac:dyDescent="0.45">
      <c r="BG47" s="31">
        <f>'Result do Turno'!W47</f>
        <v>0</v>
      </c>
      <c r="BI47" s="31">
        <f>'Result do Turno'!AK47</f>
        <v>0</v>
      </c>
      <c r="BL47" s="31" t="str">
        <f t="shared" si="123"/>
        <v>x x</v>
      </c>
      <c r="BN47" s="31" t="str">
        <f t="shared" si="124"/>
        <v>x x</v>
      </c>
      <c r="BP47" s="31" t="str">
        <f t="shared" si="125"/>
        <v>x x</v>
      </c>
      <c r="CH47" s="31" t="str">
        <f t="shared" si="99"/>
        <v/>
      </c>
    </row>
    <row r="48" spans="1:86" x14ac:dyDescent="0.45">
      <c r="E48" s="31" t="s">
        <v>264</v>
      </c>
      <c r="G48" s="31" t="s">
        <v>264</v>
      </c>
      <c r="I48" s="31" t="s">
        <v>265</v>
      </c>
      <c r="K48" s="31" t="s">
        <v>266</v>
      </c>
      <c r="BG48" s="31">
        <f>'Result do Turno'!W48</f>
        <v>0</v>
      </c>
      <c r="BI48" s="31">
        <f>'Result do Turno'!AK48</f>
        <v>0</v>
      </c>
      <c r="BL48" s="31" t="str">
        <f t="shared" si="123"/>
        <v>x x</v>
      </c>
      <c r="BN48" s="31" t="str">
        <f t="shared" si="124"/>
        <v>x x</v>
      </c>
      <c r="BP48" s="31" t="str">
        <f t="shared" si="125"/>
        <v>x x</v>
      </c>
      <c r="CH48" s="31" t="str">
        <f t="shared" si="99"/>
        <v/>
      </c>
    </row>
    <row r="49" spans="1:86" x14ac:dyDescent="0.45">
      <c r="A49" s="179" t="str">
        <f>'Result do Turno'!D49</f>
        <v>FRANCISCO ASSIS</v>
      </c>
      <c r="B49" s="180" t="str">
        <f>'Result do Turno'!V50</f>
        <v>ADALO REIS</v>
      </c>
      <c r="C49" s="31" t="str">
        <f t="shared" ref="C49:C54" si="126">IF(BQ49=1,"",IF(M49=0,A49,B49))</f>
        <v/>
      </c>
      <c r="D49" s="31" t="str">
        <f>'Result do Turno'!AJ50</f>
        <v>MARCO MACIEL</v>
      </c>
      <c r="E49" s="31" t="str">
        <f t="shared" ref="E49:E54" si="127">IF(BS49=1,"",IF(N49=0,A49,D49))</f>
        <v/>
      </c>
      <c r="F49" s="180" t="str">
        <f>'Result do Turno'!AX50</f>
        <v>CARLOS EWBANK</v>
      </c>
      <c r="G49" s="31" t="str">
        <f t="shared" ref="G49:G54" si="128">IF(BU49=1,"",IF(O49=0,A49,F49))</f>
        <v/>
      </c>
      <c r="H49" s="180" t="str">
        <f>'Result do Turno'!BL50</f>
        <v>JOÃO MEDEIROS</v>
      </c>
      <c r="I49" s="31" t="str">
        <f t="shared" ref="I49:I54" si="129">IF(BW49=1,"",IF(P49=0,A49,H49))</f>
        <v/>
      </c>
      <c r="J49" s="180" t="str">
        <f>'Result do Turno'!BZ50</f>
        <v>OLÍMPIO FILHO</v>
      </c>
      <c r="K49" s="31" t="str">
        <f t="shared" ref="K49:K54" si="130">IF(BY49=1,"",IF(Q49=0,A49,J49))</f>
        <v/>
      </c>
      <c r="M49" s="181" t="str">
        <f>'Result do Turno'!U50</f>
        <v>(D)</v>
      </c>
      <c r="N49" s="181">
        <f>'Result do Turno'!AI50</f>
        <v>0</v>
      </c>
      <c r="O49" s="181" t="str">
        <f>'Result do Turno'!AW50</f>
        <v>(D)</v>
      </c>
      <c r="P49" s="181">
        <f>'Result do Turno'!BK50</f>
        <v>0</v>
      </c>
      <c r="Q49" s="181" t="str">
        <f>'Result do Turno'!BY50</f>
        <v>(D)</v>
      </c>
      <c r="R49" s="182" t="str">
        <f>IF('Result do Turno'!X49="","",'Result do Turno'!X49)</f>
        <v/>
      </c>
      <c r="S49" s="183" t="str">
        <f>IF('Result do Turno'!X50="","",'Result do Turno'!X50)</f>
        <v/>
      </c>
      <c r="T49" s="183">
        <f>IF('Result do Turno'!Y49="","",'Result do Turno'!Y49)</f>
        <v>6</v>
      </c>
      <c r="U49" s="183">
        <f>IF('Result do Turno'!Y50="","",'Result do Turno'!Y50)</f>
        <v>2</v>
      </c>
      <c r="V49" s="183">
        <f>IF('Result do Turno'!Z49="","",'Result do Turno'!Z49)</f>
        <v>4</v>
      </c>
      <c r="W49" s="183">
        <f>IF('Result do Turno'!Z50="","",'Result do Turno'!Z50)</f>
        <v>6</v>
      </c>
      <c r="X49" s="183">
        <f>IF('Result do Turno'!AA49="","",'Result do Turno'!AA49)</f>
        <v>10</v>
      </c>
      <c r="Y49" s="184">
        <f>IF('Result do Turno'!AA50="","",'Result do Turno'!AA50)</f>
        <v>4</v>
      </c>
      <c r="Z49" s="182" t="str">
        <f>IF('Result do Turno'!AL49="","",'Result do Turno'!AL49)</f>
        <v/>
      </c>
      <c r="AA49" s="183" t="str">
        <f>IF('Result do Turno'!AL50="","",'Result do Turno'!AL50)</f>
        <v/>
      </c>
      <c r="AB49" s="183">
        <f>IF('Result do Turno'!AM49="","",'Result do Turno'!AM49)</f>
        <v>6</v>
      </c>
      <c r="AC49" s="183">
        <f>IF('Result do Turno'!AM50="","",'Result do Turno'!AM50)</f>
        <v>4</v>
      </c>
      <c r="AD49" s="183">
        <f>IF('Result do Turno'!AN49="","",'Result do Turno'!AN49)</f>
        <v>6</v>
      </c>
      <c r="AE49" s="183">
        <f>IF('Result do Turno'!AN50="","",'Result do Turno'!AN50)</f>
        <v>7</v>
      </c>
      <c r="AF49" s="183">
        <f>IF('Result do Turno'!AO49="","",'Result do Turno'!AO49)</f>
        <v>10</v>
      </c>
      <c r="AG49" s="184">
        <f>IF('Result do Turno'!AO50="","",'Result do Turno'!AO50)</f>
        <v>6</v>
      </c>
      <c r="AH49" s="182" t="str">
        <f>IF('Result do Turno'!AZ49="","",'Result do Turno'!AZ49)</f>
        <v/>
      </c>
      <c r="AI49" s="183" t="str">
        <f>IF('Result do Turno'!AZ50="","",'Result do Turno'!AZ50)</f>
        <v/>
      </c>
      <c r="AJ49" s="183">
        <f>IF('Result do Turno'!BA49="","",'Result do Turno'!BA49)</f>
        <v>6</v>
      </c>
      <c r="AK49" s="183">
        <f>IF('Result do Turno'!BA50="","",'Result do Turno'!BA50)</f>
        <v>4</v>
      </c>
      <c r="AL49" s="183">
        <f>IF('Result do Turno'!BB49="","",'Result do Turno'!BB49)</f>
        <v>4</v>
      </c>
      <c r="AM49" s="183">
        <f>IF('Result do Turno'!BB50="","",'Result do Turno'!BB50)</f>
        <v>6</v>
      </c>
      <c r="AN49" s="183">
        <f>IF('Result do Turno'!BC49="","",'Result do Turno'!BC49)</f>
        <v>6</v>
      </c>
      <c r="AO49" s="184">
        <f>IF('Result do Turno'!BC50="","",'Result do Turno'!BC50)</f>
        <v>10</v>
      </c>
      <c r="AP49" s="182" t="str">
        <f>IF('Result do Turno'!BN49="","",'Result do Turno'!BN49)</f>
        <v/>
      </c>
      <c r="AQ49" s="183" t="str">
        <f>IF('Result do Turno'!BN50="","",'Result do Turno'!BN50)</f>
        <v/>
      </c>
      <c r="AR49" s="183">
        <f>IF('Result do Turno'!BO49="","",'Result do Turno'!BO49)</f>
        <v>2</v>
      </c>
      <c r="AS49" s="183">
        <f>IF('Result do Turno'!BO50="","",'Result do Turno'!BO50)</f>
        <v>6</v>
      </c>
      <c r="AT49" s="183">
        <f>IF('Result do Turno'!BP49="","",'Result do Turno'!BP49)</f>
        <v>6</v>
      </c>
      <c r="AU49" s="183">
        <f>IF('Result do Turno'!BP50="","",'Result do Turno'!BP50)</f>
        <v>1</v>
      </c>
      <c r="AV49" s="183">
        <f>IF('Result do Turno'!BQ49="","",'Result do Turno'!BQ49)</f>
        <v>10</v>
      </c>
      <c r="AW49" s="184">
        <f>IF('Result do Turno'!BQ50="","",'Result do Turno'!BQ50)</f>
        <v>4</v>
      </c>
      <c r="AX49" s="182" t="str">
        <f>IF('Result do Turno'!CB49="","",'Result do Turno'!CB49)</f>
        <v/>
      </c>
      <c r="AY49" s="183" t="str">
        <f>IF('Result do Turno'!CB50="","",'Result do Turno'!CB50)</f>
        <v/>
      </c>
      <c r="AZ49" s="183">
        <f>IF('Result do Turno'!CC49="","",'Result do Turno'!CC49)</f>
        <v>6</v>
      </c>
      <c r="BA49" s="183">
        <f>IF('Result do Turno'!CC50="","",'Result do Turno'!CC50)</f>
        <v>2</v>
      </c>
      <c r="BB49" s="183">
        <f>IF('Result do Turno'!CD49="","",'Result do Turno'!CD49)</f>
        <v>6</v>
      </c>
      <c r="BC49" s="183">
        <f>IF('Result do Turno'!CD50="","",'Result do Turno'!CD50)</f>
        <v>0</v>
      </c>
      <c r="BD49" s="183" t="str">
        <f>IF('Result do Turno'!CE49="","",'Result do Turno'!CE49)</f>
        <v/>
      </c>
      <c r="BE49" s="184" t="str">
        <f>IF('Result do Turno'!CE50="","",'Result do Turno'!CE50)</f>
        <v/>
      </c>
      <c r="BG49" s="31">
        <f>'Result do Turno'!W49</f>
        <v>1</v>
      </c>
      <c r="BH49" s="31" t="str">
        <f t="shared" ref="BH49:BH54" si="131">IF(R49="",IF(X49="",CONCATENATE(T49,"x",U49," ",V49,"x",W49),CONCATENATE(T49,"x",U49," ",V49,"x",W49," ",X49,"x",Y49)),CONCATENATE(R49,"x",S49))</f>
        <v>6x2 4x6 10x4</v>
      </c>
      <c r="BI49" s="31">
        <f>'Result do Turno'!AK49</f>
        <v>1</v>
      </c>
      <c r="BJ49" s="31" t="str">
        <f t="shared" ref="BJ49:BJ54" si="132">IF(Z49="",IF(AF49="",CONCATENATE(AB49,"x",AC49," ",AD49,"x",AE49),CONCATENATE(AB49,"x",AC49," ",AD49,"x",AE49," ",AF49,"x",AG49)),CONCATENATE(Z49,"x",AA49))</f>
        <v>6x4 6x7 10x6</v>
      </c>
      <c r="BK49" s="31">
        <f>'Result do Turno'!AY49</f>
        <v>0</v>
      </c>
      <c r="BL49" s="31" t="str">
        <f t="shared" si="123"/>
        <v>6x4 4x6 6x10</v>
      </c>
      <c r="BM49" s="31">
        <f>'Result do Turno'!BM49</f>
        <v>1</v>
      </c>
      <c r="BN49" s="31" t="str">
        <f t="shared" si="124"/>
        <v>2x6 6x1 10x4</v>
      </c>
      <c r="BO49" s="31">
        <f>'Result do Turno'!CA49</f>
        <v>1</v>
      </c>
      <c r="BP49" s="31" t="str">
        <f t="shared" si="125"/>
        <v>6x2 6x0</v>
      </c>
      <c r="BQ49" s="31">
        <f t="shared" ref="BQ49:BQ54" si="133">IF(BH49="x x","",1)</f>
        <v>1</v>
      </c>
      <c r="BR49" s="31" t="str">
        <f t="shared" ref="BR49:BR54" si="134">IF(BG49=1,CONCATENATE($A49, " venceu ",B49," por ",BH49),IF(BH49="OxW",CONCATENATE($A49, " perdeu para ",B49," por WxO"),CONCATENATE($A49, " perdeu para ",B49," por ",BH49)))</f>
        <v>FRANCISCO ASSIS venceu ADALO REIS por 6x2 4x6 10x4</v>
      </c>
      <c r="BS49" s="31">
        <f t="shared" ref="BS49:BS54" si="135">IF(BJ49="x x","",1)</f>
        <v>1</v>
      </c>
      <c r="BT49" s="31" t="str">
        <f t="shared" ref="BT49:BT54" si="136">IF(BI49=1,CONCATENATE($A49, " venceu ",D49," por ",BJ49),IF(BJ49="OxW",CONCATENATE($A49, " perdeu para ",D49," por WxO"),CONCATENATE($A49, " perdeu para ",D49," por ",BJ49)))</f>
        <v>FRANCISCO ASSIS venceu MARCO MACIEL por 6x4 6x7 10x6</v>
      </c>
      <c r="BU49" s="31">
        <f t="shared" ref="BU49:BU54" si="137">IF(BL49="x x","",1)</f>
        <v>1</v>
      </c>
      <c r="BV49" s="31" t="str">
        <f t="shared" ref="BV49:BV54" si="138">IF(BK49=1,CONCATENATE($A49, " venceu ",F49," por ",BL49),IF(BL49="OxW",CONCATENATE($A49, " perdeu para ",F49," por WxO"),CONCATENATE($A49, " perdeu para ",F49," por ",BL49)))</f>
        <v>FRANCISCO ASSIS perdeu para CARLOS EWBANK por 6x4 4x6 6x10</v>
      </c>
      <c r="BW49" s="31">
        <f t="shared" ref="BW49:BW54" si="139">IF(BN49="x x","",1)</f>
        <v>1</v>
      </c>
      <c r="BX49" s="31" t="str">
        <f t="shared" ref="BX49:BX54" si="140">IF(BM49=1,CONCATENATE($A49, " venceu ",H49," por ",BN49),IF(BN49="OxW",CONCATENATE($A49, " perdeu para ",H49," por WxO"),CONCATENATE($A49, " perdeu para ",H49," por ",BN49)))</f>
        <v>FRANCISCO ASSIS venceu JOÃO MEDEIROS por 2x6 6x1 10x4</v>
      </c>
      <c r="BY49" s="31">
        <f t="shared" ref="BY49:BY54" si="141">IF(BP49="x x","",1)</f>
        <v>1</v>
      </c>
      <c r="BZ49" s="31" t="str">
        <f t="shared" ref="BZ49:BZ54" si="142">IF(BO49=1,CONCATENATE($A49, " venceu ",J49," por ",BP49),IF(BP49="OxW",CONCATENATE($A49, " perdeu para ",J49," por WxO"),CONCATENATE($A49, " perdeu para ",J49," por ",BP49)))</f>
        <v>FRANCISCO ASSIS venceu OLÍMPIO FILHO por 6x2 6x0</v>
      </c>
      <c r="CB49" s="31" t="str">
        <f t="shared" ref="CB49:CB54" si="143">IF(BQ49=1,BR49,CONCATENATE(A49, " x ",B49))</f>
        <v>FRANCISCO ASSIS venceu ADALO REIS por 6x2 4x6 10x4</v>
      </c>
      <c r="CC49" s="31" t="str">
        <f t="shared" ref="CC49:CC54" si="144">IF(BS49=1,BT49,CONCATENATE(A49, " x ",D49))</f>
        <v>FRANCISCO ASSIS venceu MARCO MACIEL por 6x4 6x7 10x6</v>
      </c>
      <c r="CD49" s="31" t="str">
        <f t="shared" ref="CD49:CD54" si="145">IF(BU49=1,BV49,CONCATENATE(A49, " x ",F49))</f>
        <v>FRANCISCO ASSIS perdeu para CARLOS EWBANK por 6x4 4x6 6x10</v>
      </c>
      <c r="CE49" s="31" t="str">
        <f t="shared" ref="CE49:CE54" si="146">IF(BW49=1,BX49,CONCATENATE(A49, " x ",H49))</f>
        <v>FRANCISCO ASSIS venceu JOÃO MEDEIROS por 2x6 6x1 10x4</v>
      </c>
      <c r="CF49" s="31" t="str">
        <f t="shared" ref="CF49:CF54" si="147">IF(BY49=1,BZ49,CONCATENATE(A49, " x ",J49))</f>
        <v>FRANCISCO ASSIS venceu OLÍMPIO FILHO por 6x2 6x0</v>
      </c>
      <c r="CG49" s="31">
        <f t="shared" ref="CG49:CG54" si="148">COUNTIF(BH49:BP49,"OxW")</f>
        <v>0</v>
      </c>
      <c r="CH49" s="31" t="str">
        <f t="shared" si="99"/>
        <v/>
      </c>
    </row>
    <row r="50" spans="1:86" x14ac:dyDescent="0.45">
      <c r="A50" s="179" t="str">
        <f>'Result do Turno'!D50</f>
        <v>OLÍMPIO FILHO</v>
      </c>
      <c r="B50" s="31" t="str">
        <f>'Result do Turno'!V52</f>
        <v>MARCO MACIEL</v>
      </c>
      <c r="C50" s="31" t="str">
        <f t="shared" si="126"/>
        <v/>
      </c>
      <c r="D50" s="31" t="str">
        <f>'Result do Turno'!AJ52</f>
        <v>CARLOS EWBANK</v>
      </c>
      <c r="E50" s="31" t="str">
        <f t="shared" si="127"/>
        <v/>
      </c>
      <c r="F50" s="31" t="str">
        <f>'Result do Turno'!AX52</f>
        <v>JOÃO MEDEIROS</v>
      </c>
      <c r="G50" s="31" t="str">
        <f t="shared" si="128"/>
        <v/>
      </c>
      <c r="H50" s="31" t="str">
        <f>'Result do Turno'!BL52</f>
        <v>ADALO REIS</v>
      </c>
      <c r="I50" s="31" t="str">
        <f t="shared" si="129"/>
        <v/>
      </c>
      <c r="J50" s="31" t="str">
        <f>'Result do Turno'!BZ49</f>
        <v>FRANCISCO ASSIS</v>
      </c>
      <c r="K50" s="31" t="str">
        <f t="shared" si="130"/>
        <v/>
      </c>
      <c r="M50" s="181" t="str">
        <f>'Result do Turno'!U52</f>
        <v>(D)</v>
      </c>
      <c r="N50" s="181">
        <f>'Result do Turno'!AI52</f>
        <v>0</v>
      </c>
      <c r="O50" s="181" t="str">
        <f>'Result do Turno'!AW52</f>
        <v>(D)</v>
      </c>
      <c r="P50" s="181" t="str">
        <f>'Result do Turno'!BK52</f>
        <v>(D)</v>
      </c>
      <c r="Q50" s="181">
        <f>'Result do Turno'!BY49</f>
        <v>0</v>
      </c>
      <c r="R50" s="185" t="str">
        <f>IF('Result do Turno'!X51="","",'Result do Turno'!X51)</f>
        <v>O</v>
      </c>
      <c r="S50" s="31" t="str">
        <f>IF('Result do Turno'!X52="","",'Result do Turno'!X52)</f>
        <v>W</v>
      </c>
      <c r="T50" s="31" t="str">
        <f>IF('Result do Turno'!Y51="","",'Result do Turno'!Y51)</f>
        <v/>
      </c>
      <c r="U50" s="31" t="str">
        <f>IF('Result do Turno'!Y52="","",'Result do Turno'!Y52)</f>
        <v/>
      </c>
      <c r="V50" s="31" t="str">
        <f>IF('Result do Turno'!Z51="","",'Result do Turno'!Z51)</f>
        <v/>
      </c>
      <c r="W50" s="31" t="str">
        <f>IF('Result do Turno'!Z52="","",'Result do Turno'!Z52)</f>
        <v/>
      </c>
      <c r="X50" s="31" t="str">
        <f>IF('Result do Turno'!AA51="","",'Result do Turno'!AA51)</f>
        <v/>
      </c>
      <c r="Y50" s="186" t="str">
        <f>IF('Result do Turno'!AA52="","",'Result do Turno'!AA52)</f>
        <v/>
      </c>
      <c r="Z50" s="185" t="str">
        <f>IF('Result do Turno'!AL51="","",'Result do Turno'!AL51)</f>
        <v/>
      </c>
      <c r="AA50" s="31" t="str">
        <f>IF('Result do Turno'!AL52="","",'Result do Turno'!AL52)</f>
        <v/>
      </c>
      <c r="AB50" s="31">
        <f>IF('Result do Turno'!AM51="","",'Result do Turno'!AM51)</f>
        <v>6</v>
      </c>
      <c r="AC50" s="31">
        <f>IF('Result do Turno'!AM52="","",'Result do Turno'!AM52)</f>
        <v>7</v>
      </c>
      <c r="AD50" s="31">
        <f>IF('Result do Turno'!AN51="","",'Result do Turno'!AN51)</f>
        <v>4</v>
      </c>
      <c r="AE50" s="31">
        <f>IF('Result do Turno'!AN52="","",'Result do Turno'!AN52)</f>
        <v>6</v>
      </c>
      <c r="AF50" s="31" t="str">
        <f>IF('Result do Turno'!AO51="","",'Result do Turno'!AO51)</f>
        <v/>
      </c>
      <c r="AG50" s="186" t="str">
        <f>IF('Result do Turno'!AO52="","",'Result do Turno'!AO52)</f>
        <v/>
      </c>
      <c r="AH50" s="185" t="str">
        <f>IF('Result do Turno'!AZ51="","",'Result do Turno'!AZ51)</f>
        <v/>
      </c>
      <c r="AI50" s="31" t="str">
        <f>IF('Result do Turno'!AZ52="","",'Result do Turno'!AZ52)</f>
        <v/>
      </c>
      <c r="AJ50" s="31">
        <f>IF('Result do Turno'!BA51="","",'Result do Turno'!BA51)</f>
        <v>2</v>
      </c>
      <c r="AK50" s="31">
        <f>IF('Result do Turno'!BA52="","",'Result do Turno'!BA52)</f>
        <v>6</v>
      </c>
      <c r="AL50" s="31">
        <f>IF('Result do Turno'!BB51="","",'Result do Turno'!BB51)</f>
        <v>4</v>
      </c>
      <c r="AM50" s="31">
        <f>IF('Result do Turno'!BB52="","",'Result do Turno'!BB52)</f>
        <v>6</v>
      </c>
      <c r="AN50" s="31" t="str">
        <f>IF('Result do Turno'!BC51="","",'Result do Turno'!BC51)</f>
        <v/>
      </c>
      <c r="AO50" s="186" t="str">
        <f>IF('Result do Turno'!BC52="","",'Result do Turno'!BC52)</f>
        <v/>
      </c>
      <c r="AP50" s="185" t="str">
        <f>IF('Result do Turno'!BN51="","",'Result do Turno'!BN51)</f>
        <v/>
      </c>
      <c r="AQ50" s="31" t="str">
        <f>IF('Result do Turno'!BN52="","",'Result do Turno'!BN52)</f>
        <v/>
      </c>
      <c r="AR50" s="31">
        <f>IF('Result do Turno'!BO51="","",'Result do Turno'!BO51)</f>
        <v>6</v>
      </c>
      <c r="AS50" s="31">
        <f>IF('Result do Turno'!BO52="","",'Result do Turno'!BO52)</f>
        <v>7</v>
      </c>
      <c r="AT50" s="31">
        <f>IF('Result do Turno'!BP51="","",'Result do Turno'!BP51)</f>
        <v>6</v>
      </c>
      <c r="AU50" s="31">
        <f>IF('Result do Turno'!BP52="","",'Result do Turno'!BP52)</f>
        <v>7</v>
      </c>
      <c r="AV50" s="31" t="str">
        <f>IF('Result do Turno'!BQ51="","",'Result do Turno'!BQ51)</f>
        <v/>
      </c>
      <c r="AW50" s="186" t="str">
        <f>IF('Result do Turno'!BQ52="","",'Result do Turno'!BQ52)</f>
        <v/>
      </c>
      <c r="AX50" s="185" t="str">
        <f>IF('Result do Turno'!CB50="","",'Result do Turno'!CB50)</f>
        <v/>
      </c>
      <c r="AY50" s="31" t="str">
        <f>IF('Result do Turno'!CB49="","",'Result do Turno'!CB49)</f>
        <v/>
      </c>
      <c r="AZ50" s="31">
        <f>IF('Result do Turno'!CC50="","",'Result do Turno'!CC50)</f>
        <v>2</v>
      </c>
      <c r="BA50" s="31">
        <f>IF('Result do Turno'!CC49="","",'Result do Turno'!CC49)</f>
        <v>6</v>
      </c>
      <c r="BB50" s="31">
        <f>IF('Result do Turno'!CD50="","",'Result do Turno'!CD50)</f>
        <v>0</v>
      </c>
      <c r="BC50" s="31">
        <f>IF('Result do Turno'!CD49="","",'Result do Turno'!CD49)</f>
        <v>6</v>
      </c>
      <c r="BD50" s="31" t="str">
        <f>IF('Result do Turno'!CE50="","",'Result do Turno'!CE50)</f>
        <v/>
      </c>
      <c r="BE50" s="186" t="str">
        <f>IF('Result do Turno'!CE49="","",'Result do Turno'!CE49)</f>
        <v/>
      </c>
      <c r="BG50" s="31">
        <f>'Result do Turno'!W51</f>
        <v>0</v>
      </c>
      <c r="BH50" s="31" t="str">
        <f t="shared" si="131"/>
        <v>OxW</v>
      </c>
      <c r="BI50" s="31">
        <f>'Result do Turno'!AK51</f>
        <v>0</v>
      </c>
      <c r="BJ50" s="31" t="str">
        <f t="shared" si="132"/>
        <v>6x7 4x6</v>
      </c>
      <c r="BK50" s="31">
        <f>'Result do Turno'!AY51</f>
        <v>0</v>
      </c>
      <c r="BL50" s="31" t="str">
        <f t="shared" si="123"/>
        <v>2x6 4x6</v>
      </c>
      <c r="BM50" s="31">
        <f>'Result do Turno'!BM51</f>
        <v>0</v>
      </c>
      <c r="BN50" s="31" t="str">
        <f t="shared" si="124"/>
        <v>6x7 6x7</v>
      </c>
      <c r="BO50" s="31">
        <f>'Result do Turno'!CA50</f>
        <v>0</v>
      </c>
      <c r="BP50" s="31" t="str">
        <f t="shared" si="125"/>
        <v>2x6 0x6</v>
      </c>
      <c r="BQ50" s="31">
        <f t="shared" si="133"/>
        <v>1</v>
      </c>
      <c r="BR50" s="31" t="str">
        <f t="shared" si="134"/>
        <v>OLÍMPIO FILHO perdeu para MARCO MACIEL por WxO</v>
      </c>
      <c r="BS50" s="31">
        <f t="shared" si="135"/>
        <v>1</v>
      </c>
      <c r="BT50" s="31" t="str">
        <f t="shared" si="136"/>
        <v>OLÍMPIO FILHO perdeu para CARLOS EWBANK por 6x7 4x6</v>
      </c>
      <c r="BU50" s="31">
        <f t="shared" si="137"/>
        <v>1</v>
      </c>
      <c r="BV50" s="31" t="str">
        <f t="shared" si="138"/>
        <v>OLÍMPIO FILHO perdeu para JOÃO MEDEIROS por 2x6 4x6</v>
      </c>
      <c r="BW50" s="31">
        <f t="shared" si="139"/>
        <v>1</v>
      </c>
      <c r="BX50" s="31" t="str">
        <f t="shared" si="140"/>
        <v>OLÍMPIO FILHO perdeu para ADALO REIS por 6x7 6x7</v>
      </c>
      <c r="BY50" s="31">
        <f t="shared" si="141"/>
        <v>1</v>
      </c>
      <c r="BZ50" s="31" t="str">
        <f t="shared" si="142"/>
        <v>OLÍMPIO FILHO perdeu para FRANCISCO ASSIS por 2x6 0x6</v>
      </c>
      <c r="CB50" s="31" t="str">
        <f t="shared" si="143"/>
        <v>OLÍMPIO FILHO perdeu para MARCO MACIEL por WxO</v>
      </c>
      <c r="CC50" s="31" t="str">
        <f t="shared" si="144"/>
        <v>OLÍMPIO FILHO perdeu para CARLOS EWBANK por 6x7 4x6</v>
      </c>
      <c r="CD50" s="31" t="str">
        <f t="shared" si="145"/>
        <v>OLÍMPIO FILHO perdeu para JOÃO MEDEIROS por 2x6 4x6</v>
      </c>
      <c r="CE50" s="31" t="str">
        <f t="shared" si="146"/>
        <v>OLÍMPIO FILHO perdeu para ADALO REIS por 6x7 6x7</v>
      </c>
      <c r="CF50" s="31" t="str">
        <f t="shared" si="147"/>
        <v>OLÍMPIO FILHO perdeu para FRANCISCO ASSIS por 2x6 0x6</v>
      </c>
      <c r="CG50" s="31">
        <f t="shared" si="148"/>
        <v>1</v>
      </c>
      <c r="CH50" s="31" t="str">
        <f t="shared" si="99"/>
        <v/>
      </c>
    </row>
    <row r="51" spans="1:86" x14ac:dyDescent="0.45">
      <c r="A51" s="179" t="str">
        <f>'Result do Turno'!D51</f>
        <v>JOÃO MEDEIROS</v>
      </c>
      <c r="B51" s="31" t="str">
        <f>'Result do Turno'!V54</f>
        <v>CARLOS EWBANK</v>
      </c>
      <c r="C51" s="31" t="str">
        <f t="shared" si="126"/>
        <v/>
      </c>
      <c r="D51" s="31" t="str">
        <f>'Result do Turno'!AJ54</f>
        <v>ADALO REIS</v>
      </c>
      <c r="E51" s="31" t="str">
        <f t="shared" si="127"/>
        <v/>
      </c>
      <c r="F51" s="31" t="str">
        <f>'Result do Turno'!AX51</f>
        <v>OLÍMPIO FILHO</v>
      </c>
      <c r="G51" s="31" t="str">
        <f t="shared" si="128"/>
        <v/>
      </c>
      <c r="H51" s="31" t="str">
        <f>'Result do Turno'!BL49</f>
        <v>FRANCISCO ASSIS</v>
      </c>
      <c r="I51" s="31" t="str">
        <f t="shared" si="129"/>
        <v/>
      </c>
      <c r="J51" s="31" t="str">
        <f>'Result do Turno'!BZ52</f>
        <v>MARCO MACIEL</v>
      </c>
      <c r="K51" s="31" t="str">
        <f t="shared" si="130"/>
        <v/>
      </c>
      <c r="M51" s="181" t="str">
        <f>'Result do Turno'!U54</f>
        <v>(D)</v>
      </c>
      <c r="N51" s="181">
        <f>'Result do Turno'!AI54</f>
        <v>0</v>
      </c>
      <c r="O51" s="181">
        <f>'Result do Turno'!AW51</f>
        <v>0</v>
      </c>
      <c r="P51" s="181" t="str">
        <f>'Result do Turno'!BK49</f>
        <v>(D)</v>
      </c>
      <c r="Q51" s="181">
        <f>'Result do Turno'!BY52</f>
        <v>0</v>
      </c>
      <c r="R51" s="185" t="str">
        <f>IF('Result do Turno'!X53="","",'Result do Turno'!X53)</f>
        <v/>
      </c>
      <c r="S51" s="31" t="str">
        <f>IF('Result do Turno'!X54="","",'Result do Turno'!X54)</f>
        <v/>
      </c>
      <c r="T51" s="31">
        <f>IF('Result do Turno'!Y53="","",'Result do Turno'!Y53)</f>
        <v>6</v>
      </c>
      <c r="U51" s="31">
        <f>IF('Result do Turno'!Y54="","",'Result do Turno'!Y54)</f>
        <v>7</v>
      </c>
      <c r="V51" s="31">
        <f>IF('Result do Turno'!Z53="","",'Result do Turno'!Z53)</f>
        <v>5</v>
      </c>
      <c r="W51" s="31">
        <f>IF('Result do Turno'!Z54="","",'Result do Turno'!Z54)</f>
        <v>7</v>
      </c>
      <c r="X51" s="31" t="str">
        <f>IF('Result do Turno'!AA53="","",'Result do Turno'!AA53)</f>
        <v/>
      </c>
      <c r="Y51" s="186" t="str">
        <f>IF('Result do Turno'!AA54="","",'Result do Turno'!AA54)</f>
        <v/>
      </c>
      <c r="Z51" s="185" t="str">
        <f>IF('Result do Turno'!AL53="","",'Result do Turno'!AL53)</f>
        <v/>
      </c>
      <c r="AA51" s="31" t="str">
        <f>IF('Result do Turno'!AL54="","",'Result do Turno'!AL54)</f>
        <v/>
      </c>
      <c r="AB51" s="31">
        <f>IF('Result do Turno'!AM53="","",'Result do Turno'!AM53)</f>
        <v>6</v>
      </c>
      <c r="AC51" s="31">
        <f>IF('Result do Turno'!AM54="","",'Result do Turno'!AM54)</f>
        <v>3</v>
      </c>
      <c r="AD51" s="31">
        <f>IF('Result do Turno'!AN53="","",'Result do Turno'!AN53)</f>
        <v>4</v>
      </c>
      <c r="AE51" s="31">
        <f>IF('Result do Turno'!AN54="","",'Result do Turno'!AN54)</f>
        <v>6</v>
      </c>
      <c r="AF51" s="31">
        <f>IF('Result do Turno'!AO53="","",'Result do Turno'!AO53)</f>
        <v>10</v>
      </c>
      <c r="AG51" s="186">
        <f>IF('Result do Turno'!AO54="","",'Result do Turno'!AO54)</f>
        <v>4</v>
      </c>
      <c r="AH51" s="185" t="str">
        <f>IF('Result do Turno'!AZ52="","",'Result do Turno'!AZ52)</f>
        <v/>
      </c>
      <c r="AI51" s="31" t="str">
        <f>IF('Result do Turno'!AZ51="","",'Result do Turno'!AZ51)</f>
        <v/>
      </c>
      <c r="AJ51" s="31">
        <f>IF('Result do Turno'!BA52="","",'Result do Turno'!BA52)</f>
        <v>6</v>
      </c>
      <c r="AK51" s="31">
        <f>IF('Result do Turno'!BA51="","",'Result do Turno'!BA51)</f>
        <v>2</v>
      </c>
      <c r="AL51" s="31">
        <f>IF('Result do Turno'!BB52="","",'Result do Turno'!BB52)</f>
        <v>6</v>
      </c>
      <c r="AM51" s="31">
        <f>IF('Result do Turno'!BB51="","",'Result do Turno'!BB51)</f>
        <v>4</v>
      </c>
      <c r="AN51" s="31" t="str">
        <f>IF('Result do Turno'!BC52="","",'Result do Turno'!BC52)</f>
        <v/>
      </c>
      <c r="AO51" s="186" t="str">
        <f>IF('Result do Turno'!BC51="","",'Result do Turno'!BC51)</f>
        <v/>
      </c>
      <c r="AP51" s="185" t="str">
        <f>IF('Result do Turno'!BN50="","",'Result do Turno'!BN50)</f>
        <v/>
      </c>
      <c r="AQ51" s="31" t="str">
        <f>IF('Result do Turno'!BN49="","",'Result do Turno'!BN49)</f>
        <v/>
      </c>
      <c r="AR51" s="31">
        <f>IF('Result do Turno'!BO50="","",'Result do Turno'!BO50)</f>
        <v>6</v>
      </c>
      <c r="AS51" s="31">
        <f>IF('Result do Turno'!BO49="","",'Result do Turno'!BO49)</f>
        <v>2</v>
      </c>
      <c r="AT51" s="31">
        <f>IF('Result do Turno'!BP50="","",'Result do Turno'!BP50)</f>
        <v>1</v>
      </c>
      <c r="AU51" s="31">
        <f>IF('Result do Turno'!BP49="","",'Result do Turno'!BP49)</f>
        <v>6</v>
      </c>
      <c r="AV51" s="31">
        <f>IF('Result do Turno'!BQ50="","",'Result do Turno'!BQ50)</f>
        <v>4</v>
      </c>
      <c r="AW51" s="186">
        <f>IF('Result do Turno'!BQ49="","",'Result do Turno'!BQ49)</f>
        <v>10</v>
      </c>
      <c r="AX51" s="185" t="str">
        <f>IF('Result do Turno'!CB51="","",'Result do Turno'!CB51)</f>
        <v/>
      </c>
      <c r="AY51" s="31" t="str">
        <f>IF('Result do Turno'!CB52="","",'Result do Turno'!CB52)</f>
        <v/>
      </c>
      <c r="AZ51" s="31">
        <f>IF('Result do Turno'!CC51="","",'Result do Turno'!CC51)</f>
        <v>2</v>
      </c>
      <c r="BA51" s="31">
        <f>IF('Result do Turno'!CC52="","",'Result do Turno'!CC52)</f>
        <v>6</v>
      </c>
      <c r="BB51" s="31">
        <f>IF('Result do Turno'!CD51="","",'Result do Turno'!CD51)</f>
        <v>4</v>
      </c>
      <c r="BC51" s="31">
        <f>IF('Result do Turno'!CD52="","",'Result do Turno'!CD52)</f>
        <v>6</v>
      </c>
      <c r="BD51" s="31" t="str">
        <f>IF('Result do Turno'!CE51="","",'Result do Turno'!CE51)</f>
        <v/>
      </c>
      <c r="BE51" s="186" t="str">
        <f>IF('Result do Turno'!CE52="","",'Result do Turno'!CE52)</f>
        <v/>
      </c>
      <c r="BG51" s="31">
        <f>'Result do Turno'!W53</f>
        <v>0</v>
      </c>
      <c r="BH51" s="31" t="str">
        <f t="shared" si="131"/>
        <v>6x7 5x7</v>
      </c>
      <c r="BI51" s="31">
        <f>'Result do Turno'!AK53</f>
        <v>1</v>
      </c>
      <c r="BJ51" s="31" t="str">
        <f t="shared" si="132"/>
        <v>6x3 4x6 10x4</v>
      </c>
      <c r="BK51" s="31">
        <f>'Result do Turno'!AY52</f>
        <v>1</v>
      </c>
      <c r="BL51" s="31" t="str">
        <f t="shared" si="123"/>
        <v>6x2 6x4</v>
      </c>
      <c r="BM51" s="31">
        <f>'Result do Turno'!BM50</f>
        <v>0</v>
      </c>
      <c r="BN51" s="31" t="str">
        <f t="shared" si="124"/>
        <v>6x2 1x6 4x10</v>
      </c>
      <c r="BO51" s="31">
        <f>'Result do Turno'!CA51</f>
        <v>0</v>
      </c>
      <c r="BP51" s="31" t="str">
        <f t="shared" si="125"/>
        <v>2x6 4x6</v>
      </c>
      <c r="BQ51" s="31">
        <f t="shared" si="133"/>
        <v>1</v>
      </c>
      <c r="BR51" s="31" t="str">
        <f t="shared" si="134"/>
        <v>JOÃO MEDEIROS perdeu para CARLOS EWBANK por 6x7 5x7</v>
      </c>
      <c r="BS51" s="31">
        <f t="shared" si="135"/>
        <v>1</v>
      </c>
      <c r="BT51" s="31" t="str">
        <f t="shared" si="136"/>
        <v>JOÃO MEDEIROS venceu ADALO REIS por 6x3 4x6 10x4</v>
      </c>
      <c r="BU51" s="31">
        <f t="shared" si="137"/>
        <v>1</v>
      </c>
      <c r="BV51" s="31" t="str">
        <f t="shared" si="138"/>
        <v>JOÃO MEDEIROS venceu OLÍMPIO FILHO por 6x2 6x4</v>
      </c>
      <c r="BW51" s="31">
        <f t="shared" si="139"/>
        <v>1</v>
      </c>
      <c r="BX51" s="31" t="str">
        <f t="shared" si="140"/>
        <v>JOÃO MEDEIROS perdeu para FRANCISCO ASSIS por 6x2 1x6 4x10</v>
      </c>
      <c r="BY51" s="31">
        <f t="shared" si="141"/>
        <v>1</v>
      </c>
      <c r="BZ51" s="31" t="str">
        <f t="shared" si="142"/>
        <v>JOÃO MEDEIROS perdeu para MARCO MACIEL por 2x6 4x6</v>
      </c>
      <c r="CB51" s="31" t="str">
        <f t="shared" si="143"/>
        <v>JOÃO MEDEIROS perdeu para CARLOS EWBANK por 6x7 5x7</v>
      </c>
      <c r="CC51" s="31" t="str">
        <f t="shared" si="144"/>
        <v>JOÃO MEDEIROS venceu ADALO REIS por 6x3 4x6 10x4</v>
      </c>
      <c r="CD51" s="31" t="str">
        <f t="shared" si="145"/>
        <v>JOÃO MEDEIROS venceu OLÍMPIO FILHO por 6x2 6x4</v>
      </c>
      <c r="CE51" s="31" t="str">
        <f t="shared" si="146"/>
        <v>JOÃO MEDEIROS perdeu para FRANCISCO ASSIS por 6x2 1x6 4x10</v>
      </c>
      <c r="CF51" s="31" t="str">
        <f t="shared" si="147"/>
        <v>JOÃO MEDEIROS perdeu para MARCO MACIEL por 2x6 4x6</v>
      </c>
      <c r="CG51" s="31">
        <f t="shared" si="148"/>
        <v>0</v>
      </c>
      <c r="CH51" s="31" t="str">
        <f t="shared" si="99"/>
        <v/>
      </c>
    </row>
    <row r="52" spans="1:86" x14ac:dyDescent="0.45">
      <c r="A52" s="179" t="str">
        <f>'Result do Turno'!D52</f>
        <v>CARLOS EWBANK</v>
      </c>
      <c r="B52" s="31" t="str">
        <f>'Result do Turno'!V53</f>
        <v>JOÃO MEDEIROS</v>
      </c>
      <c r="C52" s="31" t="str">
        <f t="shared" si="126"/>
        <v/>
      </c>
      <c r="D52" s="31" t="str">
        <f>'Result do Turno'!AJ51</f>
        <v>OLÍMPIO FILHO</v>
      </c>
      <c r="E52" s="31" t="str">
        <f t="shared" si="127"/>
        <v/>
      </c>
      <c r="F52" s="31" t="str">
        <f>'Result do Turno'!AX49</f>
        <v>FRANCISCO ASSIS</v>
      </c>
      <c r="G52" s="31" t="str">
        <f t="shared" si="128"/>
        <v/>
      </c>
      <c r="H52" s="31" t="str">
        <f>'Result do Turno'!BL53</f>
        <v>MARCO MACIEL</v>
      </c>
      <c r="I52" s="31" t="str">
        <f t="shared" si="129"/>
        <v/>
      </c>
      <c r="J52" s="31" t="str">
        <f>'Result do Turno'!BZ54</f>
        <v>ADALO REIS</v>
      </c>
      <c r="K52" s="31" t="str">
        <f t="shared" si="130"/>
        <v/>
      </c>
      <c r="M52" s="181">
        <f>'Result do Turno'!U53</f>
        <v>0</v>
      </c>
      <c r="N52" s="181" t="str">
        <f>'Result do Turno'!AI51</f>
        <v>(D)</v>
      </c>
      <c r="O52" s="181">
        <f>'Result do Turno'!AW49</f>
        <v>0</v>
      </c>
      <c r="P52" s="181" t="str">
        <f>'Result do Turno'!BK53</f>
        <v>(D)</v>
      </c>
      <c r="Q52" s="181">
        <f>'Result do Turno'!BY54</f>
        <v>0</v>
      </c>
      <c r="R52" s="185" t="str">
        <f>IF('Result do Turno'!X54="","",'Result do Turno'!X54)</f>
        <v/>
      </c>
      <c r="S52" s="31" t="str">
        <f>IF('Result do Turno'!X53="","",'Result do Turno'!X53)</f>
        <v/>
      </c>
      <c r="T52" s="31">
        <f>IF('Result do Turno'!Y54="","",'Result do Turno'!Y54)</f>
        <v>7</v>
      </c>
      <c r="U52" s="31">
        <f>IF('Result do Turno'!Y53="","",'Result do Turno'!Y53)</f>
        <v>6</v>
      </c>
      <c r="V52" s="31">
        <f>IF('Result do Turno'!Z54="","",'Result do Turno'!Z54)</f>
        <v>7</v>
      </c>
      <c r="W52" s="31">
        <f>IF('Result do Turno'!Z53="","",'Result do Turno'!Z53)</f>
        <v>5</v>
      </c>
      <c r="X52" s="31" t="str">
        <f>IF('Result do Turno'!AA54="","",'Result do Turno'!AA54)</f>
        <v/>
      </c>
      <c r="Y52" s="186" t="str">
        <f>IF('Result do Turno'!AA53="","",'Result do Turno'!AA53)</f>
        <v/>
      </c>
      <c r="Z52" s="185" t="str">
        <f>IF('Result do Turno'!AL52="","",'Result do Turno'!AL52)</f>
        <v/>
      </c>
      <c r="AA52" s="31" t="str">
        <f>IF('Result do Turno'!AL51="","",'Result do Turno'!AL51)</f>
        <v/>
      </c>
      <c r="AB52" s="31">
        <f>IF('Result do Turno'!AM52="","",'Result do Turno'!AM52)</f>
        <v>7</v>
      </c>
      <c r="AC52" s="31">
        <f>IF('Result do Turno'!AM51="","",'Result do Turno'!AM51)</f>
        <v>6</v>
      </c>
      <c r="AD52" s="31">
        <f>IF('Result do Turno'!AN52="","",'Result do Turno'!AN52)</f>
        <v>6</v>
      </c>
      <c r="AE52" s="31">
        <f>IF('Result do Turno'!AN51="","",'Result do Turno'!AN51)</f>
        <v>4</v>
      </c>
      <c r="AF52" s="31" t="str">
        <f>IF('Result do Turno'!AO52="","",'Result do Turno'!AO52)</f>
        <v/>
      </c>
      <c r="AG52" s="186" t="str">
        <f>IF('Result do Turno'!AO51="","",'Result do Turno'!AO51)</f>
        <v/>
      </c>
      <c r="AH52" s="185" t="str">
        <f>IF('Result do Turno'!AZ50="","",'Result do Turno'!AZ50)</f>
        <v/>
      </c>
      <c r="AI52" s="31" t="str">
        <f>IF('Result do Turno'!AZ49="","",'Result do Turno'!AZ49)</f>
        <v/>
      </c>
      <c r="AJ52" s="31">
        <f>IF('Result do Turno'!BA50="","",'Result do Turno'!BA50)</f>
        <v>4</v>
      </c>
      <c r="AK52" s="31">
        <f>IF('Result do Turno'!BA49="","",'Result do Turno'!BA49)</f>
        <v>6</v>
      </c>
      <c r="AL52" s="31">
        <f>IF('Result do Turno'!BB50="","",'Result do Turno'!BB50)</f>
        <v>6</v>
      </c>
      <c r="AM52" s="31">
        <f>IF('Result do Turno'!BB49="","",'Result do Turno'!BB49)</f>
        <v>4</v>
      </c>
      <c r="AN52" s="31">
        <f>IF('Result do Turno'!BC50="","",'Result do Turno'!BC50)</f>
        <v>10</v>
      </c>
      <c r="AO52" s="186">
        <f>IF('Result do Turno'!BC49="","",'Result do Turno'!BC49)</f>
        <v>6</v>
      </c>
      <c r="AP52" s="185" t="str">
        <f>IF('Result do Turno'!BN54="","",'Result do Turno'!BN54)</f>
        <v/>
      </c>
      <c r="AQ52" s="31" t="str">
        <f>IF('Result do Turno'!BN53="","",'Result do Turno'!BN53)</f>
        <v/>
      </c>
      <c r="AR52" s="31">
        <f>IF('Result do Turno'!BO54="","",'Result do Turno'!BO54)</f>
        <v>6</v>
      </c>
      <c r="AS52" s="31">
        <f>IF('Result do Turno'!BO53="","",'Result do Turno'!BO53)</f>
        <v>1</v>
      </c>
      <c r="AT52" s="31">
        <f>IF('Result do Turno'!BP54="","",'Result do Turno'!BP54)</f>
        <v>5</v>
      </c>
      <c r="AU52" s="31">
        <f>IF('Result do Turno'!BP53="","",'Result do Turno'!BP53)</f>
        <v>7</v>
      </c>
      <c r="AV52" s="31">
        <f>IF('Result do Turno'!BQ54="","",'Result do Turno'!BQ54)</f>
        <v>10</v>
      </c>
      <c r="AW52" s="186">
        <f>IF('Result do Turno'!BQ53="","",'Result do Turno'!BQ53)</f>
        <v>5</v>
      </c>
      <c r="AX52" s="185" t="str">
        <f>IF('Result do Turno'!CB53="","",'Result do Turno'!CB53)</f>
        <v>R</v>
      </c>
      <c r="AY52" s="31" t="str">
        <f>IF('Result do Turno'!CB54="","",'Result do Turno'!CB54)</f>
        <v/>
      </c>
      <c r="AZ52" s="31">
        <f>IF('Result do Turno'!CC53="","",'Result do Turno'!CC53)</f>
        <v>6</v>
      </c>
      <c r="BA52" s="31">
        <f>IF('Result do Turno'!CC54="","",'Result do Turno'!CC54)</f>
        <v>3</v>
      </c>
      <c r="BB52" s="31">
        <f>IF('Result do Turno'!CD53="","",'Result do Turno'!CD53)</f>
        <v>2</v>
      </c>
      <c r="BC52" s="31">
        <f>IF('Result do Turno'!CD54="","",'Result do Turno'!CD54)</f>
        <v>2</v>
      </c>
      <c r="BD52" s="31" t="str">
        <f>IF('Result do Turno'!CE53="","",'Result do Turno'!CE53)</f>
        <v/>
      </c>
      <c r="BE52" s="186" t="str">
        <f>IF('Result do Turno'!CE54="","",'Result do Turno'!CE54)</f>
        <v/>
      </c>
      <c r="BG52" s="31">
        <f>'Result do Turno'!W54</f>
        <v>1</v>
      </c>
      <c r="BH52" s="31" t="str">
        <f t="shared" si="131"/>
        <v>7x6 7x5</v>
      </c>
      <c r="BI52" s="31">
        <f>'Result do Turno'!AK52</f>
        <v>1</v>
      </c>
      <c r="BJ52" s="31" t="str">
        <f t="shared" si="132"/>
        <v>7x6 6x4</v>
      </c>
      <c r="BK52" s="31">
        <f>'Result do Turno'!AY50</f>
        <v>1</v>
      </c>
      <c r="BL52" s="31" t="str">
        <f t="shared" si="123"/>
        <v>4x6 6x4 10x6</v>
      </c>
      <c r="BM52" s="31">
        <f>'Result do Turno'!BM54</f>
        <v>1</v>
      </c>
      <c r="BN52" s="31" t="str">
        <f t="shared" si="124"/>
        <v>6x1 5x7 10x5</v>
      </c>
      <c r="BO52" s="31">
        <f>'Result do Turno'!CA53</f>
        <v>0</v>
      </c>
      <c r="BP52" s="31" t="str">
        <f t="shared" si="125"/>
        <v>Rx</v>
      </c>
      <c r="BQ52" s="31">
        <f t="shared" si="133"/>
        <v>1</v>
      </c>
      <c r="BR52" s="31" t="str">
        <f t="shared" si="134"/>
        <v>CARLOS EWBANK venceu JOÃO MEDEIROS por 7x6 7x5</v>
      </c>
      <c r="BS52" s="31">
        <f t="shared" si="135"/>
        <v>1</v>
      </c>
      <c r="BT52" s="31" t="str">
        <f t="shared" si="136"/>
        <v>CARLOS EWBANK venceu OLÍMPIO FILHO por 7x6 6x4</v>
      </c>
      <c r="BU52" s="31">
        <f t="shared" si="137"/>
        <v>1</v>
      </c>
      <c r="BV52" s="31" t="str">
        <f t="shared" si="138"/>
        <v>CARLOS EWBANK venceu FRANCISCO ASSIS por 4x6 6x4 10x6</v>
      </c>
      <c r="BW52" s="31">
        <f t="shared" si="139"/>
        <v>1</v>
      </c>
      <c r="BX52" s="31" t="str">
        <f t="shared" si="140"/>
        <v>CARLOS EWBANK venceu MARCO MACIEL por 6x1 5x7 10x5</v>
      </c>
      <c r="BY52" s="31">
        <f t="shared" si="141"/>
        <v>1</v>
      </c>
      <c r="BZ52" s="31" t="str">
        <f t="shared" si="142"/>
        <v>CARLOS EWBANK perdeu para ADALO REIS por Rx</v>
      </c>
      <c r="CB52" s="31" t="str">
        <f t="shared" si="143"/>
        <v>CARLOS EWBANK venceu JOÃO MEDEIROS por 7x6 7x5</v>
      </c>
      <c r="CC52" s="31" t="str">
        <f t="shared" si="144"/>
        <v>CARLOS EWBANK venceu OLÍMPIO FILHO por 7x6 6x4</v>
      </c>
      <c r="CD52" s="31" t="str">
        <f t="shared" si="145"/>
        <v>CARLOS EWBANK venceu FRANCISCO ASSIS por 4x6 6x4 10x6</v>
      </c>
      <c r="CE52" s="31" t="str">
        <f t="shared" si="146"/>
        <v>CARLOS EWBANK venceu MARCO MACIEL por 6x1 5x7 10x5</v>
      </c>
      <c r="CF52" s="31" t="str">
        <f t="shared" si="147"/>
        <v>CARLOS EWBANK perdeu para ADALO REIS por Rx</v>
      </c>
      <c r="CG52" s="31">
        <f t="shared" si="148"/>
        <v>0</v>
      </c>
      <c r="CH52" s="31" t="str">
        <f t="shared" si="99"/>
        <v/>
      </c>
    </row>
    <row r="53" spans="1:86" x14ac:dyDescent="0.45">
      <c r="A53" s="179" t="str">
        <f>'Result do Turno'!D53</f>
        <v>MARCO MACIEL</v>
      </c>
      <c r="B53" s="31" t="str">
        <f>'Result do Turno'!V51</f>
        <v>OLÍMPIO FILHO</v>
      </c>
      <c r="C53" s="31" t="str">
        <f t="shared" si="126"/>
        <v/>
      </c>
      <c r="D53" s="31" t="str">
        <f>'Result do Turno'!AJ49</f>
        <v>FRANCISCO ASSIS</v>
      </c>
      <c r="E53" s="31" t="str">
        <f t="shared" si="127"/>
        <v/>
      </c>
      <c r="F53" s="31" t="str">
        <f>'Result do Turno'!AX54</f>
        <v>ADALO REIS</v>
      </c>
      <c r="G53" s="31" t="str">
        <f t="shared" si="128"/>
        <v/>
      </c>
      <c r="H53" s="31" t="str">
        <f>'Result do Turno'!BL54</f>
        <v>CARLOS EWBANK</v>
      </c>
      <c r="I53" s="31" t="str">
        <f t="shared" si="129"/>
        <v/>
      </c>
      <c r="J53" s="31" t="str">
        <f>'Result do Turno'!BZ51</f>
        <v>JOÃO MEDEIROS</v>
      </c>
      <c r="K53" s="31" t="str">
        <f t="shared" si="130"/>
        <v/>
      </c>
      <c r="M53" s="181">
        <f>'Result do Turno'!U51</f>
        <v>0</v>
      </c>
      <c r="N53" s="181" t="str">
        <f>'Result do Turno'!AI49</f>
        <v>(D)</v>
      </c>
      <c r="O53" s="181" t="str">
        <f>'Result do Turno'!AW54</f>
        <v>(D)</v>
      </c>
      <c r="P53" s="181">
        <f>'Result do Turno'!BK54</f>
        <v>0</v>
      </c>
      <c r="Q53" s="181" t="str">
        <f>'Result do Turno'!BY51</f>
        <v>(D)</v>
      </c>
      <c r="R53" s="185" t="str">
        <f>IF('Result do Turno'!X52="","",'Result do Turno'!X52)</f>
        <v>W</v>
      </c>
      <c r="S53" s="31" t="str">
        <f>IF('Result do Turno'!X51="","",'Result do Turno'!X51)</f>
        <v>O</v>
      </c>
      <c r="T53" s="31" t="str">
        <f>IF('Result do Turno'!Y52="","",'Result do Turno'!Y52)</f>
        <v/>
      </c>
      <c r="U53" s="31" t="str">
        <f>IF('Result do Turno'!Y51="","",'Result do Turno'!Y51)</f>
        <v/>
      </c>
      <c r="V53" s="31" t="str">
        <f>IF('Result do Turno'!Z52="","",'Result do Turno'!Z52)</f>
        <v/>
      </c>
      <c r="W53" s="31" t="str">
        <f>IF('Result do Turno'!Z51="","",'Result do Turno'!Z51)</f>
        <v/>
      </c>
      <c r="X53" s="31" t="str">
        <f>IF('Result do Turno'!AA52="","",'Result do Turno'!AA52)</f>
        <v/>
      </c>
      <c r="Y53" s="186" t="str">
        <f>IF('Result do Turno'!AA51="","",'Result do Turno'!AA51)</f>
        <v/>
      </c>
      <c r="Z53" s="185" t="str">
        <f>IF('Result do Turno'!AL50="","",'Result do Turno'!AL50)</f>
        <v/>
      </c>
      <c r="AA53" s="31" t="str">
        <f>IF('Result do Turno'!AL49="","",'Result do Turno'!AL49)</f>
        <v/>
      </c>
      <c r="AB53" s="31">
        <f>IF('Result do Turno'!AM50="","",'Result do Turno'!AM50)</f>
        <v>4</v>
      </c>
      <c r="AC53" s="31">
        <f>IF('Result do Turno'!AM49="","",'Result do Turno'!AM49)</f>
        <v>6</v>
      </c>
      <c r="AD53" s="31">
        <f>IF('Result do Turno'!AN50="","",'Result do Turno'!AN50)</f>
        <v>7</v>
      </c>
      <c r="AE53" s="31">
        <f>IF('Result do Turno'!AN49="","",'Result do Turno'!AN49)</f>
        <v>6</v>
      </c>
      <c r="AF53" s="31">
        <f>IF('Result do Turno'!AO50="","",'Result do Turno'!AO50)</f>
        <v>6</v>
      </c>
      <c r="AG53" s="186">
        <f>IF('Result do Turno'!AO49="","",'Result do Turno'!AO49)</f>
        <v>10</v>
      </c>
      <c r="AH53" s="185" t="str">
        <f>IF('Result do Turno'!AZ53="","",'Result do Turno'!AZ53)</f>
        <v>O</v>
      </c>
      <c r="AI53" s="31" t="str">
        <f>IF('Result do Turno'!AZ54="","",'Result do Turno'!AZ54)</f>
        <v>W</v>
      </c>
      <c r="AJ53" s="31" t="str">
        <f>IF('Result do Turno'!BA53="","",'Result do Turno'!BA53)</f>
        <v/>
      </c>
      <c r="AK53" s="31" t="str">
        <f>IF('Result do Turno'!BA54="","",'Result do Turno'!BA54)</f>
        <v/>
      </c>
      <c r="AL53" s="31" t="str">
        <f>IF('Result do Turno'!BB53="","",'Result do Turno'!BB53)</f>
        <v/>
      </c>
      <c r="AM53" s="31" t="str">
        <f>IF('Result do Turno'!BB54="","",'Result do Turno'!BB54)</f>
        <v/>
      </c>
      <c r="AN53" s="31" t="str">
        <f>IF('Result do Turno'!BC53="","",'Result do Turno'!BC53)</f>
        <v/>
      </c>
      <c r="AO53" s="186" t="str">
        <f>IF('Result do Turno'!BC54="","",'Result do Turno'!BC54)</f>
        <v/>
      </c>
      <c r="AP53" s="185" t="str">
        <f>IF('Result do Turno'!BN53="","",'Result do Turno'!BN53)</f>
        <v/>
      </c>
      <c r="AQ53" s="31" t="str">
        <f>IF('Result do Turno'!BN54="","",'Result do Turno'!BN54)</f>
        <v/>
      </c>
      <c r="AR53" s="31">
        <f>IF('Result do Turno'!BO53="","",'Result do Turno'!BO53)</f>
        <v>1</v>
      </c>
      <c r="AS53" s="31">
        <f>IF('Result do Turno'!BO54="","",'Result do Turno'!BO54)</f>
        <v>6</v>
      </c>
      <c r="AT53" s="31">
        <f>IF('Result do Turno'!BP53="","",'Result do Turno'!BP53)</f>
        <v>7</v>
      </c>
      <c r="AU53" s="31">
        <f>IF('Result do Turno'!BP54="","",'Result do Turno'!BP54)</f>
        <v>5</v>
      </c>
      <c r="AV53" s="31">
        <f>IF('Result do Turno'!BQ53="","",'Result do Turno'!BQ53)</f>
        <v>5</v>
      </c>
      <c r="AW53" s="186">
        <f>IF('Result do Turno'!BQ54="","",'Result do Turno'!BQ54)</f>
        <v>10</v>
      </c>
      <c r="AX53" s="185" t="str">
        <f>IF('Result do Turno'!CB52="","",'Result do Turno'!CB52)</f>
        <v/>
      </c>
      <c r="AY53" s="31" t="str">
        <f>IF('Result do Turno'!CB51="","",'Result do Turno'!CB51)</f>
        <v/>
      </c>
      <c r="AZ53" s="31">
        <f>IF('Result do Turno'!CC52="","",'Result do Turno'!CC52)</f>
        <v>6</v>
      </c>
      <c r="BA53" s="31">
        <f>IF('Result do Turno'!CC51="","",'Result do Turno'!CC51)</f>
        <v>2</v>
      </c>
      <c r="BB53" s="31">
        <f>IF('Result do Turno'!CD52="","",'Result do Turno'!CD52)</f>
        <v>6</v>
      </c>
      <c r="BC53" s="31">
        <f>IF('Result do Turno'!CD51="","",'Result do Turno'!CD51)</f>
        <v>4</v>
      </c>
      <c r="BD53" s="31" t="str">
        <f>IF('Result do Turno'!CE52="","",'Result do Turno'!CE52)</f>
        <v/>
      </c>
      <c r="BE53" s="186" t="str">
        <f>IF('Result do Turno'!CE51="","",'Result do Turno'!CE51)</f>
        <v/>
      </c>
      <c r="BG53" s="31">
        <f>'Result do Turno'!W52</f>
        <v>1</v>
      </c>
      <c r="BH53" s="31" t="str">
        <f t="shared" si="131"/>
        <v>WxO</v>
      </c>
      <c r="BI53" s="31">
        <f>'Result do Turno'!AK50</f>
        <v>0</v>
      </c>
      <c r="BJ53" s="31" t="str">
        <f t="shared" si="132"/>
        <v>4x6 7x6 6x10</v>
      </c>
      <c r="BK53" s="31">
        <f>'Result do Turno'!AY53</f>
        <v>0</v>
      </c>
      <c r="BL53" s="31" t="str">
        <f t="shared" si="123"/>
        <v>OxW</v>
      </c>
      <c r="BM53" s="31">
        <f>'Result do Turno'!BM53</f>
        <v>0</v>
      </c>
      <c r="BN53" s="31" t="str">
        <f t="shared" si="124"/>
        <v>1x6 7x5 5x10</v>
      </c>
      <c r="BO53" s="31">
        <f>'Result do Turno'!CA52</f>
        <v>1</v>
      </c>
      <c r="BP53" s="31" t="str">
        <f t="shared" si="125"/>
        <v>6x2 6x4</v>
      </c>
      <c r="BQ53" s="31">
        <f t="shared" si="133"/>
        <v>1</v>
      </c>
      <c r="BR53" s="31" t="str">
        <f t="shared" si="134"/>
        <v>MARCO MACIEL venceu OLÍMPIO FILHO por WxO</v>
      </c>
      <c r="BS53" s="31">
        <f t="shared" si="135"/>
        <v>1</v>
      </c>
      <c r="BT53" s="31" t="str">
        <f t="shared" si="136"/>
        <v>MARCO MACIEL perdeu para FRANCISCO ASSIS por 4x6 7x6 6x10</v>
      </c>
      <c r="BU53" s="31">
        <f t="shared" si="137"/>
        <v>1</v>
      </c>
      <c r="BV53" s="31" t="str">
        <f t="shared" si="138"/>
        <v>MARCO MACIEL perdeu para ADALO REIS por WxO</v>
      </c>
      <c r="BW53" s="31">
        <f t="shared" si="139"/>
        <v>1</v>
      </c>
      <c r="BX53" s="31" t="str">
        <f t="shared" si="140"/>
        <v>MARCO MACIEL perdeu para CARLOS EWBANK por 1x6 7x5 5x10</v>
      </c>
      <c r="BY53" s="31">
        <f t="shared" si="141"/>
        <v>1</v>
      </c>
      <c r="BZ53" s="31" t="str">
        <f t="shared" si="142"/>
        <v>MARCO MACIEL venceu JOÃO MEDEIROS por 6x2 6x4</v>
      </c>
      <c r="CB53" s="31" t="str">
        <f t="shared" si="143"/>
        <v>MARCO MACIEL venceu OLÍMPIO FILHO por WxO</v>
      </c>
      <c r="CC53" s="31" t="str">
        <f t="shared" si="144"/>
        <v>MARCO MACIEL perdeu para FRANCISCO ASSIS por 4x6 7x6 6x10</v>
      </c>
      <c r="CD53" s="31" t="str">
        <f t="shared" si="145"/>
        <v>MARCO MACIEL perdeu para ADALO REIS por WxO</v>
      </c>
      <c r="CE53" s="31" t="str">
        <f t="shared" si="146"/>
        <v>MARCO MACIEL perdeu para CARLOS EWBANK por 1x6 7x5 5x10</v>
      </c>
      <c r="CF53" s="31" t="str">
        <f t="shared" si="147"/>
        <v>MARCO MACIEL venceu JOÃO MEDEIROS por 6x2 6x4</v>
      </c>
      <c r="CG53" s="31">
        <f t="shared" si="148"/>
        <v>1</v>
      </c>
      <c r="CH53" s="31" t="str">
        <f t="shared" si="99"/>
        <v/>
      </c>
    </row>
    <row r="54" spans="1:86" x14ac:dyDescent="0.45">
      <c r="A54" s="179" t="str">
        <f>'Result do Turno'!D54</f>
        <v>ADALO REIS</v>
      </c>
      <c r="B54" s="31" t="str">
        <f>'Result do Turno'!V49</f>
        <v>FRANCISCO ASSIS</v>
      </c>
      <c r="C54" s="31" t="str">
        <f t="shared" si="126"/>
        <v/>
      </c>
      <c r="D54" s="31" t="str">
        <f>'Result do Turno'!AJ53</f>
        <v>JOÃO MEDEIROS</v>
      </c>
      <c r="E54" s="31" t="str">
        <f t="shared" si="127"/>
        <v/>
      </c>
      <c r="F54" s="31" t="str">
        <f>'Result do Turno'!AX53</f>
        <v>MARCO MACIEL</v>
      </c>
      <c r="G54" s="31" t="str">
        <f t="shared" si="128"/>
        <v/>
      </c>
      <c r="H54" s="31" t="str">
        <f>'Result do Turno'!BL51</f>
        <v>OLÍMPIO FILHO</v>
      </c>
      <c r="I54" s="31" t="str">
        <f t="shared" si="129"/>
        <v/>
      </c>
      <c r="J54" s="31" t="str">
        <f>'Result do Turno'!BZ53</f>
        <v>CARLOS EWBANK</v>
      </c>
      <c r="K54" s="31" t="str">
        <f t="shared" si="130"/>
        <v/>
      </c>
      <c r="M54" s="181">
        <f>'Result do Turno'!U49</f>
        <v>0</v>
      </c>
      <c r="N54" s="181" t="str">
        <f>'Result do Turno'!AI53</f>
        <v>(D)</v>
      </c>
      <c r="O54" s="181">
        <f>'Result do Turno'!AW53</f>
        <v>0</v>
      </c>
      <c r="P54" s="181">
        <f>'Result do Turno'!BK51</f>
        <v>0</v>
      </c>
      <c r="Q54" s="181" t="str">
        <f>'Result do Turno'!BY53</f>
        <v>(D)</v>
      </c>
      <c r="R54" s="187" t="str">
        <f>IF('Result do Turno'!X50="","",'Result do Turno'!X50)</f>
        <v/>
      </c>
      <c r="S54" s="188" t="str">
        <f>IF('Result do Turno'!X49="","",'Result do Turno'!X49)</f>
        <v/>
      </c>
      <c r="T54" s="188">
        <f>IF('Result do Turno'!Y50="","",'Result do Turno'!Y50)</f>
        <v>2</v>
      </c>
      <c r="U54" s="188">
        <f>IF('Result do Turno'!Y49="","",'Result do Turno'!Y49)</f>
        <v>6</v>
      </c>
      <c r="V54" s="188">
        <f>IF('Result do Turno'!Z50="","",'Result do Turno'!Z50)</f>
        <v>6</v>
      </c>
      <c r="W54" s="188">
        <f>IF('Result do Turno'!Z49="","",'Result do Turno'!Z49)</f>
        <v>4</v>
      </c>
      <c r="X54" s="188">
        <f>IF('Result do Turno'!AA50="","",'Result do Turno'!AA50)</f>
        <v>4</v>
      </c>
      <c r="Y54" s="189">
        <f>IF('Result do Turno'!AA49="","",'Result do Turno'!AA49)</f>
        <v>10</v>
      </c>
      <c r="Z54" s="187" t="str">
        <f>IF('Result do Turno'!AL54="","",'Result do Turno'!AL54)</f>
        <v/>
      </c>
      <c r="AA54" s="188" t="str">
        <f>IF('Result do Turno'!AL53="","",'Result do Turno'!AL53)</f>
        <v/>
      </c>
      <c r="AB54" s="188">
        <f>IF('Result do Turno'!AM54="","",'Result do Turno'!AM54)</f>
        <v>3</v>
      </c>
      <c r="AC54" s="188">
        <f>IF('Result do Turno'!AM53="","",'Result do Turno'!AM53)</f>
        <v>6</v>
      </c>
      <c r="AD54" s="188">
        <f>IF('Result do Turno'!AN54="","",'Result do Turno'!AN54)</f>
        <v>6</v>
      </c>
      <c r="AE54" s="188">
        <f>IF('Result do Turno'!AN53="","",'Result do Turno'!AN53)</f>
        <v>4</v>
      </c>
      <c r="AF54" s="188">
        <f>IF('Result do Turno'!AO54="","",'Result do Turno'!AO54)</f>
        <v>4</v>
      </c>
      <c r="AG54" s="189">
        <f>IF('Result do Turno'!AO53="","",'Result do Turno'!AO53)</f>
        <v>10</v>
      </c>
      <c r="AH54" s="187" t="str">
        <f>IF('Result do Turno'!AZ54="","",'Result do Turno'!AZ54)</f>
        <v>W</v>
      </c>
      <c r="AI54" s="188" t="str">
        <f>IF('Result do Turno'!AZ53="","",'Result do Turno'!AZ53)</f>
        <v>O</v>
      </c>
      <c r="AJ54" s="188" t="str">
        <f>IF('Result do Turno'!BA54="","",'Result do Turno'!BA54)</f>
        <v/>
      </c>
      <c r="AK54" s="188" t="str">
        <f>IF('Result do Turno'!BA53="","",'Result do Turno'!BA53)</f>
        <v/>
      </c>
      <c r="AL54" s="188" t="str">
        <f>IF('Result do Turno'!BB54="","",'Result do Turno'!BB54)</f>
        <v/>
      </c>
      <c r="AM54" s="188" t="str">
        <f>IF('Result do Turno'!BB53="","",'Result do Turno'!BB53)</f>
        <v/>
      </c>
      <c r="AN54" s="188" t="str">
        <f>IF('Result do Turno'!BC54="","",'Result do Turno'!BC54)</f>
        <v/>
      </c>
      <c r="AO54" s="189" t="str">
        <f>IF('Result do Turno'!BC53="","",'Result do Turno'!BC53)</f>
        <v/>
      </c>
      <c r="AP54" s="187" t="str">
        <f>IF('Result do Turno'!BN52="","",'Result do Turno'!BN52)</f>
        <v/>
      </c>
      <c r="AQ54" s="188" t="str">
        <f>IF('Result do Turno'!BN51="","",'Result do Turno'!BN51)</f>
        <v/>
      </c>
      <c r="AR54" s="188">
        <f>IF('Result do Turno'!BO52="","",'Result do Turno'!BO52)</f>
        <v>7</v>
      </c>
      <c r="AS54" s="188">
        <f>IF('Result do Turno'!BO51="","",'Result do Turno'!BO51)</f>
        <v>6</v>
      </c>
      <c r="AT54" s="188">
        <f>IF('Result do Turno'!BP52="","",'Result do Turno'!BP52)</f>
        <v>7</v>
      </c>
      <c r="AU54" s="188">
        <f>IF('Result do Turno'!BP51="","",'Result do Turno'!BP51)</f>
        <v>6</v>
      </c>
      <c r="AV54" s="188" t="str">
        <f>IF('Result do Turno'!BQ52="","",'Result do Turno'!BQ52)</f>
        <v/>
      </c>
      <c r="AW54" s="189" t="str">
        <f>IF('Result do Turno'!BQ51="","",'Result do Turno'!BQ51)</f>
        <v/>
      </c>
      <c r="AX54" s="187" t="str">
        <f>IF('Result do Turno'!CB54="","",'Result do Turno'!CB54)</f>
        <v/>
      </c>
      <c r="AY54" s="188" t="str">
        <f>IF('Result do Turno'!CB53="","",'Result do Turno'!CB53)</f>
        <v>R</v>
      </c>
      <c r="AZ54" s="188">
        <f>IF('Result do Turno'!CC54="","",'Result do Turno'!CC54)</f>
        <v>3</v>
      </c>
      <c r="BA54" s="188">
        <f>IF('Result do Turno'!CC53="","",'Result do Turno'!CC53)</f>
        <v>6</v>
      </c>
      <c r="BB54" s="188">
        <f>IF('Result do Turno'!CD54="","",'Result do Turno'!CD54)</f>
        <v>2</v>
      </c>
      <c r="BC54" s="188">
        <f>IF('Result do Turno'!CD53="","",'Result do Turno'!CD53)</f>
        <v>2</v>
      </c>
      <c r="BD54" s="188" t="str">
        <f>IF('Result do Turno'!CE54="","",'Result do Turno'!CE54)</f>
        <v/>
      </c>
      <c r="BE54" s="189" t="str">
        <f>IF('Result do Turno'!CE53="","",'Result do Turno'!CE53)</f>
        <v/>
      </c>
      <c r="BG54" s="31">
        <f>'Result do Turno'!W50</f>
        <v>0</v>
      </c>
      <c r="BH54" s="31" t="str">
        <f t="shared" si="131"/>
        <v>2x6 6x4 4x10</v>
      </c>
      <c r="BI54" s="31">
        <f>'Result do Turno'!AK54</f>
        <v>0</v>
      </c>
      <c r="BJ54" s="31" t="str">
        <f t="shared" si="132"/>
        <v>3x6 6x4 4x10</v>
      </c>
      <c r="BK54" s="31">
        <f>'Result do Turno'!AY54</f>
        <v>1</v>
      </c>
      <c r="BL54" s="31" t="str">
        <f t="shared" si="123"/>
        <v>WxO</v>
      </c>
      <c r="BM54" s="31">
        <f>'Result do Turno'!BM52</f>
        <v>1</v>
      </c>
      <c r="BN54" s="31" t="str">
        <f t="shared" si="124"/>
        <v>7x6 7x6</v>
      </c>
      <c r="BO54" s="31">
        <f>'Result do Turno'!CA54</f>
        <v>1</v>
      </c>
      <c r="BP54" s="31" t="str">
        <f t="shared" si="125"/>
        <v>3x6 2x2</v>
      </c>
      <c r="BQ54" s="31">
        <f t="shared" si="133"/>
        <v>1</v>
      </c>
      <c r="BR54" s="31" t="str">
        <f t="shared" si="134"/>
        <v>ADALO REIS perdeu para FRANCISCO ASSIS por 2x6 6x4 4x10</v>
      </c>
      <c r="BS54" s="31">
        <f t="shared" si="135"/>
        <v>1</v>
      </c>
      <c r="BT54" s="31" t="str">
        <f t="shared" si="136"/>
        <v>ADALO REIS perdeu para JOÃO MEDEIROS por 3x6 6x4 4x10</v>
      </c>
      <c r="BU54" s="31">
        <f t="shared" si="137"/>
        <v>1</v>
      </c>
      <c r="BV54" s="31" t="str">
        <f t="shared" si="138"/>
        <v>ADALO REIS venceu MARCO MACIEL por WxO</v>
      </c>
      <c r="BW54" s="31">
        <f t="shared" si="139"/>
        <v>1</v>
      </c>
      <c r="BX54" s="31" t="str">
        <f t="shared" si="140"/>
        <v>ADALO REIS venceu OLÍMPIO FILHO por 7x6 7x6</v>
      </c>
      <c r="BY54" s="31">
        <f t="shared" si="141"/>
        <v>1</v>
      </c>
      <c r="BZ54" s="31" t="str">
        <f t="shared" si="142"/>
        <v>ADALO REIS venceu CARLOS EWBANK por 3x6 2x2</v>
      </c>
      <c r="CB54" s="31" t="str">
        <f t="shared" si="143"/>
        <v>ADALO REIS perdeu para FRANCISCO ASSIS por 2x6 6x4 4x10</v>
      </c>
      <c r="CC54" s="31" t="str">
        <f t="shared" si="144"/>
        <v>ADALO REIS perdeu para JOÃO MEDEIROS por 3x6 6x4 4x10</v>
      </c>
      <c r="CD54" s="31" t="str">
        <f t="shared" si="145"/>
        <v>ADALO REIS venceu MARCO MACIEL por WxO</v>
      </c>
      <c r="CE54" s="31" t="str">
        <f t="shared" si="146"/>
        <v>ADALO REIS venceu OLÍMPIO FILHO por 7x6 7x6</v>
      </c>
      <c r="CF54" s="31" t="str">
        <f t="shared" si="147"/>
        <v>ADALO REIS venceu CARLOS EWBANK por 3x6 2x2</v>
      </c>
      <c r="CG54" s="31">
        <f t="shared" si="148"/>
        <v>0</v>
      </c>
      <c r="CH54" s="31" t="str">
        <f t="shared" si="99"/>
        <v/>
      </c>
    </row>
    <row r="55" spans="1:86" x14ac:dyDescent="0.45">
      <c r="BG55" s="31">
        <f>'Result do Turno'!W55</f>
        <v>0</v>
      </c>
      <c r="BI55" s="31">
        <f>'Result do Turno'!AK55</f>
        <v>0</v>
      </c>
      <c r="BL55" s="31" t="str">
        <f t="shared" si="123"/>
        <v>x x</v>
      </c>
      <c r="BN55" s="31" t="str">
        <f t="shared" si="124"/>
        <v>x x</v>
      </c>
      <c r="BP55" s="31" t="str">
        <f t="shared" si="125"/>
        <v>x x</v>
      </c>
      <c r="CH55" s="31" t="str">
        <f t="shared" si="99"/>
        <v/>
      </c>
    </row>
    <row r="56" spans="1:86" x14ac:dyDescent="0.45">
      <c r="BG56" s="31">
        <f>'Result do Turno'!W56</f>
        <v>0</v>
      </c>
      <c r="BI56" s="31">
        <f>'Result do Turno'!AK56</f>
        <v>0</v>
      </c>
      <c r="BL56" s="31" t="str">
        <f t="shared" si="123"/>
        <v>x x</v>
      </c>
      <c r="BN56" s="31" t="str">
        <f t="shared" si="124"/>
        <v>x x</v>
      </c>
      <c r="BP56" s="31" t="str">
        <f t="shared" si="125"/>
        <v>x x</v>
      </c>
      <c r="CH56" s="31" t="str">
        <f t="shared" si="99"/>
        <v/>
      </c>
    </row>
    <row r="57" spans="1:86" x14ac:dyDescent="0.45">
      <c r="E57" s="31" t="s">
        <v>264</v>
      </c>
      <c r="G57" s="31" t="s">
        <v>264</v>
      </c>
      <c r="I57" s="31" t="s">
        <v>265</v>
      </c>
      <c r="K57" s="31" t="s">
        <v>266</v>
      </c>
      <c r="BG57" s="31">
        <f>'Result do Turno'!W57</f>
        <v>0</v>
      </c>
      <c r="BI57" s="31">
        <f>'Result do Turno'!AK57</f>
        <v>0</v>
      </c>
      <c r="BL57" s="31" t="str">
        <f t="shared" si="123"/>
        <v>x x</v>
      </c>
      <c r="BN57" s="31" t="str">
        <f t="shared" si="124"/>
        <v>x x</v>
      </c>
      <c r="BP57" s="31" t="str">
        <f t="shared" si="125"/>
        <v>x x</v>
      </c>
      <c r="CH57" s="31" t="str">
        <f t="shared" si="99"/>
        <v/>
      </c>
    </row>
    <row r="58" spans="1:86" x14ac:dyDescent="0.45">
      <c r="A58" s="179" t="str">
        <f>'Result do Turno'!D58</f>
        <v>CARLOS MAMEDE</v>
      </c>
      <c r="B58" s="180" t="str">
        <f>'Result do Turno'!V59</f>
        <v>CÉSAR MARRA</v>
      </c>
      <c r="C58" s="31" t="str">
        <f t="shared" ref="C58:C63" si="149">IF(BQ58=1,"",IF(M58=0,A58,B58))</f>
        <v/>
      </c>
      <c r="D58" s="31" t="str">
        <f>'Result do Turno'!AJ59</f>
        <v>RAFAEL BICALHO</v>
      </c>
      <c r="E58" s="31" t="str">
        <f t="shared" ref="E58:E63" si="150">IF(BS58=1,"",IF(N58=0,A58,D58))</f>
        <v/>
      </c>
      <c r="F58" s="180" t="str">
        <f>'Result do Turno'!AX59</f>
        <v>ÁRIO TOLEDO</v>
      </c>
      <c r="G58" s="31" t="str">
        <f t="shared" ref="G58:G63" si="151">IF(BU58=1,"",IF(O58=0,A58,F58))</f>
        <v/>
      </c>
      <c r="H58" s="180" t="str">
        <f>'Result do Turno'!BL59</f>
        <v>JOSÉ LUIS</v>
      </c>
      <c r="I58" s="31" t="str">
        <f t="shared" ref="I58:I63" si="152">IF(BW58=1,"",IF(P58=0,A58,H58))</f>
        <v/>
      </c>
      <c r="J58" s="180" t="str">
        <f>'Result do Turno'!BZ59</f>
        <v>EDSON BELLO</v>
      </c>
      <c r="K58" s="31" t="str">
        <f t="shared" ref="K58:K63" si="153">IF(BY58=1,"",IF(Q58=0,A58,J58))</f>
        <v/>
      </c>
      <c r="M58" s="181" t="str">
        <f>'Result do Turno'!U59</f>
        <v>(D)</v>
      </c>
      <c r="N58" s="181">
        <f>'Result do Turno'!AI59</f>
        <v>0</v>
      </c>
      <c r="O58" s="181" t="str">
        <f>'Result do Turno'!AW59</f>
        <v>(D)</v>
      </c>
      <c r="P58" s="181">
        <f>'Result do Turno'!BK59</f>
        <v>0</v>
      </c>
      <c r="Q58" s="181" t="str">
        <f>'Result do Turno'!BY59</f>
        <v>(D)</v>
      </c>
      <c r="R58" s="182" t="str">
        <f>IF('Result do Turno'!X58="","",'Result do Turno'!X58)</f>
        <v>R</v>
      </c>
      <c r="S58" s="183" t="str">
        <f>IF('Result do Turno'!X59="","",'Result do Turno'!X59)</f>
        <v/>
      </c>
      <c r="T58" s="183">
        <f>IF('Result do Turno'!Y58="","",'Result do Turno'!Y58)</f>
        <v>2</v>
      </c>
      <c r="U58" s="183">
        <f>IF('Result do Turno'!Y59="","",'Result do Turno'!Y59)</f>
        <v>6</v>
      </c>
      <c r="V58" s="183" t="str">
        <f>IF('Result do Turno'!Z58="","",'Result do Turno'!Z58)</f>
        <v/>
      </c>
      <c r="W58" s="183">
        <f>IF('Result do Turno'!Z59="","",'Result do Turno'!Z59)</f>
        <v>2</v>
      </c>
      <c r="X58" s="183" t="str">
        <f>IF('Result do Turno'!AA58="","",'Result do Turno'!AA58)</f>
        <v/>
      </c>
      <c r="Y58" s="184" t="str">
        <f>IF('Result do Turno'!AA59="","",'Result do Turno'!AA59)</f>
        <v/>
      </c>
      <c r="Z58" s="182" t="str">
        <f>IF('Result do Turno'!AL58="","",'Result do Turno'!AL58)</f>
        <v>R</v>
      </c>
      <c r="AA58" s="183" t="str">
        <f>IF('Result do Turno'!AL59="","",'Result do Turno'!AL59)</f>
        <v/>
      </c>
      <c r="AB58" s="183">
        <f>IF('Result do Turno'!AM58="","",'Result do Turno'!AM58)</f>
        <v>0</v>
      </c>
      <c r="AC58" s="183">
        <f>IF('Result do Turno'!AM59="","",'Result do Turno'!AM59)</f>
        <v>6</v>
      </c>
      <c r="AD58" s="183" t="str">
        <f>IF('Result do Turno'!AN58="","",'Result do Turno'!AN58)</f>
        <v/>
      </c>
      <c r="AE58" s="183" t="str">
        <f>IF('Result do Turno'!AN59="","",'Result do Turno'!AN59)</f>
        <v/>
      </c>
      <c r="AF58" s="183" t="str">
        <f>IF('Result do Turno'!AO58="","",'Result do Turno'!AO58)</f>
        <v/>
      </c>
      <c r="AG58" s="184" t="str">
        <f>IF('Result do Turno'!AO59="","",'Result do Turno'!AO59)</f>
        <v/>
      </c>
      <c r="AH58" s="182" t="str">
        <f>IF('Result do Turno'!AZ58="","",'Result do Turno'!AZ58)</f>
        <v>W</v>
      </c>
      <c r="AI58" s="183" t="str">
        <f>IF('Result do Turno'!AZ59="","",'Result do Turno'!AZ59)</f>
        <v>O</v>
      </c>
      <c r="AJ58" s="183" t="str">
        <f>IF('Result do Turno'!BA58="","",'Result do Turno'!BA58)</f>
        <v/>
      </c>
      <c r="AK58" s="183" t="str">
        <f>IF('Result do Turno'!BA59="","",'Result do Turno'!BA59)</f>
        <v/>
      </c>
      <c r="AL58" s="183" t="str">
        <f>IF('Result do Turno'!BB58="","",'Result do Turno'!BB58)</f>
        <v/>
      </c>
      <c r="AM58" s="183" t="str">
        <f>IF('Result do Turno'!BB59="","",'Result do Turno'!BB59)</f>
        <v/>
      </c>
      <c r="AN58" s="183" t="str">
        <f>IF('Result do Turno'!BC58="","",'Result do Turno'!BC58)</f>
        <v/>
      </c>
      <c r="AO58" s="184" t="str">
        <f>IF('Result do Turno'!BC59="","",'Result do Turno'!BC59)</f>
        <v/>
      </c>
      <c r="AP58" s="182" t="str">
        <f>IF('Result do Turno'!BN58="","",'Result do Turno'!BN58)</f>
        <v/>
      </c>
      <c r="AQ58" s="183" t="str">
        <f>IF('Result do Turno'!BN59="","",'Result do Turno'!BN59)</f>
        <v/>
      </c>
      <c r="AR58" s="183">
        <f>IF('Result do Turno'!BO58="","",'Result do Turno'!BO58)</f>
        <v>1</v>
      </c>
      <c r="AS58" s="183">
        <f>IF('Result do Turno'!BO59="","",'Result do Turno'!BO59)</f>
        <v>6</v>
      </c>
      <c r="AT58" s="183">
        <f>IF('Result do Turno'!BP58="","",'Result do Turno'!BP58)</f>
        <v>2</v>
      </c>
      <c r="AU58" s="183">
        <f>IF('Result do Turno'!BP59="","",'Result do Turno'!BP59)</f>
        <v>6</v>
      </c>
      <c r="AV58" s="183" t="str">
        <f>IF('Result do Turno'!BQ58="","",'Result do Turno'!BQ58)</f>
        <v/>
      </c>
      <c r="AW58" s="184" t="str">
        <f>IF('Result do Turno'!BQ59="","",'Result do Turno'!BQ59)</f>
        <v/>
      </c>
      <c r="AX58" s="182" t="str">
        <f>IF('Result do Turno'!CB58="","",'Result do Turno'!CB58)</f>
        <v>O</v>
      </c>
      <c r="AY58" s="183" t="str">
        <f>IF('Result do Turno'!CB59="","",'Result do Turno'!CB59)</f>
        <v>W</v>
      </c>
      <c r="AZ58" s="183" t="str">
        <f>IF('Result do Turno'!CC58="","",'Result do Turno'!CC58)</f>
        <v/>
      </c>
      <c r="BA58" s="183" t="str">
        <f>IF('Result do Turno'!CC59="","",'Result do Turno'!CC59)</f>
        <v/>
      </c>
      <c r="BB58" s="183" t="str">
        <f>IF('Result do Turno'!CD58="","",'Result do Turno'!CD58)</f>
        <v/>
      </c>
      <c r="BC58" s="183" t="str">
        <f>IF('Result do Turno'!CD59="","",'Result do Turno'!CD59)</f>
        <v/>
      </c>
      <c r="BD58" s="183" t="str">
        <f>IF('Result do Turno'!CE58="","",'Result do Turno'!CE58)</f>
        <v/>
      </c>
      <c r="BE58" s="184" t="str">
        <f>IF('Result do Turno'!CE59="","",'Result do Turno'!CE59)</f>
        <v/>
      </c>
      <c r="BG58" s="31">
        <f>'Result do Turno'!W58</f>
        <v>0</v>
      </c>
      <c r="BH58" s="31" t="str">
        <f t="shared" ref="BH58:BH63" si="154">IF(R58="",IF(X58="",CONCATENATE(T58,"x",U58," ",V58,"x",W58),CONCATENATE(T58,"x",U58," ",V58,"x",W58," ",X58,"x",Y58)),CONCATENATE(R58,"x",S58))</f>
        <v>Rx</v>
      </c>
      <c r="BI58" s="31">
        <f>'Result do Turno'!AK58</f>
        <v>0</v>
      </c>
      <c r="BJ58" s="31" t="str">
        <f t="shared" ref="BJ58:BJ63" si="155">IF(Z58="",IF(AF58="",CONCATENATE(AB58,"x",AC58," ",AD58,"x",AE58),CONCATENATE(AB58,"x",AC58," ",AD58,"x",AE58," ",AF58,"x",AG58)),CONCATENATE(Z58,"x",AA58))</f>
        <v>Rx</v>
      </c>
      <c r="BK58" s="31">
        <f>'Result do Turno'!AY58</f>
        <v>1</v>
      </c>
      <c r="BL58" s="31" t="str">
        <f t="shared" si="123"/>
        <v>WxO</v>
      </c>
      <c r="BM58" s="31">
        <f>'Result do Turno'!BM58</f>
        <v>0</v>
      </c>
      <c r="BN58" s="31" t="str">
        <f t="shared" si="124"/>
        <v>1x6 2x6</v>
      </c>
      <c r="BO58" s="31">
        <f>'Result do Turno'!CA58</f>
        <v>0</v>
      </c>
      <c r="BP58" s="31" t="str">
        <f t="shared" si="125"/>
        <v>OxW</v>
      </c>
      <c r="BQ58" s="31">
        <f t="shared" ref="BQ58:BQ63" si="156">IF(BH58="x x","",1)</f>
        <v>1</v>
      </c>
      <c r="BR58" s="31" t="str">
        <f t="shared" ref="BR58:BR63" si="157">IF(BG58=1,CONCATENATE($A58, " venceu ",B58," por ",BH58),IF(BH58="OxW",CONCATENATE($A58, " perdeu para ",B58," por WxO"),CONCATENATE($A58, " perdeu para ",B58," por ",BH58)))</f>
        <v>CARLOS MAMEDE perdeu para CÉSAR MARRA por Rx</v>
      </c>
      <c r="BS58" s="31">
        <f t="shared" ref="BS58:BS63" si="158">IF(BJ58="x x","",1)</f>
        <v>1</v>
      </c>
      <c r="BT58" s="31" t="str">
        <f t="shared" ref="BT58:BT63" si="159">IF(BI58=1,CONCATENATE($A58, " venceu ",D58," por ",BJ58),IF(BJ58="OxW",CONCATENATE($A58, " perdeu para ",D58," por WxO"),CONCATENATE($A58, " perdeu para ",D58," por ",BJ58)))</f>
        <v>CARLOS MAMEDE perdeu para RAFAEL BICALHO por Rx</v>
      </c>
      <c r="BU58" s="31">
        <f t="shared" ref="BU58:BU63" si="160">IF(BL58="x x","",1)</f>
        <v>1</v>
      </c>
      <c r="BV58" s="31" t="str">
        <f t="shared" ref="BV58:BV63" si="161">IF(BK58=1,CONCATENATE($A58, " venceu ",F58," por ",BL58),IF(BL58="OxW",CONCATENATE($A58, " perdeu para ",F58," por WxO"),CONCATENATE($A58, " perdeu para ",F58," por ",BL58)))</f>
        <v>CARLOS MAMEDE venceu ÁRIO TOLEDO por WxO</v>
      </c>
      <c r="BW58" s="31">
        <f t="shared" ref="BW58:BW63" si="162">IF(BN58="x x","",1)</f>
        <v>1</v>
      </c>
      <c r="BX58" s="31" t="str">
        <f t="shared" ref="BX58:BX63" si="163">IF(BM58=1,CONCATENATE($A58, " venceu ",H58," por ",BN58),IF(BN58="OxW",CONCATENATE($A58, " perdeu para ",H58," por WxO"),CONCATENATE($A58, " perdeu para ",H58," por ",BN58)))</f>
        <v>CARLOS MAMEDE perdeu para JOSÉ LUIS por 1x6 2x6</v>
      </c>
      <c r="BY58" s="31">
        <f t="shared" ref="BY58:BY63" si="164">IF(BP58="x x","",1)</f>
        <v>1</v>
      </c>
      <c r="BZ58" s="31" t="str">
        <f t="shared" ref="BZ58:BZ63" si="165">IF(BO58=1,CONCATENATE($A58, " venceu ",J58," por ",BP58),IF(BP58="OxW",CONCATENATE($A58, " perdeu para ",J58," por WxO"),CONCATENATE($A58, " perdeu para ",J58," por ",BP58)))</f>
        <v>CARLOS MAMEDE perdeu para EDSON BELLO por WxO</v>
      </c>
      <c r="CB58" s="31" t="str">
        <f t="shared" ref="CB58:CB63" si="166">IF(BQ58=1,BR58,CONCATENATE(A58, " x ",B58))</f>
        <v>CARLOS MAMEDE perdeu para CÉSAR MARRA por Rx</v>
      </c>
      <c r="CC58" s="31" t="str">
        <f t="shared" ref="CC58:CC63" si="167">IF(BS58=1,BT58,CONCATENATE(A58, " x ",D58))</f>
        <v>CARLOS MAMEDE perdeu para RAFAEL BICALHO por Rx</v>
      </c>
      <c r="CD58" s="31" t="str">
        <f t="shared" ref="CD58:CD63" si="168">IF(BU58=1,BV58,CONCATENATE(A58, " x ",F58))</f>
        <v>CARLOS MAMEDE venceu ÁRIO TOLEDO por WxO</v>
      </c>
      <c r="CE58" s="31" t="str">
        <f t="shared" ref="CE58:CE63" si="169">IF(BW58=1,BX58,CONCATENATE(A58, " x ",H58))</f>
        <v>CARLOS MAMEDE perdeu para JOSÉ LUIS por 1x6 2x6</v>
      </c>
      <c r="CF58" s="31" t="str">
        <f t="shared" ref="CF58:CF63" si="170">IF(BY58=1,BZ58,CONCATENATE(A58, " x ",J58))</f>
        <v>CARLOS MAMEDE perdeu para EDSON BELLO por WxO</v>
      </c>
      <c r="CG58" s="31">
        <f t="shared" ref="CG58:CG63" si="171">COUNTIF(BH58:BP58,"OxW")</f>
        <v>1</v>
      </c>
      <c r="CH58" s="31" t="str">
        <f t="shared" si="99"/>
        <v/>
      </c>
    </row>
    <row r="59" spans="1:86" x14ac:dyDescent="0.45">
      <c r="A59" s="179" t="str">
        <f>'Result do Turno'!D59</f>
        <v>EDSON BELLO</v>
      </c>
      <c r="B59" s="31" t="str">
        <f>'Result do Turno'!V61</f>
        <v>RAFAEL BICALHO</v>
      </c>
      <c r="C59" s="31" t="str">
        <f t="shared" si="149"/>
        <v/>
      </c>
      <c r="D59" s="31" t="str">
        <f>'Result do Turno'!AJ61</f>
        <v>ÁRIO TOLEDO</v>
      </c>
      <c r="E59" s="31" t="str">
        <f t="shared" si="150"/>
        <v/>
      </c>
      <c r="F59" s="31" t="str">
        <f>'Result do Turno'!AX61</f>
        <v>JOSÉ LUIS</v>
      </c>
      <c r="G59" s="31" t="str">
        <f t="shared" si="151"/>
        <v/>
      </c>
      <c r="H59" s="31" t="str">
        <f>'Result do Turno'!BL61</f>
        <v>CÉSAR MARRA</v>
      </c>
      <c r="I59" s="31" t="str">
        <f t="shared" si="152"/>
        <v/>
      </c>
      <c r="J59" s="31" t="str">
        <f>'Result do Turno'!BZ58</f>
        <v>CARLOS MAMEDE</v>
      </c>
      <c r="K59" s="31" t="str">
        <f t="shared" si="153"/>
        <v/>
      </c>
      <c r="M59" s="181" t="str">
        <f>'Result do Turno'!U61</f>
        <v>(D)</v>
      </c>
      <c r="N59" s="181">
        <f>'Result do Turno'!AI61</f>
        <v>0</v>
      </c>
      <c r="O59" s="181" t="str">
        <f>'Result do Turno'!AW61</f>
        <v>(D)</v>
      </c>
      <c r="P59" s="181" t="str">
        <f>'Result do Turno'!BK61</f>
        <v>(D)</v>
      </c>
      <c r="Q59" s="181">
        <f>'Result do Turno'!BY58</f>
        <v>0</v>
      </c>
      <c r="R59" s="185" t="str">
        <f>IF('Result do Turno'!X60="","",'Result do Turno'!X60)</f>
        <v/>
      </c>
      <c r="S59" s="31" t="str">
        <f>IF('Result do Turno'!X61="","",'Result do Turno'!X61)</f>
        <v/>
      </c>
      <c r="T59" s="31">
        <f>IF('Result do Turno'!Y60="","",'Result do Turno'!Y60)</f>
        <v>6</v>
      </c>
      <c r="U59" s="31">
        <f>IF('Result do Turno'!Y61="","",'Result do Turno'!Y61)</f>
        <v>4</v>
      </c>
      <c r="V59" s="31">
        <f>IF('Result do Turno'!Z60="","",'Result do Turno'!Z60)</f>
        <v>1</v>
      </c>
      <c r="W59" s="31">
        <f>IF('Result do Turno'!Z61="","",'Result do Turno'!Z61)</f>
        <v>6</v>
      </c>
      <c r="X59" s="31">
        <f>IF('Result do Turno'!AA60="","",'Result do Turno'!AA60)</f>
        <v>13</v>
      </c>
      <c r="Y59" s="186">
        <f>IF('Result do Turno'!AA61="","",'Result do Turno'!AA61)</f>
        <v>15</v>
      </c>
      <c r="Z59" s="185" t="str">
        <f>IF('Result do Turno'!AL60="","",'Result do Turno'!AL60)</f>
        <v>W</v>
      </c>
      <c r="AA59" s="31" t="str">
        <f>IF('Result do Turno'!AL61="","",'Result do Turno'!AL61)</f>
        <v>O</v>
      </c>
      <c r="AB59" s="31" t="str">
        <f>IF('Result do Turno'!AM60="","",'Result do Turno'!AM60)</f>
        <v/>
      </c>
      <c r="AC59" s="31" t="str">
        <f>IF('Result do Turno'!AM61="","",'Result do Turno'!AM61)</f>
        <v/>
      </c>
      <c r="AD59" s="31" t="str">
        <f>IF('Result do Turno'!AN60="","",'Result do Turno'!AN60)</f>
        <v/>
      </c>
      <c r="AE59" s="31" t="str">
        <f>IF('Result do Turno'!AN61="","",'Result do Turno'!AN61)</f>
        <v/>
      </c>
      <c r="AF59" s="31" t="str">
        <f>IF('Result do Turno'!AO60="","",'Result do Turno'!AO60)</f>
        <v/>
      </c>
      <c r="AG59" s="186" t="str">
        <f>IF('Result do Turno'!AO61="","",'Result do Turno'!AO61)</f>
        <v/>
      </c>
      <c r="AH59" s="185" t="str">
        <f>IF('Result do Turno'!AZ60="","",'Result do Turno'!AZ60)</f>
        <v/>
      </c>
      <c r="AI59" s="31" t="str">
        <f>IF('Result do Turno'!AZ61="","",'Result do Turno'!AZ61)</f>
        <v/>
      </c>
      <c r="AJ59" s="31">
        <f>IF('Result do Turno'!BA60="","",'Result do Turno'!BA60)</f>
        <v>6</v>
      </c>
      <c r="AK59" s="31">
        <f>IF('Result do Turno'!BA61="","",'Result do Turno'!BA61)</f>
        <v>3</v>
      </c>
      <c r="AL59" s="31">
        <f>IF('Result do Turno'!BB60="","",'Result do Turno'!BB60)</f>
        <v>6</v>
      </c>
      <c r="AM59" s="31">
        <f>IF('Result do Turno'!BB61="","",'Result do Turno'!BB61)</f>
        <v>4</v>
      </c>
      <c r="AN59" s="31" t="str">
        <f>IF('Result do Turno'!BC60="","",'Result do Turno'!BC60)</f>
        <v/>
      </c>
      <c r="AO59" s="186" t="str">
        <f>IF('Result do Turno'!BC61="","",'Result do Turno'!BC61)</f>
        <v/>
      </c>
      <c r="AP59" s="185" t="str">
        <f>IF('Result do Turno'!BN60="","",'Result do Turno'!BN60)</f>
        <v/>
      </c>
      <c r="AQ59" s="31" t="str">
        <f>IF('Result do Turno'!BN61="","",'Result do Turno'!BN61)</f>
        <v/>
      </c>
      <c r="AR59" s="31">
        <f>IF('Result do Turno'!BO60="","",'Result do Turno'!BO60)</f>
        <v>6</v>
      </c>
      <c r="AS59" s="31">
        <f>IF('Result do Turno'!BO61="","",'Result do Turno'!BO61)</f>
        <v>7</v>
      </c>
      <c r="AT59" s="31">
        <f>IF('Result do Turno'!BP60="","",'Result do Turno'!BP60)</f>
        <v>6</v>
      </c>
      <c r="AU59" s="31">
        <f>IF('Result do Turno'!BP61="","",'Result do Turno'!BP61)</f>
        <v>0</v>
      </c>
      <c r="AV59" s="31">
        <f>IF('Result do Turno'!BQ60="","",'Result do Turno'!BQ60)</f>
        <v>5</v>
      </c>
      <c r="AW59" s="186">
        <f>IF('Result do Turno'!BQ61="","",'Result do Turno'!BQ61)</f>
        <v>10</v>
      </c>
      <c r="AX59" s="185" t="str">
        <f>IF('Result do Turno'!CB59="","",'Result do Turno'!CB59)</f>
        <v>W</v>
      </c>
      <c r="AY59" s="31" t="str">
        <f>IF('Result do Turno'!CB58="","",'Result do Turno'!CB58)</f>
        <v>O</v>
      </c>
      <c r="AZ59" s="31" t="str">
        <f>IF('Result do Turno'!CC59="","",'Result do Turno'!CC59)</f>
        <v/>
      </c>
      <c r="BA59" s="31" t="str">
        <f>IF('Result do Turno'!CC58="","",'Result do Turno'!CC58)</f>
        <v/>
      </c>
      <c r="BB59" s="31" t="str">
        <f>IF('Result do Turno'!CD59="","",'Result do Turno'!CD59)</f>
        <v/>
      </c>
      <c r="BC59" s="31" t="str">
        <f>IF('Result do Turno'!CD58="","",'Result do Turno'!CD58)</f>
        <v/>
      </c>
      <c r="BD59" s="31" t="str">
        <f>IF('Result do Turno'!CE59="","",'Result do Turno'!CE59)</f>
        <v/>
      </c>
      <c r="BE59" s="186" t="str">
        <f>IF('Result do Turno'!CE58="","",'Result do Turno'!CE58)</f>
        <v/>
      </c>
      <c r="BG59" s="31">
        <f>'Result do Turno'!W60</f>
        <v>0</v>
      </c>
      <c r="BH59" s="31" t="str">
        <f t="shared" si="154"/>
        <v>6x4 1x6 13x15</v>
      </c>
      <c r="BI59" s="31">
        <f>'Result do Turno'!AK60</f>
        <v>1</v>
      </c>
      <c r="BJ59" s="31" t="str">
        <f t="shared" si="155"/>
        <v>WxO</v>
      </c>
      <c r="BK59" s="31">
        <f>'Result do Turno'!AY60</f>
        <v>1</v>
      </c>
      <c r="BL59" s="31" t="str">
        <f t="shared" si="123"/>
        <v>6x3 6x4</v>
      </c>
      <c r="BM59" s="31">
        <f>'Result do Turno'!BM60</f>
        <v>0</v>
      </c>
      <c r="BN59" s="31" t="str">
        <f t="shared" si="124"/>
        <v>6x7 6x0 5x10</v>
      </c>
      <c r="BO59" s="31">
        <f>'Result do Turno'!CA59</f>
        <v>1</v>
      </c>
      <c r="BP59" s="31" t="str">
        <f t="shared" si="125"/>
        <v>WxO</v>
      </c>
      <c r="BQ59" s="31">
        <f t="shared" si="156"/>
        <v>1</v>
      </c>
      <c r="BR59" s="31" t="str">
        <f t="shared" si="157"/>
        <v>EDSON BELLO perdeu para RAFAEL BICALHO por 6x4 1x6 13x15</v>
      </c>
      <c r="BS59" s="31">
        <f t="shared" si="158"/>
        <v>1</v>
      </c>
      <c r="BT59" s="31" t="str">
        <f t="shared" si="159"/>
        <v>EDSON BELLO venceu ÁRIO TOLEDO por WxO</v>
      </c>
      <c r="BU59" s="31">
        <f t="shared" si="160"/>
        <v>1</v>
      </c>
      <c r="BV59" s="31" t="str">
        <f t="shared" si="161"/>
        <v>EDSON BELLO venceu JOSÉ LUIS por 6x3 6x4</v>
      </c>
      <c r="BW59" s="31">
        <f t="shared" si="162"/>
        <v>1</v>
      </c>
      <c r="BX59" s="31" t="str">
        <f t="shared" si="163"/>
        <v>EDSON BELLO perdeu para CÉSAR MARRA por 6x7 6x0 5x10</v>
      </c>
      <c r="BY59" s="31">
        <f t="shared" si="164"/>
        <v>1</v>
      </c>
      <c r="BZ59" s="31" t="str">
        <f t="shared" si="165"/>
        <v>EDSON BELLO venceu CARLOS MAMEDE por WxO</v>
      </c>
      <c r="CB59" s="31" t="str">
        <f t="shared" si="166"/>
        <v>EDSON BELLO perdeu para RAFAEL BICALHO por 6x4 1x6 13x15</v>
      </c>
      <c r="CC59" s="31" t="str">
        <f t="shared" si="167"/>
        <v>EDSON BELLO venceu ÁRIO TOLEDO por WxO</v>
      </c>
      <c r="CD59" s="31" t="str">
        <f t="shared" si="168"/>
        <v>EDSON BELLO venceu JOSÉ LUIS por 6x3 6x4</v>
      </c>
      <c r="CE59" s="31" t="str">
        <f t="shared" si="169"/>
        <v>EDSON BELLO perdeu para CÉSAR MARRA por 6x7 6x0 5x10</v>
      </c>
      <c r="CF59" s="31" t="str">
        <f t="shared" si="170"/>
        <v>EDSON BELLO venceu CARLOS MAMEDE por WxO</v>
      </c>
      <c r="CG59" s="31">
        <f t="shared" si="171"/>
        <v>0</v>
      </c>
      <c r="CH59" s="31" t="str">
        <f t="shared" si="99"/>
        <v/>
      </c>
    </row>
    <row r="60" spans="1:86" x14ac:dyDescent="0.45">
      <c r="A60" s="179" t="str">
        <f>'Result do Turno'!D60</f>
        <v>JOSÉ LUIS</v>
      </c>
      <c r="B60" s="31" t="str">
        <f>'Result do Turno'!V63</f>
        <v>ÁRIO TOLEDO</v>
      </c>
      <c r="C60" s="31" t="str">
        <f t="shared" si="149"/>
        <v/>
      </c>
      <c r="D60" s="31" t="str">
        <f>'Result do Turno'!AJ63</f>
        <v>CÉSAR MARRA</v>
      </c>
      <c r="E60" s="31" t="str">
        <f t="shared" si="150"/>
        <v/>
      </c>
      <c r="F60" s="31" t="str">
        <f>'Result do Turno'!AX60</f>
        <v>EDSON BELLO</v>
      </c>
      <c r="G60" s="31" t="str">
        <f t="shared" si="151"/>
        <v/>
      </c>
      <c r="H60" s="31" t="str">
        <f>'Result do Turno'!BL58</f>
        <v>CARLOS MAMEDE</v>
      </c>
      <c r="I60" s="31" t="str">
        <f t="shared" si="152"/>
        <v/>
      </c>
      <c r="J60" s="31" t="str">
        <f>'Result do Turno'!BZ61</f>
        <v>RAFAEL BICALHO</v>
      </c>
      <c r="K60" s="31" t="str">
        <f t="shared" si="153"/>
        <v/>
      </c>
      <c r="M60" s="181" t="str">
        <f>'Result do Turno'!U63</f>
        <v>(D)</v>
      </c>
      <c r="N60" s="181">
        <f>'Result do Turno'!AI63</f>
        <v>0</v>
      </c>
      <c r="O60" s="181">
        <f>'Result do Turno'!AW60</f>
        <v>0</v>
      </c>
      <c r="P60" s="181" t="str">
        <f>'Result do Turno'!BK58</f>
        <v>(D)</v>
      </c>
      <c r="Q60" s="181">
        <f>'Result do Turno'!BY61</f>
        <v>0</v>
      </c>
      <c r="R60" s="185" t="str">
        <f>IF('Result do Turno'!X62="","",'Result do Turno'!X62)</f>
        <v>W</v>
      </c>
      <c r="S60" s="31" t="str">
        <f>IF('Result do Turno'!X63="","",'Result do Turno'!X63)</f>
        <v>O</v>
      </c>
      <c r="T60" s="31" t="str">
        <f>IF('Result do Turno'!Y62="","",'Result do Turno'!Y62)</f>
        <v/>
      </c>
      <c r="U60" s="31" t="str">
        <f>IF('Result do Turno'!Y63="","",'Result do Turno'!Y63)</f>
        <v/>
      </c>
      <c r="V60" s="31" t="str">
        <f>IF('Result do Turno'!Z62="","",'Result do Turno'!Z62)</f>
        <v/>
      </c>
      <c r="W60" s="31" t="str">
        <f>IF('Result do Turno'!Z63="","",'Result do Turno'!Z63)</f>
        <v/>
      </c>
      <c r="X60" s="31" t="str">
        <f>IF('Result do Turno'!AA62="","",'Result do Turno'!AA62)</f>
        <v/>
      </c>
      <c r="Y60" s="186" t="str">
        <f>IF('Result do Turno'!AA63="","",'Result do Turno'!AA63)</f>
        <v/>
      </c>
      <c r="Z60" s="185" t="str">
        <f>IF('Result do Turno'!AL62="","",'Result do Turno'!AL62)</f>
        <v/>
      </c>
      <c r="AA60" s="31" t="str">
        <f>IF('Result do Turno'!AL63="","",'Result do Turno'!AL63)</f>
        <v/>
      </c>
      <c r="AB60" s="31">
        <f>IF('Result do Turno'!AM62="","",'Result do Turno'!AM62)</f>
        <v>7</v>
      </c>
      <c r="AC60" s="31">
        <f>IF('Result do Turno'!AM63="","",'Result do Turno'!AM63)</f>
        <v>5</v>
      </c>
      <c r="AD60" s="31">
        <f>IF('Result do Turno'!AN62="","",'Result do Turno'!AN62)</f>
        <v>6</v>
      </c>
      <c r="AE60" s="31">
        <f>IF('Result do Turno'!AN63="","",'Result do Turno'!AN63)</f>
        <v>3</v>
      </c>
      <c r="AF60" s="31" t="str">
        <f>IF('Result do Turno'!AO62="","",'Result do Turno'!AO62)</f>
        <v/>
      </c>
      <c r="AG60" s="186" t="str">
        <f>IF('Result do Turno'!AO63="","",'Result do Turno'!AO63)</f>
        <v/>
      </c>
      <c r="AH60" s="185" t="str">
        <f>IF('Result do Turno'!AZ61="","",'Result do Turno'!AZ61)</f>
        <v/>
      </c>
      <c r="AI60" s="31" t="str">
        <f>IF('Result do Turno'!AZ60="","",'Result do Turno'!AZ60)</f>
        <v/>
      </c>
      <c r="AJ60" s="31">
        <f>IF('Result do Turno'!BA61="","",'Result do Turno'!BA61)</f>
        <v>3</v>
      </c>
      <c r="AK60" s="31">
        <f>IF('Result do Turno'!BA60="","",'Result do Turno'!BA60)</f>
        <v>6</v>
      </c>
      <c r="AL60" s="31">
        <f>IF('Result do Turno'!BB61="","",'Result do Turno'!BB61)</f>
        <v>4</v>
      </c>
      <c r="AM60" s="31">
        <f>IF('Result do Turno'!BB60="","",'Result do Turno'!BB60)</f>
        <v>6</v>
      </c>
      <c r="AN60" s="31" t="str">
        <f>IF('Result do Turno'!BC61="","",'Result do Turno'!BC61)</f>
        <v/>
      </c>
      <c r="AO60" s="186" t="str">
        <f>IF('Result do Turno'!BC60="","",'Result do Turno'!BC60)</f>
        <v/>
      </c>
      <c r="AP60" s="185" t="str">
        <f>IF('Result do Turno'!BN59="","",'Result do Turno'!BN59)</f>
        <v/>
      </c>
      <c r="AQ60" s="31" t="str">
        <f>IF('Result do Turno'!BN58="","",'Result do Turno'!BN58)</f>
        <v/>
      </c>
      <c r="AR60" s="31">
        <f>IF('Result do Turno'!BO59="","",'Result do Turno'!BO59)</f>
        <v>6</v>
      </c>
      <c r="AS60" s="31">
        <f>IF('Result do Turno'!BO58="","",'Result do Turno'!BO58)</f>
        <v>1</v>
      </c>
      <c r="AT60" s="31">
        <f>IF('Result do Turno'!BP59="","",'Result do Turno'!BP59)</f>
        <v>6</v>
      </c>
      <c r="AU60" s="31">
        <f>IF('Result do Turno'!BP58="","",'Result do Turno'!BP58)</f>
        <v>2</v>
      </c>
      <c r="AV60" s="31" t="str">
        <f>IF('Result do Turno'!BQ59="","",'Result do Turno'!BQ59)</f>
        <v/>
      </c>
      <c r="AW60" s="186" t="str">
        <f>IF('Result do Turno'!BQ58="","",'Result do Turno'!BQ58)</f>
        <v/>
      </c>
      <c r="AX60" s="185" t="str">
        <f>IF('Result do Turno'!CB60="","",'Result do Turno'!CB60)</f>
        <v/>
      </c>
      <c r="AY60" s="31" t="str">
        <f>IF('Result do Turno'!CB61="","",'Result do Turno'!CB61)</f>
        <v/>
      </c>
      <c r="AZ60" s="31">
        <f>IF('Result do Turno'!CC60="","",'Result do Turno'!CC60)</f>
        <v>6</v>
      </c>
      <c r="BA60" s="31">
        <f>IF('Result do Turno'!CC61="","",'Result do Turno'!CC61)</f>
        <v>1</v>
      </c>
      <c r="BB60" s="31">
        <f>IF('Result do Turno'!CD60="","",'Result do Turno'!CD60)</f>
        <v>6</v>
      </c>
      <c r="BC60" s="31">
        <f>IF('Result do Turno'!CD61="","",'Result do Turno'!CD61)</f>
        <v>3</v>
      </c>
      <c r="BD60" s="31" t="str">
        <f>IF('Result do Turno'!CE60="","",'Result do Turno'!CE60)</f>
        <v/>
      </c>
      <c r="BE60" s="186" t="str">
        <f>IF('Result do Turno'!CE61="","",'Result do Turno'!CE61)</f>
        <v/>
      </c>
      <c r="BG60" s="31">
        <f>'Result do Turno'!W62</f>
        <v>1</v>
      </c>
      <c r="BH60" s="31" t="str">
        <f t="shared" si="154"/>
        <v>WxO</v>
      </c>
      <c r="BI60" s="31">
        <f>'Result do Turno'!AK62</f>
        <v>1</v>
      </c>
      <c r="BJ60" s="31" t="str">
        <f t="shared" si="155"/>
        <v>7x5 6x3</v>
      </c>
      <c r="BK60" s="31">
        <f>'Result do Turno'!AY61</f>
        <v>0</v>
      </c>
      <c r="BL60" s="31" t="str">
        <f t="shared" si="123"/>
        <v>3x6 4x6</v>
      </c>
      <c r="BM60" s="31">
        <f>'Result do Turno'!BM59</f>
        <v>1</v>
      </c>
      <c r="BN60" s="31" t="str">
        <f t="shared" si="124"/>
        <v>6x1 6x2</v>
      </c>
      <c r="BO60" s="31">
        <f>'Result do Turno'!CA60</f>
        <v>1</v>
      </c>
      <c r="BP60" s="31" t="str">
        <f t="shared" si="125"/>
        <v>6x1 6x3</v>
      </c>
      <c r="BQ60" s="31">
        <f t="shared" si="156"/>
        <v>1</v>
      </c>
      <c r="BR60" s="31" t="str">
        <f t="shared" si="157"/>
        <v>JOSÉ LUIS venceu ÁRIO TOLEDO por WxO</v>
      </c>
      <c r="BS60" s="31">
        <f t="shared" si="158"/>
        <v>1</v>
      </c>
      <c r="BT60" s="31" t="str">
        <f t="shared" si="159"/>
        <v>JOSÉ LUIS venceu CÉSAR MARRA por 7x5 6x3</v>
      </c>
      <c r="BU60" s="31">
        <f t="shared" si="160"/>
        <v>1</v>
      </c>
      <c r="BV60" s="31" t="str">
        <f t="shared" si="161"/>
        <v>JOSÉ LUIS perdeu para EDSON BELLO por 3x6 4x6</v>
      </c>
      <c r="BW60" s="31">
        <f t="shared" si="162"/>
        <v>1</v>
      </c>
      <c r="BX60" s="31" t="str">
        <f t="shared" si="163"/>
        <v>JOSÉ LUIS venceu CARLOS MAMEDE por 6x1 6x2</v>
      </c>
      <c r="BY60" s="31">
        <f t="shared" si="164"/>
        <v>1</v>
      </c>
      <c r="BZ60" s="31" t="str">
        <f t="shared" si="165"/>
        <v>JOSÉ LUIS venceu RAFAEL BICALHO por 6x1 6x3</v>
      </c>
      <c r="CB60" s="31" t="str">
        <f t="shared" si="166"/>
        <v>JOSÉ LUIS venceu ÁRIO TOLEDO por WxO</v>
      </c>
      <c r="CC60" s="31" t="str">
        <f t="shared" si="167"/>
        <v>JOSÉ LUIS venceu CÉSAR MARRA por 7x5 6x3</v>
      </c>
      <c r="CD60" s="31" t="str">
        <f t="shared" si="168"/>
        <v>JOSÉ LUIS perdeu para EDSON BELLO por 3x6 4x6</v>
      </c>
      <c r="CE60" s="31" t="str">
        <f t="shared" si="169"/>
        <v>JOSÉ LUIS venceu CARLOS MAMEDE por 6x1 6x2</v>
      </c>
      <c r="CF60" s="31" t="str">
        <f t="shared" si="170"/>
        <v>JOSÉ LUIS venceu RAFAEL BICALHO por 6x1 6x3</v>
      </c>
      <c r="CG60" s="31">
        <f t="shared" si="171"/>
        <v>0</v>
      </c>
      <c r="CH60" s="31" t="str">
        <f t="shared" si="99"/>
        <v/>
      </c>
    </row>
    <row r="61" spans="1:86" x14ac:dyDescent="0.45">
      <c r="A61" s="179" t="str">
        <f>'Result do Turno'!D61</f>
        <v>ÁRIO TOLEDO</v>
      </c>
      <c r="B61" s="31" t="str">
        <f>'Result do Turno'!V62</f>
        <v>JOSÉ LUIS</v>
      </c>
      <c r="C61" s="31" t="str">
        <f t="shared" si="149"/>
        <v/>
      </c>
      <c r="D61" s="31" t="str">
        <f>'Result do Turno'!AJ60</f>
        <v>EDSON BELLO</v>
      </c>
      <c r="E61" s="31" t="str">
        <f t="shared" si="150"/>
        <v/>
      </c>
      <c r="F61" s="31" t="str">
        <f>'Result do Turno'!AX58</f>
        <v>CARLOS MAMEDE</v>
      </c>
      <c r="G61" s="31" t="str">
        <f t="shared" si="151"/>
        <v/>
      </c>
      <c r="H61" s="31" t="str">
        <f>'Result do Turno'!BL62</f>
        <v>RAFAEL BICALHO</v>
      </c>
      <c r="I61" s="31" t="str">
        <f t="shared" si="152"/>
        <v/>
      </c>
      <c r="J61" s="31" t="str">
        <f>'Result do Turno'!BZ63</f>
        <v>CÉSAR MARRA</v>
      </c>
      <c r="K61" s="31" t="str">
        <f t="shared" si="153"/>
        <v/>
      </c>
      <c r="M61" s="181">
        <f>'Result do Turno'!U62</f>
        <v>0</v>
      </c>
      <c r="N61" s="181" t="str">
        <f>'Result do Turno'!AI60</f>
        <v>(D)</v>
      </c>
      <c r="O61" s="181">
        <f>'Result do Turno'!AW58</f>
        <v>0</v>
      </c>
      <c r="P61" s="181" t="str">
        <f>'Result do Turno'!BK62</f>
        <v>(D)</v>
      </c>
      <c r="Q61" s="181">
        <f>'Result do Turno'!BY63</f>
        <v>0</v>
      </c>
      <c r="R61" s="185" t="str">
        <f>IF('Result do Turno'!X63="","",'Result do Turno'!X63)</f>
        <v>O</v>
      </c>
      <c r="S61" s="31" t="str">
        <f>IF('Result do Turno'!X62="","",'Result do Turno'!X62)</f>
        <v>W</v>
      </c>
      <c r="T61" s="31" t="str">
        <f>IF('Result do Turno'!Y63="","",'Result do Turno'!Y63)</f>
        <v/>
      </c>
      <c r="U61" s="31" t="str">
        <f>IF('Result do Turno'!Y62="","",'Result do Turno'!Y62)</f>
        <v/>
      </c>
      <c r="V61" s="31" t="str">
        <f>IF('Result do Turno'!Z63="","",'Result do Turno'!Z63)</f>
        <v/>
      </c>
      <c r="W61" s="31" t="str">
        <f>IF('Result do Turno'!Z62="","",'Result do Turno'!Z62)</f>
        <v/>
      </c>
      <c r="X61" s="31" t="str">
        <f>IF('Result do Turno'!AA63="","",'Result do Turno'!AA63)</f>
        <v/>
      </c>
      <c r="Y61" s="186" t="str">
        <f>IF('Result do Turno'!AA62="","",'Result do Turno'!AA62)</f>
        <v/>
      </c>
      <c r="Z61" s="185" t="str">
        <f>IF('Result do Turno'!AL61="","",'Result do Turno'!AL61)</f>
        <v>O</v>
      </c>
      <c r="AA61" s="31" t="str">
        <f>IF('Result do Turno'!AL60="","",'Result do Turno'!AL60)</f>
        <v>W</v>
      </c>
      <c r="AB61" s="31" t="str">
        <f>IF('Result do Turno'!AM61="","",'Result do Turno'!AM61)</f>
        <v/>
      </c>
      <c r="AC61" s="31" t="str">
        <f>IF('Result do Turno'!AM60="","",'Result do Turno'!AM60)</f>
        <v/>
      </c>
      <c r="AD61" s="31" t="str">
        <f>IF('Result do Turno'!AN61="","",'Result do Turno'!AN61)</f>
        <v/>
      </c>
      <c r="AE61" s="31" t="str">
        <f>IF('Result do Turno'!AN60="","",'Result do Turno'!AN60)</f>
        <v/>
      </c>
      <c r="AF61" s="31" t="str">
        <f>IF('Result do Turno'!AO61="","",'Result do Turno'!AO61)</f>
        <v/>
      </c>
      <c r="AG61" s="186" t="str">
        <f>IF('Result do Turno'!AO60="","",'Result do Turno'!AO60)</f>
        <v/>
      </c>
      <c r="AH61" s="185" t="str">
        <f>IF('Result do Turno'!AZ59="","",'Result do Turno'!AZ59)</f>
        <v>O</v>
      </c>
      <c r="AI61" s="31" t="str">
        <f>IF('Result do Turno'!AZ58="","",'Result do Turno'!AZ58)</f>
        <v>W</v>
      </c>
      <c r="AJ61" s="31" t="str">
        <f>IF('Result do Turno'!BA59="","",'Result do Turno'!BA59)</f>
        <v/>
      </c>
      <c r="AK61" s="31" t="str">
        <f>IF('Result do Turno'!BA58="","",'Result do Turno'!BA58)</f>
        <v/>
      </c>
      <c r="AL61" s="31" t="str">
        <f>IF('Result do Turno'!BB59="","",'Result do Turno'!BB59)</f>
        <v/>
      </c>
      <c r="AM61" s="31" t="str">
        <f>IF('Result do Turno'!BB58="","",'Result do Turno'!BB58)</f>
        <v/>
      </c>
      <c r="AN61" s="31" t="str">
        <f>IF('Result do Turno'!BC59="","",'Result do Turno'!BC59)</f>
        <v/>
      </c>
      <c r="AO61" s="186" t="str">
        <f>IF('Result do Turno'!BC58="","",'Result do Turno'!BC58)</f>
        <v/>
      </c>
      <c r="AP61" s="185" t="str">
        <f>IF('Result do Turno'!BN63="","",'Result do Turno'!BN63)</f>
        <v>O</v>
      </c>
      <c r="AQ61" s="31" t="str">
        <f>IF('Result do Turno'!BN62="","",'Result do Turno'!BN62)</f>
        <v>W</v>
      </c>
      <c r="AR61" s="31" t="str">
        <f>IF('Result do Turno'!BO63="","",'Result do Turno'!BO63)</f>
        <v/>
      </c>
      <c r="AS61" s="31" t="str">
        <f>IF('Result do Turno'!BO62="","",'Result do Turno'!BO62)</f>
        <v/>
      </c>
      <c r="AT61" s="31" t="str">
        <f>IF('Result do Turno'!BP63="","",'Result do Turno'!BP63)</f>
        <v/>
      </c>
      <c r="AU61" s="31" t="str">
        <f>IF('Result do Turno'!BP62="","",'Result do Turno'!BP62)</f>
        <v/>
      </c>
      <c r="AV61" s="31" t="str">
        <f>IF('Result do Turno'!BQ63="","",'Result do Turno'!BQ63)</f>
        <v/>
      </c>
      <c r="AW61" s="186" t="str">
        <f>IF('Result do Turno'!BQ62="","",'Result do Turno'!BQ62)</f>
        <v/>
      </c>
      <c r="AX61" s="185" t="str">
        <f>IF('Result do Turno'!CB62="","",'Result do Turno'!CB62)</f>
        <v>O</v>
      </c>
      <c r="AY61" s="31" t="str">
        <f>IF('Result do Turno'!CB63="","",'Result do Turno'!CB63)</f>
        <v>W</v>
      </c>
      <c r="AZ61" s="31" t="str">
        <f>IF('Result do Turno'!CC62="","",'Result do Turno'!CC62)</f>
        <v/>
      </c>
      <c r="BA61" s="31" t="str">
        <f>IF('Result do Turno'!CC63="","",'Result do Turno'!CC63)</f>
        <v/>
      </c>
      <c r="BB61" s="31" t="str">
        <f>IF('Result do Turno'!CD62="","",'Result do Turno'!CD62)</f>
        <v/>
      </c>
      <c r="BC61" s="31" t="str">
        <f>IF('Result do Turno'!CD63="","",'Result do Turno'!CD63)</f>
        <v/>
      </c>
      <c r="BD61" s="31" t="str">
        <f>IF('Result do Turno'!CE62="","",'Result do Turno'!CE62)</f>
        <v/>
      </c>
      <c r="BE61" s="186" t="str">
        <f>IF('Result do Turno'!CE63="","",'Result do Turno'!CE63)</f>
        <v/>
      </c>
      <c r="BG61" s="31">
        <f>'Result do Turno'!W63</f>
        <v>0</v>
      </c>
      <c r="BH61" s="31" t="str">
        <f t="shared" si="154"/>
        <v>OxW</v>
      </c>
      <c r="BI61" s="31">
        <f>'Result do Turno'!AK61</f>
        <v>0</v>
      </c>
      <c r="BJ61" s="31" t="str">
        <f t="shared" si="155"/>
        <v>OxW</v>
      </c>
      <c r="BK61" s="31">
        <f>'Result do Turno'!AY59</f>
        <v>0</v>
      </c>
      <c r="BL61" s="31" t="str">
        <f t="shared" si="123"/>
        <v>OxW</v>
      </c>
      <c r="BM61" s="31">
        <f>'Result do Turno'!BM63</f>
        <v>0</v>
      </c>
      <c r="BN61" s="31" t="str">
        <f t="shared" si="124"/>
        <v>OxW</v>
      </c>
      <c r="BO61" s="31">
        <f>'Result do Turno'!CA62</f>
        <v>0</v>
      </c>
      <c r="BP61" s="31" t="str">
        <f t="shared" si="125"/>
        <v>OxW</v>
      </c>
      <c r="BQ61" s="31">
        <f t="shared" si="156"/>
        <v>1</v>
      </c>
      <c r="BR61" s="31" t="str">
        <f t="shared" si="157"/>
        <v>ÁRIO TOLEDO perdeu para JOSÉ LUIS por WxO</v>
      </c>
      <c r="BS61" s="31">
        <f t="shared" si="158"/>
        <v>1</v>
      </c>
      <c r="BT61" s="31" t="str">
        <f t="shared" si="159"/>
        <v>ÁRIO TOLEDO perdeu para EDSON BELLO por WxO</v>
      </c>
      <c r="BU61" s="31">
        <f t="shared" si="160"/>
        <v>1</v>
      </c>
      <c r="BV61" s="31" t="str">
        <f t="shared" si="161"/>
        <v>ÁRIO TOLEDO perdeu para CARLOS MAMEDE por WxO</v>
      </c>
      <c r="BW61" s="31">
        <f t="shared" si="162"/>
        <v>1</v>
      </c>
      <c r="BX61" s="31" t="str">
        <f t="shared" si="163"/>
        <v>ÁRIO TOLEDO perdeu para RAFAEL BICALHO por WxO</v>
      </c>
      <c r="BY61" s="31">
        <f t="shared" si="164"/>
        <v>1</v>
      </c>
      <c r="BZ61" s="31" t="str">
        <f t="shared" si="165"/>
        <v>ÁRIO TOLEDO perdeu para CÉSAR MARRA por WxO</v>
      </c>
      <c r="CB61" s="31" t="str">
        <f t="shared" si="166"/>
        <v>ÁRIO TOLEDO perdeu para JOSÉ LUIS por WxO</v>
      </c>
      <c r="CC61" s="31" t="str">
        <f t="shared" si="167"/>
        <v>ÁRIO TOLEDO perdeu para EDSON BELLO por WxO</v>
      </c>
      <c r="CD61" s="31" t="str">
        <f t="shared" si="168"/>
        <v>ÁRIO TOLEDO perdeu para CARLOS MAMEDE por WxO</v>
      </c>
      <c r="CE61" s="31" t="str">
        <f t="shared" si="169"/>
        <v>ÁRIO TOLEDO perdeu para RAFAEL BICALHO por WxO</v>
      </c>
      <c r="CF61" s="31" t="str">
        <f t="shared" si="170"/>
        <v>ÁRIO TOLEDO perdeu para CÉSAR MARRA por WxO</v>
      </c>
      <c r="CG61" s="31">
        <f t="shared" si="171"/>
        <v>5</v>
      </c>
      <c r="CH61" s="31" t="str">
        <f t="shared" si="99"/>
        <v>ÁRIO TOLEDO perdeu 5 jogos por WxO - Seus resultados todos serão alterados para perdidos por WxO</v>
      </c>
    </row>
    <row r="62" spans="1:86" x14ac:dyDescent="0.45">
      <c r="A62" s="179" t="str">
        <f>'Result do Turno'!D62</f>
        <v>RAFAEL BICALHO</v>
      </c>
      <c r="B62" s="31" t="str">
        <f>'Result do Turno'!V60</f>
        <v>EDSON BELLO</v>
      </c>
      <c r="C62" s="31" t="str">
        <f t="shared" si="149"/>
        <v/>
      </c>
      <c r="D62" s="31" t="str">
        <f>'Result do Turno'!AJ58</f>
        <v>CARLOS MAMEDE</v>
      </c>
      <c r="E62" s="31" t="str">
        <f t="shared" si="150"/>
        <v/>
      </c>
      <c r="F62" s="31" t="str">
        <f>'Result do Turno'!AX63</f>
        <v>CÉSAR MARRA</v>
      </c>
      <c r="G62" s="31" t="str">
        <f t="shared" si="151"/>
        <v/>
      </c>
      <c r="H62" s="31" t="str">
        <f>'Result do Turno'!BL63</f>
        <v>ÁRIO TOLEDO</v>
      </c>
      <c r="I62" s="31" t="str">
        <f t="shared" si="152"/>
        <v/>
      </c>
      <c r="J62" s="31" t="str">
        <f>'Result do Turno'!BZ60</f>
        <v>JOSÉ LUIS</v>
      </c>
      <c r="K62" s="31" t="str">
        <f t="shared" si="153"/>
        <v/>
      </c>
      <c r="M62" s="181">
        <f>'Result do Turno'!U60</f>
        <v>0</v>
      </c>
      <c r="N62" s="181" t="str">
        <f>'Result do Turno'!AI58</f>
        <v>(D)</v>
      </c>
      <c r="O62" s="181" t="str">
        <f>'Result do Turno'!AW63</f>
        <v>(D)</v>
      </c>
      <c r="P62" s="181">
        <f>'Result do Turno'!BK63</f>
        <v>0</v>
      </c>
      <c r="Q62" s="181" t="str">
        <f>'Result do Turno'!BY60</f>
        <v>(D)</v>
      </c>
      <c r="R62" s="185" t="str">
        <f>IF('Result do Turno'!X61="","",'Result do Turno'!X61)</f>
        <v/>
      </c>
      <c r="S62" s="31" t="str">
        <f>IF('Result do Turno'!X60="","",'Result do Turno'!X60)</f>
        <v/>
      </c>
      <c r="T62" s="31">
        <f>IF('Result do Turno'!Y61="","",'Result do Turno'!Y61)</f>
        <v>4</v>
      </c>
      <c r="U62" s="31">
        <f>IF('Result do Turno'!Y60="","",'Result do Turno'!Y60)</f>
        <v>6</v>
      </c>
      <c r="V62" s="31">
        <f>IF('Result do Turno'!Z61="","",'Result do Turno'!Z61)</f>
        <v>6</v>
      </c>
      <c r="W62" s="31">
        <f>IF('Result do Turno'!Z60="","",'Result do Turno'!Z60)</f>
        <v>1</v>
      </c>
      <c r="X62" s="31">
        <f>IF('Result do Turno'!AA61="","",'Result do Turno'!AA61)</f>
        <v>15</v>
      </c>
      <c r="Y62" s="186">
        <f>IF('Result do Turno'!AA60="","",'Result do Turno'!AA60)</f>
        <v>13</v>
      </c>
      <c r="Z62" s="185" t="str">
        <f>IF('Result do Turno'!AL59="","",'Result do Turno'!AL59)</f>
        <v/>
      </c>
      <c r="AA62" s="31" t="str">
        <f>IF('Result do Turno'!AL58="","",'Result do Turno'!AL58)</f>
        <v>R</v>
      </c>
      <c r="AB62" s="31">
        <f>IF('Result do Turno'!AM59="","",'Result do Turno'!AM59)</f>
        <v>6</v>
      </c>
      <c r="AC62" s="31">
        <f>IF('Result do Turno'!AM58="","",'Result do Turno'!AM58)</f>
        <v>0</v>
      </c>
      <c r="AD62" s="31" t="str">
        <f>IF('Result do Turno'!AN59="","",'Result do Turno'!AN59)</f>
        <v/>
      </c>
      <c r="AE62" s="31" t="str">
        <f>IF('Result do Turno'!AN58="","",'Result do Turno'!AN58)</f>
        <v/>
      </c>
      <c r="AF62" s="31" t="str">
        <f>IF('Result do Turno'!AO59="","",'Result do Turno'!AO59)</f>
        <v/>
      </c>
      <c r="AG62" s="186" t="str">
        <f>IF('Result do Turno'!AO58="","",'Result do Turno'!AO58)</f>
        <v/>
      </c>
      <c r="AH62" s="185" t="str">
        <f>IF('Result do Turno'!AZ62="","",'Result do Turno'!AZ62)</f>
        <v/>
      </c>
      <c r="AI62" s="31" t="str">
        <f>IF('Result do Turno'!AZ63="","",'Result do Turno'!AZ63)</f>
        <v/>
      </c>
      <c r="AJ62" s="31">
        <f>IF('Result do Turno'!BA62="","",'Result do Turno'!BA62)</f>
        <v>4</v>
      </c>
      <c r="AK62" s="31">
        <f>IF('Result do Turno'!BA63="","",'Result do Turno'!BA63)</f>
        <v>6</v>
      </c>
      <c r="AL62" s="31">
        <f>IF('Result do Turno'!BB62="","",'Result do Turno'!BB62)</f>
        <v>6</v>
      </c>
      <c r="AM62" s="31">
        <f>IF('Result do Turno'!BB63="","",'Result do Turno'!BB63)</f>
        <v>2</v>
      </c>
      <c r="AN62" s="31">
        <f>IF('Result do Turno'!BC62="","",'Result do Turno'!BC62)</f>
        <v>10</v>
      </c>
      <c r="AO62" s="186">
        <f>IF('Result do Turno'!BC63="","",'Result do Turno'!BC63)</f>
        <v>5</v>
      </c>
      <c r="AP62" s="185" t="str">
        <f>IF('Result do Turno'!BN62="","",'Result do Turno'!BN62)</f>
        <v>W</v>
      </c>
      <c r="AQ62" s="31" t="str">
        <f>IF('Result do Turno'!BN63="","",'Result do Turno'!BN63)</f>
        <v>O</v>
      </c>
      <c r="AR62" s="31" t="str">
        <f>IF('Result do Turno'!BO62="","",'Result do Turno'!BO62)</f>
        <v/>
      </c>
      <c r="AS62" s="31" t="str">
        <f>IF('Result do Turno'!BO63="","",'Result do Turno'!BO63)</f>
        <v/>
      </c>
      <c r="AT62" s="31" t="str">
        <f>IF('Result do Turno'!BP62="","",'Result do Turno'!BP62)</f>
        <v/>
      </c>
      <c r="AU62" s="31" t="str">
        <f>IF('Result do Turno'!BP63="","",'Result do Turno'!BP63)</f>
        <v/>
      </c>
      <c r="AV62" s="31" t="str">
        <f>IF('Result do Turno'!BQ62="","",'Result do Turno'!BQ62)</f>
        <v/>
      </c>
      <c r="AW62" s="186" t="str">
        <f>IF('Result do Turno'!BQ63="","",'Result do Turno'!BQ63)</f>
        <v/>
      </c>
      <c r="AX62" s="185" t="str">
        <f>IF('Result do Turno'!CB61="","",'Result do Turno'!CB61)</f>
        <v/>
      </c>
      <c r="AY62" s="31" t="str">
        <f>IF('Result do Turno'!CB60="","",'Result do Turno'!CB60)</f>
        <v/>
      </c>
      <c r="AZ62" s="31">
        <f>IF('Result do Turno'!CC61="","",'Result do Turno'!CC61)</f>
        <v>1</v>
      </c>
      <c r="BA62" s="31">
        <f>IF('Result do Turno'!CC60="","",'Result do Turno'!CC60)</f>
        <v>6</v>
      </c>
      <c r="BB62" s="31">
        <f>IF('Result do Turno'!CD61="","",'Result do Turno'!CD61)</f>
        <v>3</v>
      </c>
      <c r="BC62" s="31">
        <f>IF('Result do Turno'!CD60="","",'Result do Turno'!CD60)</f>
        <v>6</v>
      </c>
      <c r="BD62" s="31" t="str">
        <f>IF('Result do Turno'!CE61="","",'Result do Turno'!CE61)</f>
        <v/>
      </c>
      <c r="BE62" s="186" t="str">
        <f>IF('Result do Turno'!CE60="","",'Result do Turno'!CE60)</f>
        <v/>
      </c>
      <c r="BG62" s="31">
        <f>'Result do Turno'!W61</f>
        <v>1</v>
      </c>
      <c r="BH62" s="31" t="str">
        <f t="shared" si="154"/>
        <v>4x6 6x1 15x13</v>
      </c>
      <c r="BI62" s="31">
        <f>'Result do Turno'!AK59</f>
        <v>1</v>
      </c>
      <c r="BJ62" s="31" t="str">
        <f t="shared" si="155"/>
        <v>6x0 x</v>
      </c>
      <c r="BK62" s="31">
        <f>'Result do Turno'!AY62</f>
        <v>1</v>
      </c>
      <c r="BL62" s="31" t="str">
        <f t="shared" si="123"/>
        <v>4x6 6x2 10x5</v>
      </c>
      <c r="BM62" s="31">
        <f>'Result do Turno'!BM62</f>
        <v>1</v>
      </c>
      <c r="BN62" s="31" t="str">
        <f t="shared" si="124"/>
        <v>WxO</v>
      </c>
      <c r="BO62" s="31">
        <f>'Result do Turno'!CA61</f>
        <v>0</v>
      </c>
      <c r="BP62" s="31" t="str">
        <f t="shared" si="125"/>
        <v>1x6 3x6</v>
      </c>
      <c r="BQ62" s="31">
        <f t="shared" si="156"/>
        <v>1</v>
      </c>
      <c r="BR62" s="31" t="str">
        <f t="shared" si="157"/>
        <v>RAFAEL BICALHO venceu EDSON BELLO por 4x6 6x1 15x13</v>
      </c>
      <c r="BS62" s="31">
        <f t="shared" si="158"/>
        <v>1</v>
      </c>
      <c r="BT62" s="31" t="str">
        <f t="shared" si="159"/>
        <v>RAFAEL BICALHO venceu CARLOS MAMEDE por 6x0 x</v>
      </c>
      <c r="BU62" s="31">
        <f t="shared" si="160"/>
        <v>1</v>
      </c>
      <c r="BV62" s="31" t="str">
        <f t="shared" si="161"/>
        <v>RAFAEL BICALHO venceu CÉSAR MARRA por 4x6 6x2 10x5</v>
      </c>
      <c r="BW62" s="31">
        <f t="shared" si="162"/>
        <v>1</v>
      </c>
      <c r="BX62" s="31" t="str">
        <f t="shared" si="163"/>
        <v>RAFAEL BICALHO venceu ÁRIO TOLEDO por WxO</v>
      </c>
      <c r="BY62" s="31">
        <f t="shared" si="164"/>
        <v>1</v>
      </c>
      <c r="BZ62" s="31" t="str">
        <f t="shared" si="165"/>
        <v>RAFAEL BICALHO perdeu para JOSÉ LUIS por 1x6 3x6</v>
      </c>
      <c r="CB62" s="31" t="str">
        <f t="shared" si="166"/>
        <v>RAFAEL BICALHO venceu EDSON BELLO por 4x6 6x1 15x13</v>
      </c>
      <c r="CC62" s="31" t="str">
        <f t="shared" si="167"/>
        <v>RAFAEL BICALHO venceu CARLOS MAMEDE por 6x0 x</v>
      </c>
      <c r="CD62" s="31" t="str">
        <f t="shared" si="168"/>
        <v>RAFAEL BICALHO venceu CÉSAR MARRA por 4x6 6x2 10x5</v>
      </c>
      <c r="CE62" s="31" t="str">
        <f t="shared" si="169"/>
        <v>RAFAEL BICALHO venceu ÁRIO TOLEDO por WxO</v>
      </c>
      <c r="CF62" s="31" t="str">
        <f t="shared" si="170"/>
        <v>RAFAEL BICALHO perdeu para JOSÉ LUIS por 1x6 3x6</v>
      </c>
      <c r="CG62" s="31">
        <f t="shared" si="171"/>
        <v>0</v>
      </c>
      <c r="CH62" s="31" t="str">
        <f t="shared" si="99"/>
        <v/>
      </c>
    </row>
    <row r="63" spans="1:86" x14ac:dyDescent="0.45">
      <c r="A63" s="179" t="str">
        <f>'Result do Turno'!D63</f>
        <v>CÉSAR MARRA</v>
      </c>
      <c r="B63" s="31" t="str">
        <f>'Result do Turno'!V58</f>
        <v>CARLOS MAMEDE</v>
      </c>
      <c r="C63" s="31" t="str">
        <f t="shared" si="149"/>
        <v/>
      </c>
      <c r="D63" s="31" t="str">
        <f>'Result do Turno'!AJ62</f>
        <v>JOSÉ LUIS</v>
      </c>
      <c r="E63" s="31" t="str">
        <f t="shared" si="150"/>
        <v/>
      </c>
      <c r="F63" s="31" t="str">
        <f>'Result do Turno'!AX62</f>
        <v>RAFAEL BICALHO</v>
      </c>
      <c r="G63" s="31" t="str">
        <f t="shared" si="151"/>
        <v/>
      </c>
      <c r="H63" s="31" t="str">
        <f>'Result do Turno'!BL60</f>
        <v>EDSON BELLO</v>
      </c>
      <c r="I63" s="31" t="str">
        <f t="shared" si="152"/>
        <v/>
      </c>
      <c r="J63" s="31" t="str">
        <f>'Result do Turno'!BZ62</f>
        <v>ÁRIO TOLEDO</v>
      </c>
      <c r="K63" s="31" t="str">
        <f t="shared" si="153"/>
        <v/>
      </c>
      <c r="M63" s="181">
        <f>'Result do Turno'!U58</f>
        <v>0</v>
      </c>
      <c r="N63" s="181" t="str">
        <f>'Result do Turno'!AI62</f>
        <v>(D)</v>
      </c>
      <c r="O63" s="181">
        <f>'Result do Turno'!AW62</f>
        <v>0</v>
      </c>
      <c r="P63" s="181">
        <f>'Result do Turno'!BK60</f>
        <v>0</v>
      </c>
      <c r="Q63" s="181" t="str">
        <f>'Result do Turno'!BY62</f>
        <v>(D)</v>
      </c>
      <c r="R63" s="187" t="str">
        <f>IF('Result do Turno'!X59="","",'Result do Turno'!X59)</f>
        <v/>
      </c>
      <c r="S63" s="188" t="str">
        <f>IF('Result do Turno'!X58="","",'Result do Turno'!X58)</f>
        <v>R</v>
      </c>
      <c r="T63" s="188">
        <f>IF('Result do Turno'!Y59="","",'Result do Turno'!Y59)</f>
        <v>6</v>
      </c>
      <c r="U63" s="188">
        <f>IF('Result do Turno'!Y58="","",'Result do Turno'!Y58)</f>
        <v>2</v>
      </c>
      <c r="V63" s="188">
        <f>IF('Result do Turno'!Z59="","",'Result do Turno'!Z59)</f>
        <v>2</v>
      </c>
      <c r="W63" s="188" t="str">
        <f>IF('Result do Turno'!Z58="","",'Result do Turno'!Z58)</f>
        <v/>
      </c>
      <c r="X63" s="188" t="str">
        <f>IF('Result do Turno'!AA59="","",'Result do Turno'!AA59)</f>
        <v/>
      </c>
      <c r="Y63" s="189" t="str">
        <f>IF('Result do Turno'!AA58="","",'Result do Turno'!AA58)</f>
        <v/>
      </c>
      <c r="Z63" s="187" t="str">
        <f>IF('Result do Turno'!AL63="","",'Result do Turno'!AL63)</f>
        <v/>
      </c>
      <c r="AA63" s="188" t="str">
        <f>IF('Result do Turno'!AL62="","",'Result do Turno'!AL62)</f>
        <v/>
      </c>
      <c r="AB63" s="188">
        <f>IF('Result do Turno'!AM63="","",'Result do Turno'!AM63)</f>
        <v>5</v>
      </c>
      <c r="AC63" s="188">
        <f>IF('Result do Turno'!AM62="","",'Result do Turno'!AM62)</f>
        <v>7</v>
      </c>
      <c r="AD63" s="188">
        <f>IF('Result do Turno'!AN63="","",'Result do Turno'!AN63)</f>
        <v>3</v>
      </c>
      <c r="AE63" s="188">
        <f>IF('Result do Turno'!AN62="","",'Result do Turno'!AN62)</f>
        <v>6</v>
      </c>
      <c r="AF63" s="188" t="str">
        <f>IF('Result do Turno'!AO63="","",'Result do Turno'!AO63)</f>
        <v/>
      </c>
      <c r="AG63" s="189" t="str">
        <f>IF('Result do Turno'!AO62="","",'Result do Turno'!AO62)</f>
        <v/>
      </c>
      <c r="AH63" s="187" t="str">
        <f>IF('Result do Turno'!AZ63="","",'Result do Turno'!AZ63)</f>
        <v/>
      </c>
      <c r="AI63" s="188" t="str">
        <f>IF('Result do Turno'!AZ62="","",'Result do Turno'!AZ62)</f>
        <v/>
      </c>
      <c r="AJ63" s="188">
        <f>IF('Result do Turno'!BA63="","",'Result do Turno'!BA63)</f>
        <v>6</v>
      </c>
      <c r="AK63" s="188">
        <f>IF('Result do Turno'!BA62="","",'Result do Turno'!BA62)</f>
        <v>4</v>
      </c>
      <c r="AL63" s="188">
        <f>IF('Result do Turno'!BB63="","",'Result do Turno'!BB63)</f>
        <v>2</v>
      </c>
      <c r="AM63" s="188">
        <f>IF('Result do Turno'!BB62="","",'Result do Turno'!BB62)</f>
        <v>6</v>
      </c>
      <c r="AN63" s="188">
        <f>IF('Result do Turno'!BC63="","",'Result do Turno'!BC63)</f>
        <v>5</v>
      </c>
      <c r="AO63" s="189">
        <f>IF('Result do Turno'!BC62="","",'Result do Turno'!BC62)</f>
        <v>10</v>
      </c>
      <c r="AP63" s="187" t="str">
        <f>IF('Result do Turno'!BN61="","",'Result do Turno'!BN61)</f>
        <v/>
      </c>
      <c r="AQ63" s="188" t="str">
        <f>IF('Result do Turno'!BN60="","",'Result do Turno'!BN60)</f>
        <v/>
      </c>
      <c r="AR63" s="188">
        <f>IF('Result do Turno'!BO61="","",'Result do Turno'!BO61)</f>
        <v>7</v>
      </c>
      <c r="AS63" s="188">
        <f>IF('Result do Turno'!BO60="","",'Result do Turno'!BO60)</f>
        <v>6</v>
      </c>
      <c r="AT63" s="188">
        <f>IF('Result do Turno'!BP61="","",'Result do Turno'!BP61)</f>
        <v>0</v>
      </c>
      <c r="AU63" s="188">
        <f>IF('Result do Turno'!BP60="","",'Result do Turno'!BP60)</f>
        <v>6</v>
      </c>
      <c r="AV63" s="188">
        <f>IF('Result do Turno'!BQ61="","",'Result do Turno'!BQ61)</f>
        <v>10</v>
      </c>
      <c r="AW63" s="189">
        <f>IF('Result do Turno'!BQ60="","",'Result do Turno'!BQ60)</f>
        <v>5</v>
      </c>
      <c r="AX63" s="187" t="str">
        <f>IF('Result do Turno'!CB63="","",'Result do Turno'!CB63)</f>
        <v>W</v>
      </c>
      <c r="AY63" s="188" t="str">
        <f>IF('Result do Turno'!CB62="","",'Result do Turno'!CB62)</f>
        <v>O</v>
      </c>
      <c r="AZ63" s="188" t="str">
        <f>IF('Result do Turno'!CC63="","",'Result do Turno'!CC63)</f>
        <v/>
      </c>
      <c r="BA63" s="188" t="str">
        <f>IF('Result do Turno'!CC62="","",'Result do Turno'!CC62)</f>
        <v/>
      </c>
      <c r="BB63" s="188" t="str">
        <f>IF('Result do Turno'!CD63="","",'Result do Turno'!CD63)</f>
        <v/>
      </c>
      <c r="BC63" s="188" t="str">
        <f>IF('Result do Turno'!CD62="","",'Result do Turno'!CD62)</f>
        <v/>
      </c>
      <c r="BD63" s="188" t="str">
        <f>IF('Result do Turno'!CE63="","",'Result do Turno'!CE63)</f>
        <v/>
      </c>
      <c r="BE63" s="189" t="str">
        <f>IF('Result do Turno'!CE62="","",'Result do Turno'!CE62)</f>
        <v/>
      </c>
      <c r="BG63" s="31">
        <f>'Result do Turno'!W59</f>
        <v>1</v>
      </c>
      <c r="BH63" s="31" t="str">
        <f t="shared" si="154"/>
        <v>6x2 2x</v>
      </c>
      <c r="BI63" s="31">
        <f>'Result do Turno'!AK63</f>
        <v>0</v>
      </c>
      <c r="BJ63" s="31" t="str">
        <f t="shared" si="155"/>
        <v>5x7 3x6</v>
      </c>
      <c r="BK63" s="31">
        <f>'Result do Turno'!AY63</f>
        <v>0</v>
      </c>
      <c r="BL63" s="31" t="str">
        <f t="shared" si="123"/>
        <v>6x4 2x6 5x10</v>
      </c>
      <c r="BM63" s="31">
        <f>'Result do Turno'!BM61</f>
        <v>1</v>
      </c>
      <c r="BN63" s="31" t="str">
        <f t="shared" si="124"/>
        <v>7x6 0x6 10x5</v>
      </c>
      <c r="BO63" s="31">
        <f>'Result do Turno'!CA63</f>
        <v>1</v>
      </c>
      <c r="BP63" s="31" t="str">
        <f t="shared" si="125"/>
        <v>WxO</v>
      </c>
      <c r="BQ63" s="31">
        <f t="shared" si="156"/>
        <v>1</v>
      </c>
      <c r="BR63" s="31" t="str">
        <f t="shared" si="157"/>
        <v>CÉSAR MARRA venceu CARLOS MAMEDE por 6x2 2x</v>
      </c>
      <c r="BS63" s="31">
        <f t="shared" si="158"/>
        <v>1</v>
      </c>
      <c r="BT63" s="31" t="str">
        <f t="shared" si="159"/>
        <v>CÉSAR MARRA perdeu para JOSÉ LUIS por 5x7 3x6</v>
      </c>
      <c r="BU63" s="31">
        <f t="shared" si="160"/>
        <v>1</v>
      </c>
      <c r="BV63" s="31" t="str">
        <f t="shared" si="161"/>
        <v>CÉSAR MARRA perdeu para RAFAEL BICALHO por 6x4 2x6 5x10</v>
      </c>
      <c r="BW63" s="31">
        <f t="shared" si="162"/>
        <v>1</v>
      </c>
      <c r="BX63" s="31" t="str">
        <f t="shared" si="163"/>
        <v>CÉSAR MARRA venceu EDSON BELLO por 7x6 0x6 10x5</v>
      </c>
      <c r="BY63" s="31">
        <f t="shared" si="164"/>
        <v>1</v>
      </c>
      <c r="BZ63" s="31" t="str">
        <f t="shared" si="165"/>
        <v>CÉSAR MARRA venceu ÁRIO TOLEDO por WxO</v>
      </c>
      <c r="CB63" s="31" t="str">
        <f t="shared" si="166"/>
        <v>CÉSAR MARRA venceu CARLOS MAMEDE por 6x2 2x</v>
      </c>
      <c r="CC63" s="31" t="str">
        <f t="shared" si="167"/>
        <v>CÉSAR MARRA perdeu para JOSÉ LUIS por 5x7 3x6</v>
      </c>
      <c r="CD63" s="31" t="str">
        <f t="shared" si="168"/>
        <v>CÉSAR MARRA perdeu para RAFAEL BICALHO por 6x4 2x6 5x10</v>
      </c>
      <c r="CE63" s="31" t="str">
        <f t="shared" si="169"/>
        <v>CÉSAR MARRA venceu EDSON BELLO por 7x6 0x6 10x5</v>
      </c>
      <c r="CF63" s="31" t="str">
        <f t="shared" si="170"/>
        <v>CÉSAR MARRA venceu ÁRIO TOLEDO por WxO</v>
      </c>
      <c r="CG63" s="31">
        <f t="shared" si="171"/>
        <v>0</v>
      </c>
      <c r="CH63" s="31" t="str">
        <f t="shared" si="99"/>
        <v/>
      </c>
    </row>
    <row r="64" spans="1:86" x14ac:dyDescent="0.45">
      <c r="BG64" s="31">
        <f>'Result do Turno'!W64</f>
        <v>0</v>
      </c>
      <c r="BI64" s="31">
        <f>'Result do Turno'!AK64</f>
        <v>0</v>
      </c>
      <c r="BL64" s="31" t="str">
        <f t="shared" si="123"/>
        <v>x x</v>
      </c>
      <c r="BN64" s="31" t="str">
        <f t="shared" si="124"/>
        <v>x x</v>
      </c>
      <c r="BP64" s="31" t="str">
        <f t="shared" si="125"/>
        <v>x x</v>
      </c>
      <c r="CH64" s="31" t="str">
        <f t="shared" si="99"/>
        <v/>
      </c>
    </row>
    <row r="65" spans="1:86" x14ac:dyDescent="0.45">
      <c r="BG65" s="31">
        <f>'Result do Turno'!W65</f>
        <v>0</v>
      </c>
      <c r="BI65" s="31">
        <f>'Result do Turno'!AK65</f>
        <v>0</v>
      </c>
      <c r="BL65" s="31" t="str">
        <f t="shared" si="123"/>
        <v>x x</v>
      </c>
      <c r="BN65" s="31" t="str">
        <f t="shared" si="124"/>
        <v>x x</v>
      </c>
      <c r="BP65" s="31" t="str">
        <f t="shared" si="125"/>
        <v>x x</v>
      </c>
      <c r="CH65" s="31" t="str">
        <f t="shared" si="99"/>
        <v/>
      </c>
    </row>
    <row r="66" spans="1:86" x14ac:dyDescent="0.45">
      <c r="A66" s="31" t="s">
        <v>157</v>
      </c>
      <c r="B66" s="31" t="s">
        <v>270</v>
      </c>
      <c r="C66" s="31" t="s">
        <v>271</v>
      </c>
      <c r="D66" s="31" t="s">
        <v>272</v>
      </c>
      <c r="E66" s="31" t="s">
        <v>264</v>
      </c>
      <c r="F66" s="31" t="s">
        <v>272</v>
      </c>
      <c r="G66" s="31" t="s">
        <v>264</v>
      </c>
      <c r="H66" s="31" t="s">
        <v>273</v>
      </c>
      <c r="I66" s="31" t="s">
        <v>265</v>
      </c>
      <c r="J66" s="31" t="s">
        <v>274</v>
      </c>
      <c r="K66" s="31" t="s">
        <v>266</v>
      </c>
      <c r="BG66" s="31">
        <f>'Result do Turno'!W66</f>
        <v>0</v>
      </c>
      <c r="BI66" s="31">
        <f>'Result do Turno'!AK66</f>
        <v>0</v>
      </c>
      <c r="BL66" s="31" t="str">
        <f t="shared" si="123"/>
        <v>x x</v>
      </c>
      <c r="BN66" s="31" t="str">
        <f t="shared" si="124"/>
        <v>x x</v>
      </c>
      <c r="BP66" s="31" t="str">
        <f t="shared" si="125"/>
        <v>x x</v>
      </c>
      <c r="CH66" s="31" t="str">
        <f t="shared" si="99"/>
        <v/>
      </c>
    </row>
    <row r="67" spans="1:86" x14ac:dyDescent="0.45">
      <c r="A67" s="179" t="str">
        <f>'Result do Turno'!D67</f>
        <v>EDUARDO CUNHA</v>
      </c>
      <c r="B67" s="180" t="str">
        <f>'Result do Turno'!V68</f>
        <v>CARLOS PEREIRA</v>
      </c>
      <c r="C67" s="31" t="str">
        <f t="shared" ref="C67:C72" si="172">IF(BQ67=1,"",IF(M67=0,A67,B67))</f>
        <v/>
      </c>
      <c r="D67" s="31" t="str">
        <f>'Result do Turno'!AJ68</f>
        <v>RICARDO VILLELA</v>
      </c>
      <c r="E67" s="31" t="str">
        <f t="shared" ref="E67:E72" si="173">IF(BS67=1,"",IF(N67=0,A67,D67))</f>
        <v/>
      </c>
      <c r="F67" s="180" t="str">
        <f>'Result do Turno'!AX68</f>
        <v>NELSON ELEUTÉRIO</v>
      </c>
      <c r="G67" s="31" t="str">
        <f t="shared" ref="G67:G72" si="174">IF(BU67=1,"",IF(O67=0,A67,F67))</f>
        <v/>
      </c>
      <c r="H67" s="180" t="str">
        <f>'Result do Turno'!BL68</f>
        <v>MÁRCIA MORATO</v>
      </c>
      <c r="I67" s="31" t="str">
        <f t="shared" ref="I67:I72" si="175">IF(BW67=1,"",IF(P67=0,A67,H67))</f>
        <v/>
      </c>
      <c r="J67" s="180" t="str">
        <f>'Result do Turno'!BZ68</f>
        <v>CARLOS COELHO</v>
      </c>
      <c r="K67" s="31" t="str">
        <f t="shared" ref="K67:K72" si="176">IF(BY67=1,"",IF(Q67=0,A67,J67))</f>
        <v/>
      </c>
      <c r="M67" s="181" t="str">
        <f>'Result do Turno'!U68</f>
        <v>(D)</v>
      </c>
      <c r="N67" s="181">
        <f>'Result do Turno'!AI68</f>
        <v>0</v>
      </c>
      <c r="O67" s="181" t="str">
        <f>'Result do Turno'!AW68</f>
        <v>(D)</v>
      </c>
      <c r="P67" s="181">
        <f>'Result do Turno'!BK68</f>
        <v>0</v>
      </c>
      <c r="Q67" s="181" t="str">
        <f>'Result do Turno'!BY68</f>
        <v>(D)</v>
      </c>
      <c r="R67" s="182" t="str">
        <f>IF('Result do Turno'!X67="","",'Result do Turno'!X67)</f>
        <v/>
      </c>
      <c r="S67" s="183" t="str">
        <f>IF('Result do Turno'!X68="","",'Result do Turno'!X68)</f>
        <v/>
      </c>
      <c r="T67" s="183">
        <f>IF('Result do Turno'!Y67="","",'Result do Turno'!Y67)</f>
        <v>6</v>
      </c>
      <c r="U67" s="183">
        <f>IF('Result do Turno'!Y68="","",'Result do Turno'!Y68)</f>
        <v>7</v>
      </c>
      <c r="V67" s="183">
        <f>IF('Result do Turno'!Z67="","",'Result do Turno'!Z67)</f>
        <v>6</v>
      </c>
      <c r="W67" s="183">
        <f>IF('Result do Turno'!Z68="","",'Result do Turno'!Z68)</f>
        <v>3</v>
      </c>
      <c r="X67" s="183">
        <f>IF('Result do Turno'!AA67="","",'Result do Turno'!AA67)</f>
        <v>13</v>
      </c>
      <c r="Y67" s="184">
        <f>IF('Result do Turno'!AA68="","",'Result do Turno'!AA68)</f>
        <v>11</v>
      </c>
      <c r="Z67" s="182" t="str">
        <f>IF('Result do Turno'!AL67="","",'Result do Turno'!AL67)</f>
        <v/>
      </c>
      <c r="AA67" s="183" t="str">
        <f>IF('Result do Turno'!AL68="","",'Result do Turno'!AL68)</f>
        <v/>
      </c>
      <c r="AB67" s="183">
        <f>IF('Result do Turno'!AM67="","",'Result do Turno'!AM67)</f>
        <v>7</v>
      </c>
      <c r="AC67" s="183">
        <f>IF('Result do Turno'!AM68="","",'Result do Turno'!AM68)</f>
        <v>5</v>
      </c>
      <c r="AD67" s="183">
        <f>IF('Result do Turno'!AN67="","",'Result do Turno'!AN67)</f>
        <v>2</v>
      </c>
      <c r="AE67" s="183">
        <f>IF('Result do Turno'!AN68="","",'Result do Turno'!AN68)</f>
        <v>6</v>
      </c>
      <c r="AF67" s="183">
        <f>IF('Result do Turno'!AO67="","",'Result do Turno'!AO67)</f>
        <v>11</v>
      </c>
      <c r="AG67" s="184">
        <f>IF('Result do Turno'!AO68="","",'Result do Turno'!AO68)</f>
        <v>13</v>
      </c>
      <c r="AH67" s="182" t="str">
        <f>IF('Result do Turno'!AZ67="","",'Result do Turno'!AZ67)</f>
        <v/>
      </c>
      <c r="AI67" s="183" t="str">
        <f>IF('Result do Turno'!AZ68="","",'Result do Turno'!AZ68)</f>
        <v/>
      </c>
      <c r="AJ67" s="183">
        <f>IF('Result do Turno'!BA67="","",'Result do Turno'!BA67)</f>
        <v>4</v>
      </c>
      <c r="AK67" s="183">
        <f>IF('Result do Turno'!BA68="","",'Result do Turno'!BA68)</f>
        <v>6</v>
      </c>
      <c r="AL67" s="183">
        <f>IF('Result do Turno'!BB67="","",'Result do Turno'!BB67)</f>
        <v>6</v>
      </c>
      <c r="AM67" s="183">
        <f>IF('Result do Turno'!BB68="","",'Result do Turno'!BB68)</f>
        <v>4</v>
      </c>
      <c r="AN67" s="183">
        <f>IF('Result do Turno'!BC67="","",'Result do Turno'!BC67)</f>
        <v>10</v>
      </c>
      <c r="AO67" s="184">
        <f>IF('Result do Turno'!BC68="","",'Result do Turno'!BC68)</f>
        <v>7</v>
      </c>
      <c r="AP67" s="182" t="str">
        <f>IF('Result do Turno'!BN67="","",'Result do Turno'!BN67)</f>
        <v/>
      </c>
      <c r="AQ67" s="183" t="str">
        <f>IF('Result do Turno'!BN68="","",'Result do Turno'!BN68)</f>
        <v/>
      </c>
      <c r="AR67" s="183">
        <f>IF('Result do Turno'!BO67="","",'Result do Turno'!BO67)</f>
        <v>6</v>
      </c>
      <c r="AS67" s="183">
        <f>IF('Result do Turno'!BO68="","",'Result do Turno'!BO68)</f>
        <v>4</v>
      </c>
      <c r="AT67" s="183">
        <f>IF('Result do Turno'!BP67="","",'Result do Turno'!BP67)</f>
        <v>7</v>
      </c>
      <c r="AU67" s="183">
        <f>IF('Result do Turno'!BP68="","",'Result do Turno'!BP68)</f>
        <v>6</v>
      </c>
      <c r="AV67" s="183" t="str">
        <f>IF('Result do Turno'!BQ67="","",'Result do Turno'!BQ67)</f>
        <v/>
      </c>
      <c r="AW67" s="184" t="str">
        <f>IF('Result do Turno'!BQ68="","",'Result do Turno'!BQ68)</f>
        <v/>
      </c>
      <c r="AX67" s="182" t="str">
        <f>IF('Result do Turno'!CB67="","",'Result do Turno'!CB67)</f>
        <v/>
      </c>
      <c r="AY67" s="183" t="str">
        <f>IF('Result do Turno'!CB68="","",'Result do Turno'!CB68)</f>
        <v/>
      </c>
      <c r="AZ67" s="183">
        <f>IF('Result do Turno'!CC67="","",'Result do Turno'!CC67)</f>
        <v>2</v>
      </c>
      <c r="BA67" s="183">
        <f>IF('Result do Turno'!CC68="","",'Result do Turno'!CC68)</f>
        <v>6</v>
      </c>
      <c r="BB67" s="183">
        <f>IF('Result do Turno'!CD67="","",'Result do Turno'!CD67)</f>
        <v>7</v>
      </c>
      <c r="BC67" s="183">
        <f>IF('Result do Turno'!CD68="","",'Result do Turno'!CD68)</f>
        <v>5</v>
      </c>
      <c r="BD67" s="183">
        <f>IF('Result do Turno'!CE67="","",'Result do Turno'!CE67)</f>
        <v>10</v>
      </c>
      <c r="BE67" s="184">
        <f>IF('Result do Turno'!CE68="","",'Result do Turno'!CE68)</f>
        <v>8</v>
      </c>
      <c r="BG67" s="31">
        <f>'Result do Turno'!W67</f>
        <v>1</v>
      </c>
      <c r="BH67" s="31" t="str">
        <f t="shared" ref="BH67:BH72" si="177">IF(R67="",IF(X67="",CONCATENATE(T67,"x",U67," ",V67,"x",W67),CONCATENATE(T67,"x",U67," ",V67,"x",W67," ",X67,"x",Y67)),CONCATENATE(R67,"x",S67))</f>
        <v>6x7 6x3 13x11</v>
      </c>
      <c r="BI67" s="31">
        <f>'Result do Turno'!AK67</f>
        <v>0</v>
      </c>
      <c r="BJ67" s="31" t="str">
        <f t="shared" ref="BJ67:BJ72" si="178">IF(Z67="",IF(AF67="",CONCATENATE(AB67,"x",AC67," ",AD67,"x",AE67),CONCATENATE(AB67,"x",AC67," ",AD67,"x",AE67," ",AF67,"x",AG67)),CONCATENATE(Z67,"x",AA67))</f>
        <v>7x5 2x6 11x13</v>
      </c>
      <c r="BK67" s="31">
        <f>'Result do Turno'!AY67</f>
        <v>1</v>
      </c>
      <c r="BL67" s="31" t="str">
        <f t="shared" si="123"/>
        <v>4x6 6x4 10x7</v>
      </c>
      <c r="BM67" s="31">
        <f>'Result do Turno'!BM67</f>
        <v>1</v>
      </c>
      <c r="BN67" s="31" t="str">
        <f t="shared" si="124"/>
        <v>6x4 7x6</v>
      </c>
      <c r="BO67" s="31">
        <f>'Result do Turno'!CA67</f>
        <v>1</v>
      </c>
      <c r="BP67" s="31" t="str">
        <f t="shared" si="125"/>
        <v>2x6 7x5 10x8</v>
      </c>
      <c r="BQ67" s="31">
        <f t="shared" ref="BQ67:BQ72" si="179">IF(BH67="x x","",1)</f>
        <v>1</v>
      </c>
      <c r="BR67" s="31" t="str">
        <f t="shared" ref="BR67:BR72" si="180">IF(BG67=1,CONCATENATE($A67, " venceu ",B67," por ",BH67),IF(BH67="OxW",CONCATENATE($A67, " perdeu para ",B67," por WxO"),CONCATENATE($A67, " perdeu para ",B67," por ",BH67)))</f>
        <v>EDUARDO CUNHA venceu CARLOS PEREIRA por 6x7 6x3 13x11</v>
      </c>
      <c r="BS67" s="31">
        <f t="shared" ref="BS67:BS72" si="181">IF(BJ67="x x","",1)</f>
        <v>1</v>
      </c>
      <c r="BT67" s="31" t="str">
        <f t="shared" ref="BT67:BT72" si="182">IF(BI67=1,CONCATENATE($A67, " venceu ",D67," por ",BJ67),IF(BJ67="OxW",CONCATENATE($A67, " perdeu para ",D67," por WxO"),CONCATENATE($A67, " perdeu para ",D67," por ",BJ67)))</f>
        <v>EDUARDO CUNHA perdeu para RICARDO VILLELA por 7x5 2x6 11x13</v>
      </c>
      <c r="BU67" s="31">
        <f t="shared" ref="BU67:BU72" si="183">IF(BL67="x x","",1)</f>
        <v>1</v>
      </c>
      <c r="BV67" s="31" t="str">
        <f t="shared" ref="BV67:BV72" si="184">IF(BK67=1,CONCATENATE($A67, " venceu ",F67," por ",BL67),IF(BL67="OxW",CONCATENATE($A67, " perdeu para ",F67," por WxO"),CONCATENATE($A67, " perdeu para ",F67," por ",BL67)))</f>
        <v>EDUARDO CUNHA venceu NELSON ELEUTÉRIO por 4x6 6x4 10x7</v>
      </c>
      <c r="BW67" s="31">
        <f t="shared" ref="BW67:BW72" si="185">IF(BN67="x x","",1)</f>
        <v>1</v>
      </c>
      <c r="BX67" s="31" t="str">
        <f t="shared" ref="BX67:BX72" si="186">IF(BM67=1,CONCATENATE($A67, " venceu ",H67," por ",BN67),IF(BN67="OxW",CONCATENATE($A67, " perdeu para ",H67," por WxO"),CONCATENATE($A67, " perdeu para ",H67," por ",BN67)))</f>
        <v>EDUARDO CUNHA venceu MÁRCIA MORATO por 6x4 7x6</v>
      </c>
      <c r="BY67" s="31">
        <f t="shared" ref="BY67:BY72" si="187">IF(BP67="x x","",1)</f>
        <v>1</v>
      </c>
      <c r="BZ67" s="31" t="str">
        <f t="shared" ref="BZ67:BZ72" si="188">IF(BO67=1,CONCATENATE($A67, " venceu ",J67," por ",BP67),IF(BP67="OxW",CONCATENATE($A67, " perdeu para ",J67," por WxO"),CONCATENATE($A67, " perdeu para ",J67," por ",BP67)))</f>
        <v>EDUARDO CUNHA venceu CARLOS COELHO por 2x6 7x5 10x8</v>
      </c>
      <c r="CB67" s="31" t="str">
        <f t="shared" ref="CB67:CB72" si="189">IF(BQ67=1,BR67,CONCATENATE(A67, " x ",B67))</f>
        <v>EDUARDO CUNHA venceu CARLOS PEREIRA por 6x7 6x3 13x11</v>
      </c>
      <c r="CC67" s="31" t="str">
        <f t="shared" ref="CC67:CC72" si="190">IF(BS67=1,BT67,CONCATENATE(A67, " x ",D67))</f>
        <v>EDUARDO CUNHA perdeu para RICARDO VILLELA por 7x5 2x6 11x13</v>
      </c>
      <c r="CD67" s="31" t="str">
        <f t="shared" ref="CD67:CD72" si="191">IF(BU67=1,BV67,CONCATENATE(A67, " x ",F67))</f>
        <v>EDUARDO CUNHA venceu NELSON ELEUTÉRIO por 4x6 6x4 10x7</v>
      </c>
      <c r="CE67" s="31" t="str">
        <f t="shared" ref="CE67:CE72" si="192">IF(BW67=1,BX67,CONCATENATE(A67, " x ",H67))</f>
        <v>EDUARDO CUNHA venceu MÁRCIA MORATO por 6x4 7x6</v>
      </c>
      <c r="CF67" s="31" t="str">
        <f t="shared" ref="CF67:CF72" si="193">IF(BY67=1,BZ67,CONCATENATE(A67, " x ",J67))</f>
        <v>EDUARDO CUNHA venceu CARLOS COELHO por 2x6 7x5 10x8</v>
      </c>
      <c r="CG67" s="31">
        <f t="shared" ref="CG67:CG72" si="194">COUNTIF(BH67:BP67,"OxW")</f>
        <v>0</v>
      </c>
      <c r="CH67" s="31" t="str">
        <f t="shared" si="99"/>
        <v/>
      </c>
    </row>
    <row r="68" spans="1:86" x14ac:dyDescent="0.45">
      <c r="A68" s="179" t="str">
        <f>'Result do Turno'!D68</f>
        <v>CARLOS COELHO</v>
      </c>
      <c r="B68" s="31" t="str">
        <f>'Result do Turno'!V70</f>
        <v>RICARDO VILLELA</v>
      </c>
      <c r="C68" s="31" t="str">
        <f t="shared" si="172"/>
        <v/>
      </c>
      <c r="D68" s="31" t="str">
        <f>'Result do Turno'!AJ70</f>
        <v>NELSON ELEUTÉRIO</v>
      </c>
      <c r="E68" s="31" t="str">
        <f t="shared" si="173"/>
        <v/>
      </c>
      <c r="F68" s="31" t="str">
        <f>'Result do Turno'!AX70</f>
        <v>MÁRCIA MORATO</v>
      </c>
      <c r="G68" s="31" t="str">
        <f t="shared" si="174"/>
        <v/>
      </c>
      <c r="H68" s="31" t="str">
        <f>'Result do Turno'!BL70</f>
        <v>CARLOS PEREIRA</v>
      </c>
      <c r="I68" s="31" t="str">
        <f t="shared" si="175"/>
        <v/>
      </c>
      <c r="J68" s="31" t="str">
        <f>'Result do Turno'!BZ67</f>
        <v>EDUARDO CUNHA</v>
      </c>
      <c r="K68" s="31" t="str">
        <f t="shared" si="176"/>
        <v/>
      </c>
      <c r="M68" s="181" t="str">
        <f>'Result do Turno'!U70</f>
        <v>(D)</v>
      </c>
      <c r="N68" s="181">
        <f>'Result do Turno'!AI70</f>
        <v>0</v>
      </c>
      <c r="O68" s="181" t="str">
        <f>'Result do Turno'!AW70</f>
        <v>(D)</v>
      </c>
      <c r="P68" s="181" t="str">
        <f>'Result do Turno'!BK70</f>
        <v>(D)</v>
      </c>
      <c r="Q68" s="181">
        <f>'Result do Turno'!BY67</f>
        <v>0</v>
      </c>
      <c r="R68" s="185" t="str">
        <f>IF('Result do Turno'!X69="","",'Result do Turno'!X69)</f>
        <v/>
      </c>
      <c r="S68" s="31" t="str">
        <f>IF('Result do Turno'!X70="","",'Result do Turno'!X70)</f>
        <v/>
      </c>
      <c r="T68" s="31">
        <f>IF('Result do Turno'!Y69="","",'Result do Turno'!Y69)</f>
        <v>6</v>
      </c>
      <c r="U68" s="31">
        <f>IF('Result do Turno'!Y70="","",'Result do Turno'!Y70)</f>
        <v>2</v>
      </c>
      <c r="V68" s="31">
        <f>IF('Result do Turno'!Z69="","",'Result do Turno'!Z69)</f>
        <v>6</v>
      </c>
      <c r="W68" s="31">
        <f>IF('Result do Turno'!Z70="","",'Result do Turno'!Z70)</f>
        <v>3</v>
      </c>
      <c r="X68" s="31" t="str">
        <f>IF('Result do Turno'!AA69="","",'Result do Turno'!AA69)</f>
        <v/>
      </c>
      <c r="Y68" s="186" t="str">
        <f>IF('Result do Turno'!AA70="","",'Result do Turno'!AA70)</f>
        <v/>
      </c>
      <c r="Z68" s="185" t="str">
        <f>IF('Result do Turno'!AL69="","",'Result do Turno'!AL69)</f>
        <v/>
      </c>
      <c r="AA68" s="31" t="str">
        <f>IF('Result do Turno'!AL70="","",'Result do Turno'!AL70)</f>
        <v/>
      </c>
      <c r="AB68" s="31">
        <f>IF('Result do Turno'!AM69="","",'Result do Turno'!AM69)</f>
        <v>6</v>
      </c>
      <c r="AC68" s="31">
        <f>IF('Result do Turno'!AM70="","",'Result do Turno'!AM70)</f>
        <v>4</v>
      </c>
      <c r="AD68" s="31">
        <f>IF('Result do Turno'!AN69="","",'Result do Turno'!AN69)</f>
        <v>4</v>
      </c>
      <c r="AE68" s="31">
        <f>IF('Result do Turno'!AN70="","",'Result do Turno'!AN70)</f>
        <v>6</v>
      </c>
      <c r="AF68" s="31">
        <f>IF('Result do Turno'!AO69="","",'Result do Turno'!AO69)</f>
        <v>5</v>
      </c>
      <c r="AG68" s="186">
        <f>IF('Result do Turno'!AO70="","",'Result do Turno'!AO70)</f>
        <v>10</v>
      </c>
      <c r="AH68" s="185" t="str">
        <f>IF('Result do Turno'!AZ69="","",'Result do Turno'!AZ69)</f>
        <v/>
      </c>
      <c r="AI68" s="31" t="str">
        <f>IF('Result do Turno'!AZ70="","",'Result do Turno'!AZ70)</f>
        <v/>
      </c>
      <c r="AJ68" s="31">
        <f>IF('Result do Turno'!BA69="","",'Result do Turno'!BA69)</f>
        <v>6</v>
      </c>
      <c r="AK68" s="31">
        <f>IF('Result do Turno'!BA70="","",'Result do Turno'!BA70)</f>
        <v>3</v>
      </c>
      <c r="AL68" s="31">
        <f>IF('Result do Turno'!BB69="","",'Result do Turno'!BB69)</f>
        <v>6</v>
      </c>
      <c r="AM68" s="31">
        <f>IF('Result do Turno'!BB70="","",'Result do Turno'!BB70)</f>
        <v>3</v>
      </c>
      <c r="AN68" s="31" t="str">
        <f>IF('Result do Turno'!BC69="","",'Result do Turno'!BC69)</f>
        <v/>
      </c>
      <c r="AO68" s="186" t="str">
        <f>IF('Result do Turno'!BC70="","",'Result do Turno'!BC70)</f>
        <v/>
      </c>
      <c r="AP68" s="185" t="str">
        <f>IF('Result do Turno'!BN69="","",'Result do Turno'!BN69)</f>
        <v/>
      </c>
      <c r="AQ68" s="31" t="str">
        <f>IF('Result do Turno'!BN70="","",'Result do Turno'!BN70)</f>
        <v/>
      </c>
      <c r="AR68" s="31">
        <f>IF('Result do Turno'!BO69="","",'Result do Turno'!BO69)</f>
        <v>6</v>
      </c>
      <c r="AS68" s="31">
        <f>IF('Result do Turno'!BO70="","",'Result do Turno'!BO70)</f>
        <v>1</v>
      </c>
      <c r="AT68" s="31">
        <f>IF('Result do Turno'!BP69="","",'Result do Turno'!BP69)</f>
        <v>6</v>
      </c>
      <c r="AU68" s="31">
        <f>IF('Result do Turno'!BP70="","",'Result do Turno'!BP70)</f>
        <v>4</v>
      </c>
      <c r="AV68" s="31" t="str">
        <f>IF('Result do Turno'!BQ69="","",'Result do Turno'!BQ69)</f>
        <v/>
      </c>
      <c r="AW68" s="186" t="str">
        <f>IF('Result do Turno'!BQ70="","",'Result do Turno'!BQ70)</f>
        <v/>
      </c>
      <c r="AX68" s="185" t="str">
        <f>IF('Result do Turno'!CB68="","",'Result do Turno'!CB68)</f>
        <v/>
      </c>
      <c r="AY68" s="31" t="str">
        <f>IF('Result do Turno'!CB67="","",'Result do Turno'!CB67)</f>
        <v/>
      </c>
      <c r="AZ68" s="31">
        <f>IF('Result do Turno'!CC68="","",'Result do Turno'!CC68)</f>
        <v>6</v>
      </c>
      <c r="BA68" s="31">
        <f>IF('Result do Turno'!CC67="","",'Result do Turno'!CC67)</f>
        <v>2</v>
      </c>
      <c r="BB68" s="31">
        <f>IF('Result do Turno'!CD68="","",'Result do Turno'!CD68)</f>
        <v>5</v>
      </c>
      <c r="BC68" s="31">
        <f>IF('Result do Turno'!CD67="","",'Result do Turno'!CD67)</f>
        <v>7</v>
      </c>
      <c r="BD68" s="31">
        <f>IF('Result do Turno'!CE68="","",'Result do Turno'!CE68)</f>
        <v>8</v>
      </c>
      <c r="BE68" s="186">
        <f>IF('Result do Turno'!CE67="","",'Result do Turno'!CE67)</f>
        <v>10</v>
      </c>
      <c r="BG68" s="31">
        <f>'Result do Turno'!W69</f>
        <v>1</v>
      </c>
      <c r="BH68" s="31" t="str">
        <f t="shared" si="177"/>
        <v>6x2 6x3</v>
      </c>
      <c r="BI68" s="31">
        <f>'Result do Turno'!AK69</f>
        <v>0</v>
      </c>
      <c r="BJ68" s="31" t="str">
        <f t="shared" si="178"/>
        <v>6x4 4x6 5x10</v>
      </c>
      <c r="BK68" s="31">
        <f>'Result do Turno'!AY69</f>
        <v>1</v>
      </c>
      <c r="BL68" s="31" t="str">
        <f t="shared" si="123"/>
        <v>6x3 6x3</v>
      </c>
      <c r="BM68" s="31">
        <f>'Result do Turno'!BM69</f>
        <v>1</v>
      </c>
      <c r="BN68" s="31" t="str">
        <f t="shared" si="124"/>
        <v>6x1 6x4</v>
      </c>
      <c r="BO68" s="31">
        <f>'Result do Turno'!CA68</f>
        <v>0</v>
      </c>
      <c r="BP68" s="31" t="str">
        <f t="shared" si="125"/>
        <v>6x2 5x7 8x10</v>
      </c>
      <c r="BQ68" s="31">
        <f t="shared" si="179"/>
        <v>1</v>
      </c>
      <c r="BR68" s="31" t="str">
        <f t="shared" si="180"/>
        <v>CARLOS COELHO venceu RICARDO VILLELA por 6x2 6x3</v>
      </c>
      <c r="BS68" s="31">
        <f t="shared" si="181"/>
        <v>1</v>
      </c>
      <c r="BT68" s="31" t="str">
        <f t="shared" si="182"/>
        <v>CARLOS COELHO perdeu para NELSON ELEUTÉRIO por 6x4 4x6 5x10</v>
      </c>
      <c r="BU68" s="31">
        <f t="shared" si="183"/>
        <v>1</v>
      </c>
      <c r="BV68" s="31" t="str">
        <f t="shared" si="184"/>
        <v>CARLOS COELHO venceu MÁRCIA MORATO por 6x3 6x3</v>
      </c>
      <c r="BW68" s="31">
        <f t="shared" si="185"/>
        <v>1</v>
      </c>
      <c r="BX68" s="31" t="str">
        <f t="shared" si="186"/>
        <v>CARLOS COELHO venceu CARLOS PEREIRA por 6x1 6x4</v>
      </c>
      <c r="BY68" s="31">
        <f t="shared" si="187"/>
        <v>1</v>
      </c>
      <c r="BZ68" s="31" t="str">
        <f t="shared" si="188"/>
        <v>CARLOS COELHO perdeu para EDUARDO CUNHA por 6x2 5x7 8x10</v>
      </c>
      <c r="CB68" s="31" t="str">
        <f t="shared" si="189"/>
        <v>CARLOS COELHO venceu RICARDO VILLELA por 6x2 6x3</v>
      </c>
      <c r="CC68" s="31" t="str">
        <f t="shared" si="190"/>
        <v>CARLOS COELHO perdeu para NELSON ELEUTÉRIO por 6x4 4x6 5x10</v>
      </c>
      <c r="CD68" s="31" t="str">
        <f t="shared" si="191"/>
        <v>CARLOS COELHO venceu MÁRCIA MORATO por 6x3 6x3</v>
      </c>
      <c r="CE68" s="31" t="str">
        <f t="shared" si="192"/>
        <v>CARLOS COELHO venceu CARLOS PEREIRA por 6x1 6x4</v>
      </c>
      <c r="CF68" s="31" t="str">
        <f t="shared" si="193"/>
        <v>CARLOS COELHO perdeu para EDUARDO CUNHA por 6x2 5x7 8x10</v>
      </c>
      <c r="CG68" s="31">
        <f t="shared" si="194"/>
        <v>0</v>
      </c>
      <c r="CH68" s="31" t="str">
        <f t="shared" ref="CH68:CH99" si="195">IF(CG68&gt;2,CONCATENATE(A68," perdeu ",CG68, " jogos por WxO - Seus resultados todos serão alterados para perdidos por WxO",""),"")</f>
        <v/>
      </c>
    </row>
    <row r="69" spans="1:86" x14ac:dyDescent="0.45">
      <c r="A69" s="179" t="str">
        <f>'Result do Turno'!D69</f>
        <v>MÁRCIA MORATO</v>
      </c>
      <c r="B69" s="31" t="str">
        <f>'Result do Turno'!V72</f>
        <v>NELSON ELEUTÉRIO</v>
      </c>
      <c r="C69" s="31" t="str">
        <f t="shared" si="172"/>
        <v/>
      </c>
      <c r="D69" s="31" t="str">
        <f>'Result do Turno'!AJ72</f>
        <v>CARLOS PEREIRA</v>
      </c>
      <c r="E69" s="31" t="str">
        <f t="shared" si="173"/>
        <v/>
      </c>
      <c r="F69" s="31" t="str">
        <f>'Result do Turno'!AX69</f>
        <v>CARLOS COELHO</v>
      </c>
      <c r="G69" s="31" t="str">
        <f t="shared" si="174"/>
        <v/>
      </c>
      <c r="H69" s="31" t="str">
        <f>'Result do Turno'!BL67</f>
        <v>EDUARDO CUNHA</v>
      </c>
      <c r="I69" s="31" t="str">
        <f t="shared" si="175"/>
        <v/>
      </c>
      <c r="J69" s="31" t="str">
        <f>'Result do Turno'!BZ70</f>
        <v>RICARDO VILLELA</v>
      </c>
      <c r="K69" s="31" t="str">
        <f t="shared" si="176"/>
        <v/>
      </c>
      <c r="M69" s="181" t="str">
        <f>'Result do Turno'!U72</f>
        <v>(D)</v>
      </c>
      <c r="N69" s="181">
        <f>'Result do Turno'!AI72</f>
        <v>0</v>
      </c>
      <c r="O69" s="181">
        <f>'Result do Turno'!AW69</f>
        <v>0</v>
      </c>
      <c r="P69" s="181" t="str">
        <f>'Result do Turno'!BK67</f>
        <v>(D)</v>
      </c>
      <c r="Q69" s="181">
        <f>'Result do Turno'!BY70</f>
        <v>0</v>
      </c>
      <c r="R69" s="185" t="str">
        <f>IF('Result do Turno'!X71="","",'Result do Turno'!X71)</f>
        <v/>
      </c>
      <c r="S69" s="31" t="str">
        <f>IF('Result do Turno'!X72="","",'Result do Turno'!X72)</f>
        <v/>
      </c>
      <c r="T69" s="31">
        <f>IF('Result do Turno'!Y71="","",'Result do Turno'!Y71)</f>
        <v>3</v>
      </c>
      <c r="U69" s="31">
        <f>IF('Result do Turno'!Y72="","",'Result do Turno'!Y72)</f>
        <v>6</v>
      </c>
      <c r="V69" s="31">
        <f>IF('Result do Turno'!Z71="","",'Result do Turno'!Z71)</f>
        <v>3</v>
      </c>
      <c r="W69" s="31">
        <f>IF('Result do Turno'!Z72="","",'Result do Turno'!Z72)</f>
        <v>6</v>
      </c>
      <c r="X69" s="31" t="str">
        <f>IF('Result do Turno'!AA71="","",'Result do Turno'!AA71)</f>
        <v/>
      </c>
      <c r="Y69" s="186" t="str">
        <f>IF('Result do Turno'!AA72="","",'Result do Turno'!AA72)</f>
        <v/>
      </c>
      <c r="Z69" s="185" t="str">
        <f>IF('Result do Turno'!AL71="","",'Result do Turno'!AL71)</f>
        <v/>
      </c>
      <c r="AA69" s="31" t="str">
        <f>IF('Result do Turno'!AL72="","",'Result do Turno'!AL72)</f>
        <v/>
      </c>
      <c r="AB69" s="31">
        <f>IF('Result do Turno'!AM71="","",'Result do Turno'!AM71)</f>
        <v>5</v>
      </c>
      <c r="AC69" s="31">
        <f>IF('Result do Turno'!AM72="","",'Result do Turno'!AM72)</f>
        <v>7</v>
      </c>
      <c r="AD69" s="31">
        <f>IF('Result do Turno'!AN71="","",'Result do Turno'!AN71)</f>
        <v>2</v>
      </c>
      <c r="AE69" s="31">
        <f>IF('Result do Turno'!AN72="","",'Result do Turno'!AN72)</f>
        <v>6</v>
      </c>
      <c r="AF69" s="31" t="str">
        <f>IF('Result do Turno'!AO71="","",'Result do Turno'!AO71)</f>
        <v/>
      </c>
      <c r="AG69" s="186" t="str">
        <f>IF('Result do Turno'!AO72="","",'Result do Turno'!AO72)</f>
        <v/>
      </c>
      <c r="AH69" s="185" t="str">
        <f>IF('Result do Turno'!AZ70="","",'Result do Turno'!AZ70)</f>
        <v/>
      </c>
      <c r="AI69" s="31" t="str">
        <f>IF('Result do Turno'!AZ69="","",'Result do Turno'!AZ69)</f>
        <v/>
      </c>
      <c r="AJ69" s="31">
        <f>IF('Result do Turno'!BA70="","",'Result do Turno'!BA70)</f>
        <v>3</v>
      </c>
      <c r="AK69" s="31">
        <f>IF('Result do Turno'!BA69="","",'Result do Turno'!BA69)</f>
        <v>6</v>
      </c>
      <c r="AL69" s="31">
        <f>IF('Result do Turno'!BB70="","",'Result do Turno'!BB70)</f>
        <v>3</v>
      </c>
      <c r="AM69" s="31">
        <f>IF('Result do Turno'!BB69="","",'Result do Turno'!BB69)</f>
        <v>6</v>
      </c>
      <c r="AN69" s="31" t="str">
        <f>IF('Result do Turno'!BC70="","",'Result do Turno'!BC70)</f>
        <v/>
      </c>
      <c r="AO69" s="186" t="str">
        <f>IF('Result do Turno'!BC69="","",'Result do Turno'!BC69)</f>
        <v/>
      </c>
      <c r="AP69" s="185" t="str">
        <f>IF('Result do Turno'!BN68="","",'Result do Turno'!BN68)</f>
        <v/>
      </c>
      <c r="AQ69" s="31" t="str">
        <f>IF('Result do Turno'!BN67="","",'Result do Turno'!BN67)</f>
        <v/>
      </c>
      <c r="AR69" s="31">
        <f>IF('Result do Turno'!BO68="","",'Result do Turno'!BO68)</f>
        <v>4</v>
      </c>
      <c r="AS69" s="31">
        <f>IF('Result do Turno'!BO67="","",'Result do Turno'!BO67)</f>
        <v>6</v>
      </c>
      <c r="AT69" s="31">
        <f>IF('Result do Turno'!BP68="","",'Result do Turno'!BP68)</f>
        <v>6</v>
      </c>
      <c r="AU69" s="31">
        <f>IF('Result do Turno'!BP67="","",'Result do Turno'!BP67)</f>
        <v>7</v>
      </c>
      <c r="AV69" s="31" t="str">
        <f>IF('Result do Turno'!BQ68="","",'Result do Turno'!BQ68)</f>
        <v/>
      </c>
      <c r="AW69" s="186" t="str">
        <f>IF('Result do Turno'!BQ67="","",'Result do Turno'!BQ67)</f>
        <v/>
      </c>
      <c r="AX69" s="185" t="str">
        <f>IF('Result do Turno'!CB69="","",'Result do Turno'!CB69)</f>
        <v/>
      </c>
      <c r="AY69" s="31" t="str">
        <f>IF('Result do Turno'!CB70="","",'Result do Turno'!CB70)</f>
        <v/>
      </c>
      <c r="AZ69" s="31">
        <f>IF('Result do Turno'!CC69="","",'Result do Turno'!CC69)</f>
        <v>3</v>
      </c>
      <c r="BA69" s="31">
        <f>IF('Result do Turno'!CC70="","",'Result do Turno'!CC70)</f>
        <v>6</v>
      </c>
      <c r="BB69" s="31">
        <f>IF('Result do Turno'!CD69="","",'Result do Turno'!CD69)</f>
        <v>6</v>
      </c>
      <c r="BC69" s="31">
        <f>IF('Result do Turno'!CD70="","",'Result do Turno'!CD70)</f>
        <v>4</v>
      </c>
      <c r="BD69" s="31">
        <f>IF('Result do Turno'!CE69="","",'Result do Turno'!CE69)</f>
        <v>9</v>
      </c>
      <c r="BE69" s="186">
        <f>IF('Result do Turno'!CE70="","",'Result do Turno'!CE70)</f>
        <v>11</v>
      </c>
      <c r="BG69" s="31">
        <f>'Result do Turno'!W71</f>
        <v>0</v>
      </c>
      <c r="BH69" s="31" t="str">
        <f t="shared" si="177"/>
        <v>3x6 3x6</v>
      </c>
      <c r="BI69" s="31">
        <f>'Result do Turno'!AK71</f>
        <v>0</v>
      </c>
      <c r="BJ69" s="31" t="str">
        <f t="shared" si="178"/>
        <v>5x7 2x6</v>
      </c>
      <c r="BK69" s="31">
        <f>'Result do Turno'!AY70</f>
        <v>0</v>
      </c>
      <c r="BL69" s="31" t="str">
        <f t="shared" si="123"/>
        <v>3x6 3x6</v>
      </c>
      <c r="BM69" s="31">
        <f>'Result do Turno'!BM68</f>
        <v>0</v>
      </c>
      <c r="BN69" s="31" t="str">
        <f t="shared" si="124"/>
        <v>4x6 6x7</v>
      </c>
      <c r="BO69" s="31">
        <f>'Result do Turno'!CA69</f>
        <v>0</v>
      </c>
      <c r="BP69" s="31" t="str">
        <f t="shared" si="125"/>
        <v>3x6 6x4 9x11</v>
      </c>
      <c r="BQ69" s="31">
        <f t="shared" si="179"/>
        <v>1</v>
      </c>
      <c r="BR69" s="31" t="str">
        <f t="shared" si="180"/>
        <v>MÁRCIA MORATO perdeu para NELSON ELEUTÉRIO por 3x6 3x6</v>
      </c>
      <c r="BS69" s="31">
        <f t="shared" si="181"/>
        <v>1</v>
      </c>
      <c r="BT69" s="31" t="str">
        <f t="shared" si="182"/>
        <v>MÁRCIA MORATO perdeu para CARLOS PEREIRA por 5x7 2x6</v>
      </c>
      <c r="BU69" s="31">
        <f t="shared" si="183"/>
        <v>1</v>
      </c>
      <c r="BV69" s="31" t="str">
        <f t="shared" si="184"/>
        <v>MÁRCIA MORATO perdeu para CARLOS COELHO por 3x6 3x6</v>
      </c>
      <c r="BW69" s="31">
        <f t="shared" si="185"/>
        <v>1</v>
      </c>
      <c r="BX69" s="31" t="str">
        <f t="shared" si="186"/>
        <v>MÁRCIA MORATO perdeu para EDUARDO CUNHA por 4x6 6x7</v>
      </c>
      <c r="BY69" s="31">
        <f t="shared" si="187"/>
        <v>1</v>
      </c>
      <c r="BZ69" s="31" t="str">
        <f t="shared" si="188"/>
        <v>MÁRCIA MORATO perdeu para RICARDO VILLELA por 3x6 6x4 9x11</v>
      </c>
      <c r="CB69" s="31" t="str">
        <f t="shared" si="189"/>
        <v>MÁRCIA MORATO perdeu para NELSON ELEUTÉRIO por 3x6 3x6</v>
      </c>
      <c r="CC69" s="31" t="str">
        <f t="shared" si="190"/>
        <v>MÁRCIA MORATO perdeu para CARLOS PEREIRA por 5x7 2x6</v>
      </c>
      <c r="CD69" s="31" t="str">
        <f t="shared" si="191"/>
        <v>MÁRCIA MORATO perdeu para CARLOS COELHO por 3x6 3x6</v>
      </c>
      <c r="CE69" s="31" t="str">
        <f t="shared" si="192"/>
        <v>MÁRCIA MORATO perdeu para EDUARDO CUNHA por 4x6 6x7</v>
      </c>
      <c r="CF69" s="31" t="str">
        <f t="shared" si="193"/>
        <v>MÁRCIA MORATO perdeu para RICARDO VILLELA por 3x6 6x4 9x11</v>
      </c>
      <c r="CG69" s="31">
        <f t="shared" si="194"/>
        <v>0</v>
      </c>
      <c r="CH69" s="31" t="str">
        <f t="shared" si="195"/>
        <v/>
      </c>
    </row>
    <row r="70" spans="1:86" x14ac:dyDescent="0.45">
      <c r="A70" s="179" t="str">
        <f>'Result do Turno'!D70</f>
        <v>NELSON ELEUTÉRIO</v>
      </c>
      <c r="B70" s="31" t="str">
        <f>'Result do Turno'!V71</f>
        <v>MÁRCIA MORATO</v>
      </c>
      <c r="C70" s="31" t="str">
        <f t="shared" si="172"/>
        <v/>
      </c>
      <c r="D70" s="31" t="str">
        <f>'Result do Turno'!AJ69</f>
        <v>CARLOS COELHO</v>
      </c>
      <c r="E70" s="31" t="str">
        <f t="shared" si="173"/>
        <v/>
      </c>
      <c r="F70" s="31" t="str">
        <f>'Result do Turno'!AX67</f>
        <v>EDUARDO CUNHA</v>
      </c>
      <c r="G70" s="31" t="str">
        <f t="shared" si="174"/>
        <v/>
      </c>
      <c r="H70" s="31" t="str">
        <f>'Result do Turno'!BL71</f>
        <v>RICARDO VILLELA</v>
      </c>
      <c r="I70" s="31" t="str">
        <f t="shared" si="175"/>
        <v/>
      </c>
      <c r="J70" s="31" t="str">
        <f>'Result do Turno'!BZ72</f>
        <v>CARLOS PEREIRA</v>
      </c>
      <c r="K70" s="31" t="str">
        <f t="shared" si="176"/>
        <v/>
      </c>
      <c r="M70" s="181">
        <f>'Result do Turno'!U71</f>
        <v>0</v>
      </c>
      <c r="N70" s="181" t="str">
        <f>'Result do Turno'!AI69</f>
        <v>(D)</v>
      </c>
      <c r="O70" s="181">
        <f>'Result do Turno'!AW67</f>
        <v>0</v>
      </c>
      <c r="P70" s="181" t="str">
        <f>'Result do Turno'!BK71</f>
        <v>(D)</v>
      </c>
      <c r="Q70" s="181">
        <f>'Result do Turno'!BY72</f>
        <v>0</v>
      </c>
      <c r="R70" s="185" t="str">
        <f>IF('Result do Turno'!X72="","",'Result do Turno'!X72)</f>
        <v/>
      </c>
      <c r="S70" s="31" t="str">
        <f>IF('Result do Turno'!X71="","",'Result do Turno'!X71)</f>
        <v/>
      </c>
      <c r="T70" s="31">
        <f>IF('Result do Turno'!Y72="","",'Result do Turno'!Y72)</f>
        <v>6</v>
      </c>
      <c r="U70" s="31">
        <f>IF('Result do Turno'!Y71="","",'Result do Turno'!Y71)</f>
        <v>3</v>
      </c>
      <c r="V70" s="31">
        <f>IF('Result do Turno'!Z72="","",'Result do Turno'!Z72)</f>
        <v>6</v>
      </c>
      <c r="W70" s="31">
        <f>IF('Result do Turno'!Z71="","",'Result do Turno'!Z71)</f>
        <v>3</v>
      </c>
      <c r="X70" s="31" t="str">
        <f>IF('Result do Turno'!AA72="","",'Result do Turno'!AA72)</f>
        <v/>
      </c>
      <c r="Y70" s="186" t="str">
        <f>IF('Result do Turno'!AA71="","",'Result do Turno'!AA71)</f>
        <v/>
      </c>
      <c r="Z70" s="185" t="str">
        <f>IF('Result do Turno'!AL70="","",'Result do Turno'!AL70)</f>
        <v/>
      </c>
      <c r="AA70" s="31" t="str">
        <f>IF('Result do Turno'!AL69="","",'Result do Turno'!AL69)</f>
        <v/>
      </c>
      <c r="AB70" s="31">
        <f>IF('Result do Turno'!AM70="","",'Result do Turno'!AM70)</f>
        <v>4</v>
      </c>
      <c r="AC70" s="31">
        <f>IF('Result do Turno'!AM69="","",'Result do Turno'!AM69)</f>
        <v>6</v>
      </c>
      <c r="AD70" s="31">
        <f>IF('Result do Turno'!AN70="","",'Result do Turno'!AN70)</f>
        <v>6</v>
      </c>
      <c r="AE70" s="31">
        <f>IF('Result do Turno'!AN69="","",'Result do Turno'!AN69)</f>
        <v>4</v>
      </c>
      <c r="AF70" s="31">
        <f>IF('Result do Turno'!AO70="","",'Result do Turno'!AO70)</f>
        <v>10</v>
      </c>
      <c r="AG70" s="186">
        <f>IF('Result do Turno'!AO69="","",'Result do Turno'!AO69)</f>
        <v>5</v>
      </c>
      <c r="AH70" s="185" t="str">
        <f>IF('Result do Turno'!AZ68="","",'Result do Turno'!AZ68)</f>
        <v/>
      </c>
      <c r="AI70" s="31" t="str">
        <f>IF('Result do Turno'!AZ67="","",'Result do Turno'!AZ67)</f>
        <v/>
      </c>
      <c r="AJ70" s="31">
        <f>IF('Result do Turno'!BA68="","",'Result do Turno'!BA68)</f>
        <v>6</v>
      </c>
      <c r="AK70" s="31">
        <f>IF('Result do Turno'!BA67="","",'Result do Turno'!BA67)</f>
        <v>4</v>
      </c>
      <c r="AL70" s="31">
        <f>IF('Result do Turno'!BB68="","",'Result do Turno'!BB68)</f>
        <v>4</v>
      </c>
      <c r="AM70" s="31">
        <f>IF('Result do Turno'!BB67="","",'Result do Turno'!BB67)</f>
        <v>6</v>
      </c>
      <c r="AN70" s="31">
        <f>IF('Result do Turno'!BC68="","",'Result do Turno'!BC68)</f>
        <v>7</v>
      </c>
      <c r="AO70" s="186">
        <f>IF('Result do Turno'!BC67="","",'Result do Turno'!BC67)</f>
        <v>10</v>
      </c>
      <c r="AP70" s="185" t="str">
        <f>IF('Result do Turno'!BN72="","",'Result do Turno'!BN72)</f>
        <v/>
      </c>
      <c r="AQ70" s="31" t="str">
        <f>IF('Result do Turno'!BN71="","",'Result do Turno'!BN71)</f>
        <v/>
      </c>
      <c r="AR70" s="31">
        <f>IF('Result do Turno'!BO72="","",'Result do Turno'!BO72)</f>
        <v>6</v>
      </c>
      <c r="AS70" s="31">
        <f>IF('Result do Turno'!BO71="","",'Result do Turno'!BO71)</f>
        <v>2</v>
      </c>
      <c r="AT70" s="31">
        <f>IF('Result do Turno'!BP72="","",'Result do Turno'!BP72)</f>
        <v>6</v>
      </c>
      <c r="AU70" s="31">
        <f>IF('Result do Turno'!BP71="","",'Result do Turno'!BP71)</f>
        <v>3</v>
      </c>
      <c r="AV70" s="31" t="str">
        <f>IF('Result do Turno'!BQ72="","",'Result do Turno'!BQ72)</f>
        <v/>
      </c>
      <c r="AW70" s="186" t="str">
        <f>IF('Result do Turno'!BQ71="","",'Result do Turno'!BQ71)</f>
        <v/>
      </c>
      <c r="AX70" s="185" t="str">
        <f>IF('Result do Turno'!CB71="","",'Result do Turno'!CB71)</f>
        <v/>
      </c>
      <c r="AY70" s="31" t="str">
        <f>IF('Result do Turno'!CB72="","",'Result do Turno'!CB72)</f>
        <v/>
      </c>
      <c r="AZ70" s="31">
        <f>IF('Result do Turno'!CC71="","",'Result do Turno'!CC71)</f>
        <v>6</v>
      </c>
      <c r="BA70" s="31">
        <f>IF('Result do Turno'!CC72="","",'Result do Turno'!CC72)</f>
        <v>0</v>
      </c>
      <c r="BB70" s="31">
        <f>IF('Result do Turno'!CD71="","",'Result do Turno'!CD71)</f>
        <v>6</v>
      </c>
      <c r="BC70" s="31">
        <f>IF('Result do Turno'!CD72="","",'Result do Turno'!CD72)</f>
        <v>3</v>
      </c>
      <c r="BD70" s="31" t="str">
        <f>IF('Result do Turno'!CE71="","",'Result do Turno'!CE71)</f>
        <v/>
      </c>
      <c r="BE70" s="186" t="str">
        <f>IF('Result do Turno'!CE72="","",'Result do Turno'!CE72)</f>
        <v/>
      </c>
      <c r="BG70" s="31">
        <f>'Result do Turno'!W72</f>
        <v>1</v>
      </c>
      <c r="BH70" s="31" t="str">
        <f t="shared" si="177"/>
        <v>6x3 6x3</v>
      </c>
      <c r="BI70" s="31">
        <f>'Result do Turno'!AK70</f>
        <v>1</v>
      </c>
      <c r="BJ70" s="31" t="str">
        <f t="shared" si="178"/>
        <v>4x6 6x4 10x5</v>
      </c>
      <c r="BK70" s="31">
        <f>'Result do Turno'!AY68</f>
        <v>0</v>
      </c>
      <c r="BL70" s="31" t="str">
        <f t="shared" si="123"/>
        <v>6x4 4x6 7x10</v>
      </c>
      <c r="BM70" s="31">
        <f>'Result do Turno'!BM72</f>
        <v>1</v>
      </c>
      <c r="BN70" s="31" t="str">
        <f t="shared" si="124"/>
        <v>6x2 6x3</v>
      </c>
      <c r="BO70" s="31">
        <f>'Result do Turno'!CA71</f>
        <v>1</v>
      </c>
      <c r="BP70" s="31" t="str">
        <f t="shared" si="125"/>
        <v>6x0 6x3</v>
      </c>
      <c r="BQ70" s="31">
        <f t="shared" si="179"/>
        <v>1</v>
      </c>
      <c r="BR70" s="31" t="str">
        <f t="shared" si="180"/>
        <v>NELSON ELEUTÉRIO venceu MÁRCIA MORATO por 6x3 6x3</v>
      </c>
      <c r="BS70" s="31">
        <f t="shared" si="181"/>
        <v>1</v>
      </c>
      <c r="BT70" s="31" t="str">
        <f t="shared" si="182"/>
        <v>NELSON ELEUTÉRIO venceu CARLOS COELHO por 4x6 6x4 10x5</v>
      </c>
      <c r="BU70" s="31">
        <f t="shared" si="183"/>
        <v>1</v>
      </c>
      <c r="BV70" s="31" t="str">
        <f t="shared" si="184"/>
        <v>NELSON ELEUTÉRIO perdeu para EDUARDO CUNHA por 6x4 4x6 7x10</v>
      </c>
      <c r="BW70" s="31">
        <f t="shared" si="185"/>
        <v>1</v>
      </c>
      <c r="BX70" s="31" t="str">
        <f t="shared" si="186"/>
        <v>NELSON ELEUTÉRIO venceu RICARDO VILLELA por 6x2 6x3</v>
      </c>
      <c r="BY70" s="31">
        <f t="shared" si="187"/>
        <v>1</v>
      </c>
      <c r="BZ70" s="31" t="str">
        <f t="shared" si="188"/>
        <v>NELSON ELEUTÉRIO venceu CARLOS PEREIRA por 6x0 6x3</v>
      </c>
      <c r="CB70" s="31" t="str">
        <f t="shared" si="189"/>
        <v>NELSON ELEUTÉRIO venceu MÁRCIA MORATO por 6x3 6x3</v>
      </c>
      <c r="CC70" s="31" t="str">
        <f t="shared" si="190"/>
        <v>NELSON ELEUTÉRIO venceu CARLOS COELHO por 4x6 6x4 10x5</v>
      </c>
      <c r="CD70" s="31" t="str">
        <f t="shared" si="191"/>
        <v>NELSON ELEUTÉRIO perdeu para EDUARDO CUNHA por 6x4 4x6 7x10</v>
      </c>
      <c r="CE70" s="31" t="str">
        <f t="shared" si="192"/>
        <v>NELSON ELEUTÉRIO venceu RICARDO VILLELA por 6x2 6x3</v>
      </c>
      <c r="CF70" s="31" t="str">
        <f t="shared" si="193"/>
        <v>NELSON ELEUTÉRIO venceu CARLOS PEREIRA por 6x0 6x3</v>
      </c>
      <c r="CG70" s="31">
        <f t="shared" si="194"/>
        <v>0</v>
      </c>
      <c r="CH70" s="31" t="str">
        <f t="shared" si="195"/>
        <v/>
      </c>
    </row>
    <row r="71" spans="1:86" x14ac:dyDescent="0.45">
      <c r="A71" s="179" t="str">
        <f>'Result do Turno'!D71</f>
        <v>RICARDO VILLELA</v>
      </c>
      <c r="B71" s="31" t="str">
        <f>'Result do Turno'!V69</f>
        <v>CARLOS COELHO</v>
      </c>
      <c r="C71" s="31" t="str">
        <f t="shared" si="172"/>
        <v/>
      </c>
      <c r="D71" s="31" t="str">
        <f>'Result do Turno'!AJ67</f>
        <v>EDUARDO CUNHA</v>
      </c>
      <c r="E71" s="31" t="str">
        <f t="shared" si="173"/>
        <v/>
      </c>
      <c r="F71" s="31" t="str">
        <f>'Result do Turno'!AX72</f>
        <v>CARLOS PEREIRA</v>
      </c>
      <c r="G71" s="31" t="str">
        <f t="shared" si="174"/>
        <v/>
      </c>
      <c r="H71" s="31" t="str">
        <f>'Result do Turno'!BL72</f>
        <v>NELSON ELEUTÉRIO</v>
      </c>
      <c r="I71" s="31" t="str">
        <f t="shared" si="175"/>
        <v/>
      </c>
      <c r="J71" s="31" t="str">
        <f>'Result do Turno'!BZ69</f>
        <v>MÁRCIA MORATO</v>
      </c>
      <c r="K71" s="31" t="str">
        <f t="shared" si="176"/>
        <v/>
      </c>
      <c r="M71" s="181">
        <f>'Result do Turno'!U69</f>
        <v>0</v>
      </c>
      <c r="N71" s="181" t="str">
        <f>'Result do Turno'!AI67</f>
        <v>(D)</v>
      </c>
      <c r="O71" s="181" t="str">
        <f>'Result do Turno'!AW72</f>
        <v>(D)</v>
      </c>
      <c r="P71" s="181">
        <f>'Result do Turno'!BK72</f>
        <v>0</v>
      </c>
      <c r="Q71" s="181" t="str">
        <f>'Result do Turno'!BY69</f>
        <v>(D)</v>
      </c>
      <c r="R71" s="185" t="str">
        <f>IF('Result do Turno'!X70="","",'Result do Turno'!X70)</f>
        <v/>
      </c>
      <c r="S71" s="31" t="str">
        <f>IF('Result do Turno'!X69="","",'Result do Turno'!X69)</f>
        <v/>
      </c>
      <c r="T71" s="31">
        <f>IF('Result do Turno'!Y70="","",'Result do Turno'!Y70)</f>
        <v>2</v>
      </c>
      <c r="U71" s="31">
        <f>IF('Result do Turno'!Y69="","",'Result do Turno'!Y69)</f>
        <v>6</v>
      </c>
      <c r="V71" s="31">
        <f>IF('Result do Turno'!Z70="","",'Result do Turno'!Z70)</f>
        <v>3</v>
      </c>
      <c r="W71" s="31">
        <f>IF('Result do Turno'!Z69="","",'Result do Turno'!Z69)</f>
        <v>6</v>
      </c>
      <c r="X71" s="31" t="str">
        <f>IF('Result do Turno'!AA70="","",'Result do Turno'!AA70)</f>
        <v/>
      </c>
      <c r="Y71" s="186" t="str">
        <f>IF('Result do Turno'!AA69="","",'Result do Turno'!AA69)</f>
        <v/>
      </c>
      <c r="Z71" s="185" t="str">
        <f>IF('Result do Turno'!AL68="","",'Result do Turno'!AL68)</f>
        <v/>
      </c>
      <c r="AA71" s="31" t="str">
        <f>IF('Result do Turno'!AL67="","",'Result do Turno'!AL67)</f>
        <v/>
      </c>
      <c r="AB71" s="31">
        <f>IF('Result do Turno'!AM68="","",'Result do Turno'!AM68)</f>
        <v>5</v>
      </c>
      <c r="AC71" s="31">
        <f>IF('Result do Turno'!AM67="","",'Result do Turno'!AM67)</f>
        <v>7</v>
      </c>
      <c r="AD71" s="31">
        <f>IF('Result do Turno'!AN68="","",'Result do Turno'!AN68)</f>
        <v>6</v>
      </c>
      <c r="AE71" s="31">
        <f>IF('Result do Turno'!AN67="","",'Result do Turno'!AN67)</f>
        <v>2</v>
      </c>
      <c r="AF71" s="31">
        <f>IF('Result do Turno'!AO68="","",'Result do Turno'!AO68)</f>
        <v>13</v>
      </c>
      <c r="AG71" s="186">
        <f>IF('Result do Turno'!AO67="","",'Result do Turno'!AO67)</f>
        <v>11</v>
      </c>
      <c r="AH71" s="185" t="str">
        <f>IF('Result do Turno'!AZ71="","",'Result do Turno'!AZ71)</f>
        <v/>
      </c>
      <c r="AI71" s="31" t="str">
        <f>IF('Result do Turno'!AZ72="","",'Result do Turno'!AZ72)</f>
        <v/>
      </c>
      <c r="AJ71" s="31">
        <f>IF('Result do Turno'!BA71="","",'Result do Turno'!BA71)</f>
        <v>6</v>
      </c>
      <c r="AK71" s="31">
        <f>IF('Result do Turno'!BA72="","",'Result do Turno'!BA72)</f>
        <v>1</v>
      </c>
      <c r="AL71" s="31">
        <f>IF('Result do Turno'!BB71="","",'Result do Turno'!BB71)</f>
        <v>6</v>
      </c>
      <c r="AM71" s="31">
        <f>IF('Result do Turno'!BB72="","",'Result do Turno'!BB72)</f>
        <v>2</v>
      </c>
      <c r="AN71" s="31" t="str">
        <f>IF('Result do Turno'!BC71="","",'Result do Turno'!BC71)</f>
        <v/>
      </c>
      <c r="AO71" s="186" t="str">
        <f>IF('Result do Turno'!BC72="","",'Result do Turno'!BC72)</f>
        <v/>
      </c>
      <c r="AP71" s="185" t="str">
        <f>IF('Result do Turno'!BN71="","",'Result do Turno'!BN71)</f>
        <v/>
      </c>
      <c r="AQ71" s="31" t="str">
        <f>IF('Result do Turno'!BN72="","",'Result do Turno'!BN72)</f>
        <v/>
      </c>
      <c r="AR71" s="31">
        <f>IF('Result do Turno'!BO71="","",'Result do Turno'!BO71)</f>
        <v>2</v>
      </c>
      <c r="AS71" s="31">
        <f>IF('Result do Turno'!BO72="","",'Result do Turno'!BO72)</f>
        <v>6</v>
      </c>
      <c r="AT71" s="31">
        <f>IF('Result do Turno'!BP71="","",'Result do Turno'!BP71)</f>
        <v>3</v>
      </c>
      <c r="AU71" s="31">
        <f>IF('Result do Turno'!BP72="","",'Result do Turno'!BP72)</f>
        <v>6</v>
      </c>
      <c r="AV71" s="31" t="str">
        <f>IF('Result do Turno'!BQ71="","",'Result do Turno'!BQ71)</f>
        <v/>
      </c>
      <c r="AW71" s="186" t="str">
        <f>IF('Result do Turno'!BQ72="","",'Result do Turno'!BQ72)</f>
        <v/>
      </c>
      <c r="AX71" s="185" t="str">
        <f>IF('Result do Turno'!CB70="","",'Result do Turno'!CB70)</f>
        <v/>
      </c>
      <c r="AY71" s="31" t="str">
        <f>IF('Result do Turno'!CB69="","",'Result do Turno'!CB69)</f>
        <v/>
      </c>
      <c r="AZ71" s="31">
        <f>IF('Result do Turno'!CC70="","",'Result do Turno'!CC70)</f>
        <v>6</v>
      </c>
      <c r="BA71" s="31">
        <f>IF('Result do Turno'!CC69="","",'Result do Turno'!CC69)</f>
        <v>3</v>
      </c>
      <c r="BB71" s="31">
        <f>IF('Result do Turno'!CD70="","",'Result do Turno'!CD70)</f>
        <v>4</v>
      </c>
      <c r="BC71" s="31">
        <f>IF('Result do Turno'!CD69="","",'Result do Turno'!CD69)</f>
        <v>6</v>
      </c>
      <c r="BD71" s="31">
        <f>IF('Result do Turno'!CE70="","",'Result do Turno'!CE70)</f>
        <v>11</v>
      </c>
      <c r="BE71" s="186">
        <f>IF('Result do Turno'!CE69="","",'Result do Turno'!CE69)</f>
        <v>9</v>
      </c>
      <c r="BG71" s="31">
        <f>'Result do Turno'!W70</f>
        <v>0</v>
      </c>
      <c r="BH71" s="31" t="str">
        <f t="shared" si="177"/>
        <v>2x6 3x6</v>
      </c>
      <c r="BI71" s="31">
        <f>'Result do Turno'!AK68</f>
        <v>1</v>
      </c>
      <c r="BJ71" s="31" t="str">
        <f t="shared" si="178"/>
        <v>5x7 6x2 13x11</v>
      </c>
      <c r="BK71" s="31">
        <f>'Result do Turno'!AY71</f>
        <v>1</v>
      </c>
      <c r="BL71" s="31" t="str">
        <f t="shared" si="123"/>
        <v>6x1 6x2</v>
      </c>
      <c r="BM71" s="31">
        <f>'Result do Turno'!BM71</f>
        <v>0</v>
      </c>
      <c r="BN71" s="31" t="str">
        <f t="shared" si="124"/>
        <v>2x6 3x6</v>
      </c>
      <c r="BO71" s="31">
        <f>'Result do Turno'!CA70</f>
        <v>1</v>
      </c>
      <c r="BP71" s="31" t="str">
        <f t="shared" si="125"/>
        <v>6x3 4x6 11x9</v>
      </c>
      <c r="BQ71" s="31">
        <f t="shared" si="179"/>
        <v>1</v>
      </c>
      <c r="BR71" s="31" t="str">
        <f t="shared" si="180"/>
        <v>RICARDO VILLELA perdeu para CARLOS COELHO por 2x6 3x6</v>
      </c>
      <c r="BS71" s="31">
        <f t="shared" si="181"/>
        <v>1</v>
      </c>
      <c r="BT71" s="31" t="str">
        <f t="shared" si="182"/>
        <v>RICARDO VILLELA venceu EDUARDO CUNHA por 5x7 6x2 13x11</v>
      </c>
      <c r="BU71" s="31">
        <f t="shared" si="183"/>
        <v>1</v>
      </c>
      <c r="BV71" s="31" t="str">
        <f t="shared" si="184"/>
        <v>RICARDO VILLELA venceu CARLOS PEREIRA por 6x1 6x2</v>
      </c>
      <c r="BW71" s="31">
        <f t="shared" si="185"/>
        <v>1</v>
      </c>
      <c r="BX71" s="31" t="str">
        <f t="shared" si="186"/>
        <v>RICARDO VILLELA perdeu para NELSON ELEUTÉRIO por 2x6 3x6</v>
      </c>
      <c r="BY71" s="31">
        <f t="shared" si="187"/>
        <v>1</v>
      </c>
      <c r="BZ71" s="31" t="str">
        <f t="shared" si="188"/>
        <v>RICARDO VILLELA venceu MÁRCIA MORATO por 6x3 4x6 11x9</v>
      </c>
      <c r="CB71" s="31" t="str">
        <f t="shared" si="189"/>
        <v>RICARDO VILLELA perdeu para CARLOS COELHO por 2x6 3x6</v>
      </c>
      <c r="CC71" s="31" t="str">
        <f t="shared" si="190"/>
        <v>RICARDO VILLELA venceu EDUARDO CUNHA por 5x7 6x2 13x11</v>
      </c>
      <c r="CD71" s="31" t="str">
        <f t="shared" si="191"/>
        <v>RICARDO VILLELA venceu CARLOS PEREIRA por 6x1 6x2</v>
      </c>
      <c r="CE71" s="31" t="str">
        <f t="shared" si="192"/>
        <v>RICARDO VILLELA perdeu para NELSON ELEUTÉRIO por 2x6 3x6</v>
      </c>
      <c r="CF71" s="31" t="str">
        <f t="shared" si="193"/>
        <v>RICARDO VILLELA venceu MÁRCIA MORATO por 6x3 4x6 11x9</v>
      </c>
      <c r="CG71" s="31">
        <f t="shared" si="194"/>
        <v>0</v>
      </c>
      <c r="CH71" s="31" t="str">
        <f t="shared" si="195"/>
        <v/>
      </c>
    </row>
    <row r="72" spans="1:86" x14ac:dyDescent="0.45">
      <c r="A72" s="179" t="str">
        <f>'Result do Turno'!D72</f>
        <v>CARLOS PEREIRA</v>
      </c>
      <c r="B72" s="31" t="str">
        <f>'Result do Turno'!V67</f>
        <v>EDUARDO CUNHA</v>
      </c>
      <c r="C72" s="31" t="str">
        <f t="shared" si="172"/>
        <v/>
      </c>
      <c r="D72" s="31" t="str">
        <f>'Result do Turno'!AJ71</f>
        <v>MÁRCIA MORATO</v>
      </c>
      <c r="E72" s="31" t="str">
        <f t="shared" si="173"/>
        <v/>
      </c>
      <c r="F72" s="31" t="str">
        <f>'Result do Turno'!AX71</f>
        <v>RICARDO VILLELA</v>
      </c>
      <c r="G72" s="31" t="str">
        <f t="shared" si="174"/>
        <v/>
      </c>
      <c r="H72" s="31" t="str">
        <f>'Result do Turno'!BL69</f>
        <v>CARLOS COELHO</v>
      </c>
      <c r="I72" s="31" t="str">
        <f t="shared" si="175"/>
        <v/>
      </c>
      <c r="J72" s="31" t="str">
        <f>'Result do Turno'!BZ71</f>
        <v>NELSON ELEUTÉRIO</v>
      </c>
      <c r="K72" s="31" t="str">
        <f t="shared" si="176"/>
        <v/>
      </c>
      <c r="M72" s="181">
        <f>'Result do Turno'!U67</f>
        <v>0</v>
      </c>
      <c r="N72" s="181" t="str">
        <f>'Result do Turno'!AI71</f>
        <v>(D)</v>
      </c>
      <c r="O72" s="181">
        <f>'Result do Turno'!AW71</f>
        <v>0</v>
      </c>
      <c r="P72" s="181">
        <f>'Result do Turno'!BK69</f>
        <v>0</v>
      </c>
      <c r="Q72" s="181" t="str">
        <f>'Result do Turno'!BY71</f>
        <v>(D)</v>
      </c>
      <c r="R72" s="187" t="str">
        <f>IF('Result do Turno'!X68="","",'Result do Turno'!X68)</f>
        <v/>
      </c>
      <c r="S72" s="188" t="str">
        <f>IF('Result do Turno'!X67="","",'Result do Turno'!X67)</f>
        <v/>
      </c>
      <c r="T72" s="188">
        <f>IF('Result do Turno'!Y68="","",'Result do Turno'!Y68)</f>
        <v>7</v>
      </c>
      <c r="U72" s="188">
        <f>IF('Result do Turno'!Y67="","",'Result do Turno'!Y67)</f>
        <v>6</v>
      </c>
      <c r="V72" s="188">
        <f>IF('Result do Turno'!Z68="","",'Result do Turno'!Z68)</f>
        <v>3</v>
      </c>
      <c r="W72" s="188">
        <f>IF('Result do Turno'!Z67="","",'Result do Turno'!Z67)</f>
        <v>6</v>
      </c>
      <c r="X72" s="188">
        <f>IF('Result do Turno'!AA68="","",'Result do Turno'!AA68)</f>
        <v>11</v>
      </c>
      <c r="Y72" s="189">
        <f>IF('Result do Turno'!AA67="","",'Result do Turno'!AA67)</f>
        <v>13</v>
      </c>
      <c r="Z72" s="187" t="str">
        <f>IF('Result do Turno'!AL72="","",'Result do Turno'!AL72)</f>
        <v/>
      </c>
      <c r="AA72" s="188" t="str">
        <f>IF('Result do Turno'!AL71="","",'Result do Turno'!AL71)</f>
        <v/>
      </c>
      <c r="AB72" s="188">
        <f>IF('Result do Turno'!AM72="","",'Result do Turno'!AM72)</f>
        <v>7</v>
      </c>
      <c r="AC72" s="188">
        <f>IF('Result do Turno'!AM71="","",'Result do Turno'!AM71)</f>
        <v>5</v>
      </c>
      <c r="AD72" s="188">
        <f>IF('Result do Turno'!AN72="","",'Result do Turno'!AN72)</f>
        <v>6</v>
      </c>
      <c r="AE72" s="188">
        <f>IF('Result do Turno'!AN71="","",'Result do Turno'!AN71)</f>
        <v>2</v>
      </c>
      <c r="AF72" s="188" t="str">
        <f>IF('Result do Turno'!AO72="","",'Result do Turno'!AO72)</f>
        <v/>
      </c>
      <c r="AG72" s="189" t="str">
        <f>IF('Result do Turno'!AO71="","",'Result do Turno'!AO71)</f>
        <v/>
      </c>
      <c r="AH72" s="187" t="str">
        <f>IF('Result do Turno'!AZ72="","",'Result do Turno'!AZ72)</f>
        <v/>
      </c>
      <c r="AI72" s="188" t="str">
        <f>IF('Result do Turno'!AZ71="","",'Result do Turno'!AZ71)</f>
        <v/>
      </c>
      <c r="AJ72" s="188">
        <f>IF('Result do Turno'!BA72="","",'Result do Turno'!BA72)</f>
        <v>1</v>
      </c>
      <c r="AK72" s="188">
        <f>IF('Result do Turno'!BA71="","",'Result do Turno'!BA71)</f>
        <v>6</v>
      </c>
      <c r="AL72" s="188">
        <f>IF('Result do Turno'!BB72="","",'Result do Turno'!BB72)</f>
        <v>2</v>
      </c>
      <c r="AM72" s="188">
        <f>IF('Result do Turno'!BB71="","",'Result do Turno'!BB71)</f>
        <v>6</v>
      </c>
      <c r="AN72" s="188" t="str">
        <f>IF('Result do Turno'!BC72="","",'Result do Turno'!BC72)</f>
        <v/>
      </c>
      <c r="AO72" s="189" t="str">
        <f>IF('Result do Turno'!BC71="","",'Result do Turno'!BC71)</f>
        <v/>
      </c>
      <c r="AP72" s="187" t="str">
        <f>IF('Result do Turno'!BN70="","",'Result do Turno'!BN70)</f>
        <v/>
      </c>
      <c r="AQ72" s="188" t="str">
        <f>IF('Result do Turno'!BN69="","",'Result do Turno'!BN69)</f>
        <v/>
      </c>
      <c r="AR72" s="188">
        <f>IF('Result do Turno'!BO70="","",'Result do Turno'!BO70)</f>
        <v>1</v>
      </c>
      <c r="AS72" s="188">
        <f>IF('Result do Turno'!BO69="","",'Result do Turno'!BO69)</f>
        <v>6</v>
      </c>
      <c r="AT72" s="188">
        <f>IF('Result do Turno'!BP70="","",'Result do Turno'!BP70)</f>
        <v>4</v>
      </c>
      <c r="AU72" s="188">
        <f>IF('Result do Turno'!BP69="","",'Result do Turno'!BP69)</f>
        <v>6</v>
      </c>
      <c r="AV72" s="188" t="str">
        <f>IF('Result do Turno'!BQ70="","",'Result do Turno'!BQ70)</f>
        <v/>
      </c>
      <c r="AW72" s="189" t="str">
        <f>IF('Result do Turno'!BQ69="","",'Result do Turno'!BQ69)</f>
        <v/>
      </c>
      <c r="AX72" s="187" t="str">
        <f>IF('Result do Turno'!CB72="","",'Result do Turno'!CB72)</f>
        <v/>
      </c>
      <c r="AY72" s="188" t="str">
        <f>IF('Result do Turno'!CB71="","",'Result do Turno'!CB71)</f>
        <v/>
      </c>
      <c r="AZ72" s="188">
        <f>IF('Result do Turno'!CC72="","",'Result do Turno'!CC72)</f>
        <v>0</v>
      </c>
      <c r="BA72" s="188">
        <f>IF('Result do Turno'!CC71="","",'Result do Turno'!CC71)</f>
        <v>6</v>
      </c>
      <c r="BB72" s="188">
        <f>IF('Result do Turno'!CD72="","",'Result do Turno'!CD72)</f>
        <v>3</v>
      </c>
      <c r="BC72" s="188">
        <f>IF('Result do Turno'!CD71="","",'Result do Turno'!CD71)</f>
        <v>6</v>
      </c>
      <c r="BD72" s="188" t="str">
        <f>IF('Result do Turno'!CE72="","",'Result do Turno'!CE72)</f>
        <v/>
      </c>
      <c r="BE72" s="189" t="str">
        <f>IF('Result do Turno'!CE71="","",'Result do Turno'!CE71)</f>
        <v/>
      </c>
      <c r="BG72" s="31">
        <f>'Result do Turno'!W68</f>
        <v>0</v>
      </c>
      <c r="BH72" s="31" t="str">
        <f t="shared" si="177"/>
        <v>7x6 3x6 11x13</v>
      </c>
      <c r="BI72" s="31">
        <f>'Result do Turno'!AK72</f>
        <v>1</v>
      </c>
      <c r="BJ72" s="31" t="str">
        <f t="shared" si="178"/>
        <v>7x5 6x2</v>
      </c>
      <c r="BK72" s="31">
        <f>'Result do Turno'!AY72</f>
        <v>0</v>
      </c>
      <c r="BL72" s="31" t="str">
        <f t="shared" si="123"/>
        <v>1x6 2x6</v>
      </c>
      <c r="BM72" s="31">
        <f>'Result do Turno'!BM70</f>
        <v>0</v>
      </c>
      <c r="BN72" s="31" t="str">
        <f t="shared" si="124"/>
        <v>1x6 4x6</v>
      </c>
      <c r="BO72" s="31">
        <f>'Result do Turno'!CA72</f>
        <v>0</v>
      </c>
      <c r="BP72" s="31" t="str">
        <f t="shared" si="125"/>
        <v>0x6 3x6</v>
      </c>
      <c r="BQ72" s="31">
        <f t="shared" si="179"/>
        <v>1</v>
      </c>
      <c r="BR72" s="31" t="str">
        <f t="shared" si="180"/>
        <v>CARLOS PEREIRA perdeu para EDUARDO CUNHA por 7x6 3x6 11x13</v>
      </c>
      <c r="BS72" s="31">
        <f t="shared" si="181"/>
        <v>1</v>
      </c>
      <c r="BT72" s="31" t="str">
        <f t="shared" si="182"/>
        <v>CARLOS PEREIRA venceu MÁRCIA MORATO por 7x5 6x2</v>
      </c>
      <c r="BU72" s="31">
        <f t="shared" si="183"/>
        <v>1</v>
      </c>
      <c r="BV72" s="31" t="str">
        <f t="shared" si="184"/>
        <v>CARLOS PEREIRA perdeu para RICARDO VILLELA por 1x6 2x6</v>
      </c>
      <c r="BW72" s="31">
        <f t="shared" si="185"/>
        <v>1</v>
      </c>
      <c r="BX72" s="31" t="str">
        <f t="shared" si="186"/>
        <v>CARLOS PEREIRA perdeu para CARLOS COELHO por 1x6 4x6</v>
      </c>
      <c r="BY72" s="31">
        <f t="shared" si="187"/>
        <v>1</v>
      </c>
      <c r="BZ72" s="31" t="str">
        <f t="shared" si="188"/>
        <v>CARLOS PEREIRA perdeu para NELSON ELEUTÉRIO por 0x6 3x6</v>
      </c>
      <c r="CB72" s="31" t="str">
        <f t="shared" si="189"/>
        <v>CARLOS PEREIRA perdeu para EDUARDO CUNHA por 7x6 3x6 11x13</v>
      </c>
      <c r="CC72" s="31" t="str">
        <f t="shared" si="190"/>
        <v>CARLOS PEREIRA venceu MÁRCIA MORATO por 7x5 6x2</v>
      </c>
      <c r="CD72" s="31" t="str">
        <f t="shared" si="191"/>
        <v>CARLOS PEREIRA perdeu para RICARDO VILLELA por 1x6 2x6</v>
      </c>
      <c r="CE72" s="31" t="str">
        <f t="shared" si="192"/>
        <v>CARLOS PEREIRA perdeu para CARLOS COELHO por 1x6 4x6</v>
      </c>
      <c r="CF72" s="31" t="str">
        <f t="shared" si="193"/>
        <v>CARLOS PEREIRA perdeu para NELSON ELEUTÉRIO por 0x6 3x6</v>
      </c>
      <c r="CG72" s="31">
        <f t="shared" si="194"/>
        <v>0</v>
      </c>
      <c r="CH72" s="31" t="str">
        <f t="shared" si="195"/>
        <v/>
      </c>
    </row>
    <row r="73" spans="1:86" x14ac:dyDescent="0.45">
      <c r="BG73" s="31">
        <f>'Result do Turno'!W73</f>
        <v>0</v>
      </c>
      <c r="BI73" s="31">
        <f>'Result do Turno'!AK73</f>
        <v>0</v>
      </c>
      <c r="BL73" s="31" t="str">
        <f t="shared" si="123"/>
        <v>x x</v>
      </c>
      <c r="BN73" s="31" t="str">
        <f t="shared" si="124"/>
        <v>x x</v>
      </c>
      <c r="BP73" s="31" t="str">
        <f t="shared" si="125"/>
        <v>x x</v>
      </c>
      <c r="CH73" s="31" t="str">
        <f t="shared" si="195"/>
        <v/>
      </c>
    </row>
    <row r="74" spans="1:86" x14ac:dyDescent="0.45">
      <c r="BG74" s="31">
        <f>'Result do Turno'!W74</f>
        <v>0</v>
      </c>
      <c r="BI74" s="31">
        <f>'Result do Turno'!AK74</f>
        <v>0</v>
      </c>
      <c r="BL74" s="31" t="str">
        <f t="shared" si="123"/>
        <v>x x</v>
      </c>
      <c r="BN74" s="31" t="str">
        <f t="shared" si="124"/>
        <v>x x</v>
      </c>
      <c r="BP74" s="31" t="str">
        <f t="shared" si="125"/>
        <v>x x</v>
      </c>
      <c r="CH74" s="31" t="str">
        <f t="shared" si="195"/>
        <v/>
      </c>
    </row>
    <row r="75" spans="1:86" x14ac:dyDescent="0.45">
      <c r="E75" s="31" t="s">
        <v>264</v>
      </c>
      <c r="G75" s="31" t="s">
        <v>264</v>
      </c>
      <c r="I75" s="31" t="s">
        <v>265</v>
      </c>
      <c r="K75" s="31" t="s">
        <v>266</v>
      </c>
      <c r="BG75" s="31">
        <f>'Result do Turno'!W75</f>
        <v>0</v>
      </c>
      <c r="BI75" s="31">
        <f>'Result do Turno'!AK75</f>
        <v>0</v>
      </c>
      <c r="BL75" s="31" t="str">
        <f t="shared" si="123"/>
        <v>x x</v>
      </c>
      <c r="BN75" s="31" t="str">
        <f t="shared" si="124"/>
        <v>x x</v>
      </c>
      <c r="BP75" s="31" t="str">
        <f t="shared" si="125"/>
        <v>x x</v>
      </c>
      <c r="CH75" s="31" t="str">
        <f t="shared" si="195"/>
        <v/>
      </c>
    </row>
    <row r="76" spans="1:86" x14ac:dyDescent="0.45">
      <c r="A76" s="179" t="str">
        <f>'Result do Turno'!D76</f>
        <v>ELISA PRATA</v>
      </c>
      <c r="B76" s="180" t="str">
        <f>'Result do Turno'!V77</f>
        <v>REGINALDO MACHADO</v>
      </c>
      <c r="C76" s="31" t="str">
        <f t="shared" ref="C76:C81" si="196">IF(BQ76=1,"",IF(M76=0,A76,B76))</f>
        <v/>
      </c>
      <c r="D76" s="31" t="str">
        <f>'Result do Turno'!AJ77</f>
        <v>VALNEI PIAZZA</v>
      </c>
      <c r="E76" s="31" t="str">
        <f t="shared" ref="E76:E81" si="197">IF(BS76=1,"",IF(N76=0,A76,D76))</f>
        <v/>
      </c>
      <c r="F76" s="180" t="str">
        <f>'Result do Turno'!AX77</f>
        <v>RENATO SOUZA</v>
      </c>
      <c r="G76" s="31" t="str">
        <f t="shared" ref="G76:G81" si="198">IF(BU76=1,"",IF(O76=0,A76,F76))</f>
        <v/>
      </c>
      <c r="H76" s="180" t="str">
        <f>'Result do Turno'!BL77</f>
        <v>MARIO ALLE</v>
      </c>
      <c r="I76" s="31" t="str">
        <f t="shared" ref="I76:I81" si="199">IF(BW76=1,"",IF(P76=0,A76,H76))</f>
        <v/>
      </c>
      <c r="J76" s="180" t="str">
        <f>'Result do Turno'!BZ77</f>
        <v>LUCAS FERREIRA</v>
      </c>
      <c r="K76" s="31" t="str">
        <f t="shared" ref="K76:K81" si="200">IF(BY76=1,"",IF(Q76=0,A76,J76))</f>
        <v/>
      </c>
      <c r="M76" s="181" t="str">
        <f>'Result do Turno'!U77</f>
        <v>(D)</v>
      </c>
      <c r="N76" s="181">
        <f>'Result do Turno'!AI77</f>
        <v>0</v>
      </c>
      <c r="O76" s="181" t="str">
        <f>'Result do Turno'!AW77</f>
        <v>(D)</v>
      </c>
      <c r="P76" s="181">
        <f>'Result do Turno'!BK77</f>
        <v>0</v>
      </c>
      <c r="Q76" s="181" t="str">
        <f>'Result do Turno'!BY77</f>
        <v>(D)</v>
      </c>
      <c r="R76" s="182" t="str">
        <f>IF('Result do Turno'!X76="","",'Result do Turno'!X76)</f>
        <v/>
      </c>
      <c r="S76" s="183" t="str">
        <f>IF('Result do Turno'!X77="","",'Result do Turno'!X77)</f>
        <v/>
      </c>
      <c r="T76" s="183">
        <f>IF('Result do Turno'!Y76="","",'Result do Turno'!Y76)</f>
        <v>7</v>
      </c>
      <c r="U76" s="183">
        <f>IF('Result do Turno'!Y77="","",'Result do Turno'!Y77)</f>
        <v>6</v>
      </c>
      <c r="V76" s="183">
        <f>IF('Result do Turno'!Z76="","",'Result do Turno'!Z76)</f>
        <v>6</v>
      </c>
      <c r="W76" s="183">
        <f>IF('Result do Turno'!Z77="","",'Result do Turno'!Z77)</f>
        <v>7</v>
      </c>
      <c r="X76" s="183">
        <f>IF('Result do Turno'!AA76="","",'Result do Turno'!AA76)</f>
        <v>6</v>
      </c>
      <c r="Y76" s="184">
        <f>IF('Result do Turno'!AA77="","",'Result do Turno'!AA77)</f>
        <v>10</v>
      </c>
      <c r="Z76" s="182" t="str">
        <f>IF('Result do Turno'!AL76="","",'Result do Turno'!AL76)</f>
        <v/>
      </c>
      <c r="AA76" s="183" t="str">
        <f>IF('Result do Turno'!AL77="","",'Result do Turno'!AL77)</f>
        <v/>
      </c>
      <c r="AB76" s="183">
        <f>IF('Result do Turno'!AM76="","",'Result do Turno'!AM76)</f>
        <v>7</v>
      </c>
      <c r="AC76" s="183">
        <f>IF('Result do Turno'!AM77="","",'Result do Turno'!AM77)</f>
        <v>6</v>
      </c>
      <c r="AD76" s="183">
        <f>IF('Result do Turno'!AN76="","",'Result do Turno'!AN76)</f>
        <v>6</v>
      </c>
      <c r="AE76" s="183">
        <f>IF('Result do Turno'!AN77="","",'Result do Turno'!AN77)</f>
        <v>7</v>
      </c>
      <c r="AF76" s="183">
        <f>IF('Result do Turno'!AO76="","",'Result do Turno'!AO76)</f>
        <v>10</v>
      </c>
      <c r="AG76" s="184">
        <f>IF('Result do Turno'!AO77="","",'Result do Turno'!AO77)</f>
        <v>6</v>
      </c>
      <c r="AH76" s="182" t="str">
        <f>IF('Result do Turno'!AZ76="","",'Result do Turno'!AZ76)</f>
        <v/>
      </c>
      <c r="AI76" s="183" t="str">
        <f>IF('Result do Turno'!AZ77="","",'Result do Turno'!AZ77)</f>
        <v/>
      </c>
      <c r="AJ76" s="183">
        <f>IF('Result do Turno'!BA76="","",'Result do Turno'!BA76)</f>
        <v>2</v>
      </c>
      <c r="AK76" s="183">
        <f>IF('Result do Turno'!BA77="","",'Result do Turno'!BA77)</f>
        <v>6</v>
      </c>
      <c r="AL76" s="183">
        <f>IF('Result do Turno'!BB76="","",'Result do Turno'!BB76)</f>
        <v>1</v>
      </c>
      <c r="AM76" s="183">
        <f>IF('Result do Turno'!BB77="","",'Result do Turno'!BB77)</f>
        <v>6</v>
      </c>
      <c r="AN76" s="183" t="str">
        <f>IF('Result do Turno'!BC76="","",'Result do Turno'!BC76)</f>
        <v/>
      </c>
      <c r="AO76" s="184" t="str">
        <f>IF('Result do Turno'!BC77="","",'Result do Turno'!BC77)</f>
        <v/>
      </c>
      <c r="AP76" s="182" t="str">
        <f>IF('Result do Turno'!BN76="","",'Result do Turno'!BN76)</f>
        <v/>
      </c>
      <c r="AQ76" s="183" t="str">
        <f>IF('Result do Turno'!BN77="","",'Result do Turno'!BN77)</f>
        <v/>
      </c>
      <c r="AR76" s="183">
        <f>IF('Result do Turno'!BO76="","",'Result do Turno'!BO76)</f>
        <v>4</v>
      </c>
      <c r="AS76" s="183">
        <f>IF('Result do Turno'!BO77="","",'Result do Turno'!BO77)</f>
        <v>6</v>
      </c>
      <c r="AT76" s="183">
        <f>IF('Result do Turno'!BP76="","",'Result do Turno'!BP76)</f>
        <v>3</v>
      </c>
      <c r="AU76" s="183">
        <f>IF('Result do Turno'!BP77="","",'Result do Turno'!BP77)</f>
        <v>6</v>
      </c>
      <c r="AV76" s="183" t="str">
        <f>IF('Result do Turno'!BQ76="","",'Result do Turno'!BQ76)</f>
        <v/>
      </c>
      <c r="AW76" s="184" t="str">
        <f>IF('Result do Turno'!BQ77="","",'Result do Turno'!BQ77)</f>
        <v/>
      </c>
      <c r="AX76" s="182" t="str">
        <f>IF('Result do Turno'!CB76="","",'Result do Turno'!CB76)</f>
        <v/>
      </c>
      <c r="AY76" s="183" t="str">
        <f>IF('Result do Turno'!CB77="","",'Result do Turno'!CB77)</f>
        <v/>
      </c>
      <c r="AZ76" s="183">
        <f>IF('Result do Turno'!CC76="","",'Result do Turno'!CC76)</f>
        <v>4</v>
      </c>
      <c r="BA76" s="183">
        <f>IF('Result do Turno'!CC77="","",'Result do Turno'!CC77)</f>
        <v>6</v>
      </c>
      <c r="BB76" s="183">
        <f>IF('Result do Turno'!CD76="","",'Result do Turno'!CD76)</f>
        <v>0</v>
      </c>
      <c r="BC76" s="183">
        <f>IF('Result do Turno'!CD77="","",'Result do Turno'!CD77)</f>
        <v>6</v>
      </c>
      <c r="BD76" s="183" t="str">
        <f>IF('Result do Turno'!CE76="","",'Result do Turno'!CE76)</f>
        <v/>
      </c>
      <c r="BE76" s="184" t="str">
        <f>IF('Result do Turno'!CE77="","",'Result do Turno'!CE77)</f>
        <v/>
      </c>
      <c r="BG76" s="31">
        <f>'Result do Turno'!W76</f>
        <v>0</v>
      </c>
      <c r="BH76" s="31" t="str">
        <f t="shared" ref="BH76:BH81" si="201">IF(R76="",IF(X76="",CONCATENATE(T76,"x",U76," ",V76,"x",W76),CONCATENATE(T76,"x",U76," ",V76,"x",W76," ",X76,"x",Y76)),CONCATENATE(R76,"x",S76))</f>
        <v>7x6 6x7 6x10</v>
      </c>
      <c r="BI76" s="31">
        <f>'Result do Turno'!AK76</f>
        <v>1</v>
      </c>
      <c r="BJ76" s="31" t="str">
        <f t="shared" ref="BJ76:BJ81" si="202">IF(Z76="",IF(AF76="",CONCATENATE(AB76,"x",AC76," ",AD76,"x",AE76),CONCATENATE(AB76,"x",AC76," ",AD76,"x",AE76," ",AF76,"x",AG76)),CONCATENATE(Z76,"x",AA76))</f>
        <v>7x6 6x7 10x6</v>
      </c>
      <c r="BK76" s="31">
        <f>'Result do Turno'!AY76</f>
        <v>0</v>
      </c>
      <c r="BL76" s="31" t="str">
        <f t="shared" si="123"/>
        <v>2x6 1x6</v>
      </c>
      <c r="BM76" s="31">
        <f>'Result do Turno'!BM76</f>
        <v>0</v>
      </c>
      <c r="BN76" s="31" t="str">
        <f t="shared" si="124"/>
        <v>4x6 3x6</v>
      </c>
      <c r="BO76" s="31">
        <f>'Result do Turno'!CA76</f>
        <v>0</v>
      </c>
      <c r="BP76" s="31" t="str">
        <f t="shared" si="125"/>
        <v>4x6 0x6</v>
      </c>
      <c r="BQ76" s="31">
        <f t="shared" ref="BQ76:BQ81" si="203">IF(BH76="x x","",1)</f>
        <v>1</v>
      </c>
      <c r="BR76" s="31" t="str">
        <f t="shared" ref="BR76:BR81" si="204">IF(BG76=1,CONCATENATE($A76, " venceu ",B76," por ",BH76),IF(BH76="OxW",CONCATENATE($A76, " perdeu para ",B76," por WxO"),CONCATENATE($A76, " perdeu para ",B76," por ",BH76)))</f>
        <v>ELISA PRATA perdeu para REGINALDO MACHADO por 7x6 6x7 6x10</v>
      </c>
      <c r="BS76" s="31">
        <f t="shared" ref="BS76:BS81" si="205">IF(BJ76="x x","",1)</f>
        <v>1</v>
      </c>
      <c r="BT76" s="31" t="str">
        <f t="shared" ref="BT76:BT81" si="206">IF(BI76=1,CONCATENATE($A76, " venceu ",D76," por ",BJ76),IF(BJ76="OxW",CONCATENATE($A76, " perdeu para ",D76," por WxO"),CONCATENATE($A76, " perdeu para ",D76," por ",BJ76)))</f>
        <v>ELISA PRATA venceu VALNEI PIAZZA por 7x6 6x7 10x6</v>
      </c>
      <c r="BU76" s="31">
        <f t="shared" ref="BU76:BU81" si="207">IF(BL76="x x","",1)</f>
        <v>1</v>
      </c>
      <c r="BV76" s="31" t="str">
        <f t="shared" ref="BV76:BV81" si="208">IF(BK76=1,CONCATENATE($A76, " venceu ",F76," por ",BL76),IF(BL76="OxW",CONCATENATE($A76, " perdeu para ",F76," por WxO"),CONCATENATE($A76, " perdeu para ",F76," por ",BL76)))</f>
        <v>ELISA PRATA perdeu para RENATO SOUZA por 2x6 1x6</v>
      </c>
      <c r="BW76" s="31">
        <f t="shared" ref="BW76:BW81" si="209">IF(BN76="x x","",1)</f>
        <v>1</v>
      </c>
      <c r="BX76" s="31" t="str">
        <f t="shared" ref="BX76:BX81" si="210">IF(BM76=1,CONCATENATE($A76, " venceu ",H76," por ",BN76),IF(BN76="OxW",CONCATENATE($A76, " perdeu para ",H76," por WxO"),CONCATENATE($A76, " perdeu para ",H76," por ",BN76)))</f>
        <v>ELISA PRATA perdeu para MARIO ALLE por 4x6 3x6</v>
      </c>
      <c r="BY76" s="31">
        <f t="shared" ref="BY76:BY81" si="211">IF(BP76="x x","",1)</f>
        <v>1</v>
      </c>
      <c r="BZ76" s="31" t="str">
        <f t="shared" ref="BZ76:BZ81" si="212">IF(BO76=1,CONCATENATE($A76, " venceu ",J76," por ",BP76),IF(BP76="OxW",CONCATENATE($A76, " perdeu para ",J76," por WxO"),CONCATENATE($A76, " perdeu para ",J76," por ",BP76)))</f>
        <v>ELISA PRATA perdeu para LUCAS FERREIRA por 4x6 0x6</v>
      </c>
      <c r="CB76" s="31" t="str">
        <f t="shared" ref="CB76:CB81" si="213">IF(BQ76=1,BR76,CONCATENATE(A76, " x ",B76))</f>
        <v>ELISA PRATA perdeu para REGINALDO MACHADO por 7x6 6x7 6x10</v>
      </c>
      <c r="CC76" s="31" t="str">
        <f t="shared" ref="CC76:CC81" si="214">IF(BS76=1,BT76,CONCATENATE(A76, " x ",D76))</f>
        <v>ELISA PRATA venceu VALNEI PIAZZA por 7x6 6x7 10x6</v>
      </c>
      <c r="CD76" s="31" t="str">
        <f t="shared" ref="CD76:CD81" si="215">IF(BU76=1,BV76,CONCATENATE(A76, " x ",F76))</f>
        <v>ELISA PRATA perdeu para RENATO SOUZA por 2x6 1x6</v>
      </c>
      <c r="CE76" s="31" t="str">
        <f t="shared" ref="CE76:CE81" si="216">IF(BW76=1,BX76,CONCATENATE(A76, " x ",H76))</f>
        <v>ELISA PRATA perdeu para MARIO ALLE por 4x6 3x6</v>
      </c>
      <c r="CF76" s="31" t="str">
        <f t="shared" ref="CF76:CF81" si="217">IF(BY76=1,BZ76,CONCATENATE(A76, " x ",J76))</f>
        <v>ELISA PRATA perdeu para LUCAS FERREIRA por 4x6 0x6</v>
      </c>
      <c r="CG76" s="31">
        <f t="shared" ref="CG76:CG81" si="218">COUNTIF(BH76:BP76,"OxW")</f>
        <v>0</v>
      </c>
      <c r="CH76" s="31" t="str">
        <f t="shared" si="195"/>
        <v/>
      </c>
    </row>
    <row r="77" spans="1:86" x14ac:dyDescent="0.45">
      <c r="A77" s="179" t="str">
        <f>'Result do Turno'!D77</f>
        <v>LUCAS FERREIRA</v>
      </c>
      <c r="B77" s="31" t="str">
        <f>'Result do Turno'!V79</f>
        <v>VALNEI PIAZZA</v>
      </c>
      <c r="C77" s="31" t="str">
        <f t="shared" si="196"/>
        <v/>
      </c>
      <c r="D77" s="31" t="str">
        <f>'Result do Turno'!AJ79</f>
        <v>RENATO SOUZA</v>
      </c>
      <c r="E77" s="31" t="str">
        <f t="shared" si="197"/>
        <v/>
      </c>
      <c r="F77" s="31" t="str">
        <f>'Result do Turno'!AX79</f>
        <v>MARIO ALLE</v>
      </c>
      <c r="G77" s="31" t="str">
        <f t="shared" si="198"/>
        <v/>
      </c>
      <c r="H77" s="31" t="str">
        <f>'Result do Turno'!BL79</f>
        <v>REGINALDO MACHADO</v>
      </c>
      <c r="I77" s="31" t="str">
        <f t="shared" si="199"/>
        <v/>
      </c>
      <c r="J77" s="31" t="str">
        <f>'Result do Turno'!BZ76</f>
        <v>ELISA PRATA</v>
      </c>
      <c r="K77" s="31" t="str">
        <f t="shared" si="200"/>
        <v/>
      </c>
      <c r="M77" s="181" t="str">
        <f>'Result do Turno'!U79</f>
        <v>(D)</v>
      </c>
      <c r="N77" s="181">
        <f>'Result do Turno'!AI79</f>
        <v>0</v>
      </c>
      <c r="O77" s="181" t="str">
        <f>'Result do Turno'!AW79</f>
        <v>(D)</v>
      </c>
      <c r="P77" s="181" t="str">
        <f>'Result do Turno'!BK79</f>
        <v>(D)</v>
      </c>
      <c r="Q77" s="181">
        <f>'Result do Turno'!BY76</f>
        <v>0</v>
      </c>
      <c r="R77" s="185" t="str">
        <f>IF('Result do Turno'!X78="","",'Result do Turno'!X78)</f>
        <v/>
      </c>
      <c r="S77" s="31" t="str">
        <f>IF('Result do Turno'!X79="","",'Result do Turno'!X79)</f>
        <v/>
      </c>
      <c r="T77" s="31">
        <f>IF('Result do Turno'!Y78="","",'Result do Turno'!Y78)</f>
        <v>6</v>
      </c>
      <c r="U77" s="31">
        <f>IF('Result do Turno'!Y79="","",'Result do Turno'!Y79)</f>
        <v>4</v>
      </c>
      <c r="V77" s="31">
        <f>IF('Result do Turno'!Z78="","",'Result do Turno'!Z78)</f>
        <v>6</v>
      </c>
      <c r="W77" s="31">
        <f>IF('Result do Turno'!Z79="","",'Result do Turno'!Z79)</f>
        <v>3</v>
      </c>
      <c r="X77" s="31" t="str">
        <f>IF('Result do Turno'!AA78="","",'Result do Turno'!AA78)</f>
        <v/>
      </c>
      <c r="Y77" s="186" t="str">
        <f>IF('Result do Turno'!AA79="","",'Result do Turno'!AA79)</f>
        <v/>
      </c>
      <c r="Z77" s="185" t="str">
        <f>IF('Result do Turno'!AL78="","",'Result do Turno'!AL78)</f>
        <v/>
      </c>
      <c r="AA77" s="31" t="str">
        <f>IF('Result do Turno'!AL79="","",'Result do Turno'!AL79)</f>
        <v/>
      </c>
      <c r="AB77" s="31">
        <f>IF('Result do Turno'!AM78="","",'Result do Turno'!AM78)</f>
        <v>7</v>
      </c>
      <c r="AC77" s="31">
        <f>IF('Result do Turno'!AM79="","",'Result do Turno'!AM79)</f>
        <v>6</v>
      </c>
      <c r="AD77" s="31">
        <f>IF('Result do Turno'!AN78="","",'Result do Turno'!AN78)</f>
        <v>6</v>
      </c>
      <c r="AE77" s="31">
        <f>IF('Result do Turno'!AN79="","",'Result do Turno'!AN79)</f>
        <v>2</v>
      </c>
      <c r="AF77" s="31" t="str">
        <f>IF('Result do Turno'!AO78="","",'Result do Turno'!AO78)</f>
        <v/>
      </c>
      <c r="AG77" s="186" t="str">
        <f>IF('Result do Turno'!AO79="","",'Result do Turno'!AO79)</f>
        <v/>
      </c>
      <c r="AH77" s="185" t="str">
        <f>IF('Result do Turno'!AZ78="","",'Result do Turno'!AZ78)</f>
        <v/>
      </c>
      <c r="AI77" s="31" t="str">
        <f>IF('Result do Turno'!AZ79="","",'Result do Turno'!AZ79)</f>
        <v/>
      </c>
      <c r="AJ77" s="31">
        <f>IF('Result do Turno'!BA78="","",'Result do Turno'!BA78)</f>
        <v>6</v>
      </c>
      <c r="AK77" s="31">
        <f>IF('Result do Turno'!BA79="","",'Result do Turno'!BA79)</f>
        <v>3</v>
      </c>
      <c r="AL77" s="31">
        <f>IF('Result do Turno'!BB78="","",'Result do Turno'!BB78)</f>
        <v>6</v>
      </c>
      <c r="AM77" s="31">
        <f>IF('Result do Turno'!BB79="","",'Result do Turno'!BB79)</f>
        <v>1</v>
      </c>
      <c r="AN77" s="31" t="str">
        <f>IF('Result do Turno'!BC78="","",'Result do Turno'!BC78)</f>
        <v/>
      </c>
      <c r="AO77" s="186" t="str">
        <f>IF('Result do Turno'!BC79="","",'Result do Turno'!BC79)</f>
        <v/>
      </c>
      <c r="AP77" s="185" t="str">
        <f>IF('Result do Turno'!BN78="","",'Result do Turno'!BN78)</f>
        <v/>
      </c>
      <c r="AQ77" s="31" t="str">
        <f>IF('Result do Turno'!BN79="","",'Result do Turno'!BN79)</f>
        <v/>
      </c>
      <c r="AR77" s="31">
        <f>IF('Result do Turno'!BO78="","",'Result do Turno'!BO78)</f>
        <v>6</v>
      </c>
      <c r="AS77" s="31">
        <f>IF('Result do Turno'!BO79="","",'Result do Turno'!BO79)</f>
        <v>7</v>
      </c>
      <c r="AT77" s="31">
        <f>IF('Result do Turno'!BP78="","",'Result do Turno'!BP78)</f>
        <v>3</v>
      </c>
      <c r="AU77" s="31">
        <f>IF('Result do Turno'!BP79="","",'Result do Turno'!BP79)</f>
        <v>6</v>
      </c>
      <c r="AV77" s="31" t="str">
        <f>IF('Result do Turno'!BQ78="","",'Result do Turno'!BQ78)</f>
        <v/>
      </c>
      <c r="AW77" s="186" t="str">
        <f>IF('Result do Turno'!BQ79="","",'Result do Turno'!BQ79)</f>
        <v/>
      </c>
      <c r="AX77" s="185" t="str">
        <f>IF('Result do Turno'!CB77="","",'Result do Turno'!CB77)</f>
        <v/>
      </c>
      <c r="AY77" s="31" t="str">
        <f>IF('Result do Turno'!CB76="","",'Result do Turno'!CB76)</f>
        <v/>
      </c>
      <c r="AZ77" s="31">
        <f>IF('Result do Turno'!CC77="","",'Result do Turno'!CC77)</f>
        <v>6</v>
      </c>
      <c r="BA77" s="31">
        <f>IF('Result do Turno'!CC76="","",'Result do Turno'!CC76)</f>
        <v>4</v>
      </c>
      <c r="BB77" s="31">
        <f>IF('Result do Turno'!CD77="","",'Result do Turno'!CD77)</f>
        <v>6</v>
      </c>
      <c r="BC77" s="31">
        <f>IF('Result do Turno'!CD76="","",'Result do Turno'!CD76)</f>
        <v>0</v>
      </c>
      <c r="BD77" s="31" t="str">
        <f>IF('Result do Turno'!CE77="","",'Result do Turno'!CE77)</f>
        <v/>
      </c>
      <c r="BE77" s="186" t="str">
        <f>IF('Result do Turno'!CE76="","",'Result do Turno'!CE76)</f>
        <v/>
      </c>
      <c r="BG77" s="31">
        <f>'Result do Turno'!W78</f>
        <v>1</v>
      </c>
      <c r="BH77" s="31" t="str">
        <f t="shared" si="201"/>
        <v>6x4 6x3</v>
      </c>
      <c r="BI77" s="31">
        <f>'Result do Turno'!AK78</f>
        <v>1</v>
      </c>
      <c r="BJ77" s="31" t="str">
        <f t="shared" si="202"/>
        <v>7x6 6x2</v>
      </c>
      <c r="BK77" s="31">
        <f>'Result do Turno'!AY78</f>
        <v>1</v>
      </c>
      <c r="BL77" s="31" t="str">
        <f t="shared" ref="BL77:BL108" si="219">IF(AH77="",IF(AN77="",CONCATENATE(AJ77,"x",AK77," ",AL77,"x",AM77),CONCATENATE(AJ77,"x",AK77," ",AL77,"x",AM77," ",AN77,"x",AO77)),CONCATENATE(AH77,"x",AI77))</f>
        <v>6x3 6x1</v>
      </c>
      <c r="BM77" s="31">
        <f>'Result do Turno'!BM78</f>
        <v>0</v>
      </c>
      <c r="BN77" s="31" t="str">
        <f t="shared" ref="BN77:BN108" si="220">IF(AP77="",IF(AV77="",CONCATENATE(AR77,"x",AS77," ",AT77,"x",AU77),CONCATENATE(AR77,"x",AS77," ",AT77,"x",AU77," ",AV77,"x",AW77)),CONCATENATE(AP77,"x",AQ77))</f>
        <v>6x7 3x6</v>
      </c>
      <c r="BO77" s="31">
        <f>'Result do Turno'!CA77</f>
        <v>1</v>
      </c>
      <c r="BP77" s="31" t="str">
        <f t="shared" ref="BP77:BP108" si="221">IF(AX77="",IF(BD77="",CONCATENATE(AZ77,"x",BA77," ",BB77,"x",BC77),CONCATENATE(AZ77,"x",BA77," ",BB77,"x",BC77," ",BD77,"x",BE77)),CONCATENATE(AX77,"x",AY77))</f>
        <v>6x4 6x0</v>
      </c>
      <c r="BQ77" s="31">
        <f t="shared" si="203"/>
        <v>1</v>
      </c>
      <c r="BR77" s="31" t="str">
        <f t="shared" si="204"/>
        <v>LUCAS FERREIRA venceu VALNEI PIAZZA por 6x4 6x3</v>
      </c>
      <c r="BS77" s="31">
        <f t="shared" si="205"/>
        <v>1</v>
      </c>
      <c r="BT77" s="31" t="str">
        <f t="shared" si="206"/>
        <v>LUCAS FERREIRA venceu RENATO SOUZA por 7x6 6x2</v>
      </c>
      <c r="BU77" s="31">
        <f t="shared" si="207"/>
        <v>1</v>
      </c>
      <c r="BV77" s="31" t="str">
        <f t="shared" si="208"/>
        <v>LUCAS FERREIRA venceu MARIO ALLE por 6x3 6x1</v>
      </c>
      <c r="BW77" s="31">
        <f t="shared" si="209"/>
        <v>1</v>
      </c>
      <c r="BX77" s="31" t="str">
        <f t="shared" si="210"/>
        <v>LUCAS FERREIRA perdeu para REGINALDO MACHADO por 6x7 3x6</v>
      </c>
      <c r="BY77" s="31">
        <f t="shared" si="211"/>
        <v>1</v>
      </c>
      <c r="BZ77" s="31" t="str">
        <f t="shared" si="212"/>
        <v>LUCAS FERREIRA venceu ELISA PRATA por 6x4 6x0</v>
      </c>
      <c r="CB77" s="31" t="str">
        <f t="shared" si="213"/>
        <v>LUCAS FERREIRA venceu VALNEI PIAZZA por 6x4 6x3</v>
      </c>
      <c r="CC77" s="31" t="str">
        <f t="shared" si="214"/>
        <v>LUCAS FERREIRA venceu RENATO SOUZA por 7x6 6x2</v>
      </c>
      <c r="CD77" s="31" t="str">
        <f t="shared" si="215"/>
        <v>LUCAS FERREIRA venceu MARIO ALLE por 6x3 6x1</v>
      </c>
      <c r="CE77" s="31" t="str">
        <f t="shared" si="216"/>
        <v>LUCAS FERREIRA perdeu para REGINALDO MACHADO por 6x7 3x6</v>
      </c>
      <c r="CF77" s="31" t="str">
        <f t="shared" si="217"/>
        <v>LUCAS FERREIRA venceu ELISA PRATA por 6x4 6x0</v>
      </c>
      <c r="CG77" s="31">
        <f t="shared" si="218"/>
        <v>0</v>
      </c>
      <c r="CH77" s="31" t="str">
        <f t="shared" si="195"/>
        <v/>
      </c>
    </row>
    <row r="78" spans="1:86" x14ac:dyDescent="0.45">
      <c r="A78" s="179" t="str">
        <f>'Result do Turno'!D78</f>
        <v>MARIO ALLE</v>
      </c>
      <c r="B78" s="31" t="str">
        <f>'Result do Turno'!V81</f>
        <v>RENATO SOUZA</v>
      </c>
      <c r="C78" s="31" t="str">
        <f t="shared" si="196"/>
        <v/>
      </c>
      <c r="D78" s="31" t="str">
        <f>'Result do Turno'!AJ81</f>
        <v>REGINALDO MACHADO</v>
      </c>
      <c r="E78" s="31" t="str">
        <f t="shared" si="197"/>
        <v/>
      </c>
      <c r="F78" s="31" t="str">
        <f>'Result do Turno'!AX78</f>
        <v>LUCAS FERREIRA</v>
      </c>
      <c r="G78" s="31" t="str">
        <f t="shared" si="198"/>
        <v/>
      </c>
      <c r="H78" s="31" t="str">
        <f>'Result do Turno'!BL76</f>
        <v>ELISA PRATA</v>
      </c>
      <c r="I78" s="31" t="str">
        <f t="shared" si="199"/>
        <v/>
      </c>
      <c r="J78" s="31" t="str">
        <f>'Result do Turno'!BZ79</f>
        <v>VALNEI PIAZZA</v>
      </c>
      <c r="K78" s="31" t="str">
        <f t="shared" si="200"/>
        <v/>
      </c>
      <c r="M78" s="181" t="str">
        <f>'Result do Turno'!U81</f>
        <v>(D)</v>
      </c>
      <c r="N78" s="181">
        <f>'Result do Turno'!AI81</f>
        <v>0</v>
      </c>
      <c r="O78" s="181">
        <f>'Result do Turno'!AW78</f>
        <v>0</v>
      </c>
      <c r="P78" s="181" t="str">
        <f>'Result do Turno'!BK76</f>
        <v>(D)</v>
      </c>
      <c r="Q78" s="181">
        <f>'Result do Turno'!BY79</f>
        <v>0</v>
      </c>
      <c r="R78" s="185" t="str">
        <f>IF('Result do Turno'!X80="","",'Result do Turno'!X80)</f>
        <v/>
      </c>
      <c r="S78" s="31" t="str">
        <f>IF('Result do Turno'!X81="","",'Result do Turno'!X81)</f>
        <v/>
      </c>
      <c r="T78" s="31">
        <f>IF('Result do Turno'!Y80="","",'Result do Turno'!Y80)</f>
        <v>7</v>
      </c>
      <c r="U78" s="31">
        <f>IF('Result do Turno'!Y81="","",'Result do Turno'!Y81)</f>
        <v>6</v>
      </c>
      <c r="V78" s="31">
        <f>IF('Result do Turno'!Z80="","",'Result do Turno'!Z80)</f>
        <v>6</v>
      </c>
      <c r="W78" s="31">
        <f>IF('Result do Turno'!Z81="","",'Result do Turno'!Z81)</f>
        <v>7</v>
      </c>
      <c r="X78" s="31">
        <f>IF('Result do Turno'!AA80="","",'Result do Turno'!AA80)</f>
        <v>10</v>
      </c>
      <c r="Y78" s="186">
        <f>IF('Result do Turno'!AA81="","",'Result do Turno'!AA81)</f>
        <v>5</v>
      </c>
      <c r="Z78" s="185" t="str">
        <f>IF('Result do Turno'!AL80="","",'Result do Turno'!AL80)</f>
        <v>O</v>
      </c>
      <c r="AA78" s="31" t="str">
        <f>IF('Result do Turno'!AL81="","",'Result do Turno'!AL81)</f>
        <v>W</v>
      </c>
      <c r="AB78" s="31" t="str">
        <f>IF('Result do Turno'!AM80="","",'Result do Turno'!AM80)</f>
        <v/>
      </c>
      <c r="AC78" s="31" t="str">
        <f>IF('Result do Turno'!AM81="","",'Result do Turno'!AM81)</f>
        <v/>
      </c>
      <c r="AD78" s="31" t="str">
        <f>IF('Result do Turno'!AN80="","",'Result do Turno'!AN80)</f>
        <v/>
      </c>
      <c r="AE78" s="31" t="str">
        <f>IF('Result do Turno'!AN81="","",'Result do Turno'!AN81)</f>
        <v/>
      </c>
      <c r="AF78" s="31" t="str">
        <f>IF('Result do Turno'!AO80="","",'Result do Turno'!AO80)</f>
        <v/>
      </c>
      <c r="AG78" s="186" t="str">
        <f>IF('Result do Turno'!AO81="","",'Result do Turno'!AO81)</f>
        <v/>
      </c>
      <c r="AH78" s="185" t="str">
        <f>IF('Result do Turno'!AZ79="","",'Result do Turno'!AZ79)</f>
        <v/>
      </c>
      <c r="AI78" s="31" t="str">
        <f>IF('Result do Turno'!AZ78="","",'Result do Turno'!AZ78)</f>
        <v/>
      </c>
      <c r="AJ78" s="31">
        <f>IF('Result do Turno'!BA79="","",'Result do Turno'!BA79)</f>
        <v>3</v>
      </c>
      <c r="AK78" s="31">
        <f>IF('Result do Turno'!BA78="","",'Result do Turno'!BA78)</f>
        <v>6</v>
      </c>
      <c r="AL78" s="31">
        <f>IF('Result do Turno'!BB79="","",'Result do Turno'!BB79)</f>
        <v>1</v>
      </c>
      <c r="AM78" s="31">
        <f>IF('Result do Turno'!BB78="","",'Result do Turno'!BB78)</f>
        <v>6</v>
      </c>
      <c r="AN78" s="31" t="str">
        <f>IF('Result do Turno'!BC79="","",'Result do Turno'!BC79)</f>
        <v/>
      </c>
      <c r="AO78" s="186" t="str">
        <f>IF('Result do Turno'!BC78="","",'Result do Turno'!BC78)</f>
        <v/>
      </c>
      <c r="AP78" s="185" t="str">
        <f>IF('Result do Turno'!BN77="","",'Result do Turno'!BN77)</f>
        <v/>
      </c>
      <c r="AQ78" s="31" t="str">
        <f>IF('Result do Turno'!BN76="","",'Result do Turno'!BN76)</f>
        <v/>
      </c>
      <c r="AR78" s="31">
        <f>IF('Result do Turno'!BO77="","",'Result do Turno'!BO77)</f>
        <v>6</v>
      </c>
      <c r="AS78" s="31">
        <f>IF('Result do Turno'!BO76="","",'Result do Turno'!BO76)</f>
        <v>4</v>
      </c>
      <c r="AT78" s="31">
        <f>IF('Result do Turno'!BP77="","",'Result do Turno'!BP77)</f>
        <v>6</v>
      </c>
      <c r="AU78" s="31">
        <f>IF('Result do Turno'!BP76="","",'Result do Turno'!BP76)</f>
        <v>3</v>
      </c>
      <c r="AV78" s="31" t="str">
        <f>IF('Result do Turno'!BQ77="","",'Result do Turno'!BQ77)</f>
        <v/>
      </c>
      <c r="AW78" s="186" t="str">
        <f>IF('Result do Turno'!BQ76="","",'Result do Turno'!BQ76)</f>
        <v/>
      </c>
      <c r="AX78" s="185" t="str">
        <f>IF('Result do Turno'!CB78="","",'Result do Turno'!CB78)</f>
        <v/>
      </c>
      <c r="AY78" s="31" t="str">
        <f>IF('Result do Turno'!CB79="","",'Result do Turno'!CB79)</f>
        <v/>
      </c>
      <c r="AZ78" s="31">
        <f>IF('Result do Turno'!CC78="","",'Result do Turno'!CC78)</f>
        <v>7</v>
      </c>
      <c r="BA78" s="31">
        <f>IF('Result do Turno'!CC79="","",'Result do Turno'!CC79)</f>
        <v>5</v>
      </c>
      <c r="BB78" s="31">
        <f>IF('Result do Turno'!CD78="","",'Result do Turno'!CD78)</f>
        <v>6</v>
      </c>
      <c r="BC78" s="31">
        <f>IF('Result do Turno'!CD79="","",'Result do Turno'!CD79)</f>
        <v>4</v>
      </c>
      <c r="BD78" s="31" t="str">
        <f>IF('Result do Turno'!CE78="","",'Result do Turno'!CE78)</f>
        <v/>
      </c>
      <c r="BE78" s="186" t="str">
        <f>IF('Result do Turno'!CE79="","",'Result do Turno'!CE79)</f>
        <v/>
      </c>
      <c r="BG78" s="31">
        <f>'Result do Turno'!W80</f>
        <v>1</v>
      </c>
      <c r="BH78" s="31" t="str">
        <f t="shared" si="201"/>
        <v>7x6 6x7 10x5</v>
      </c>
      <c r="BI78" s="31">
        <f>'Result do Turno'!AK80</f>
        <v>0</v>
      </c>
      <c r="BJ78" s="31" t="str">
        <f t="shared" si="202"/>
        <v>OxW</v>
      </c>
      <c r="BK78" s="31">
        <f>'Result do Turno'!AY79</f>
        <v>0</v>
      </c>
      <c r="BL78" s="31" t="str">
        <f t="shared" si="219"/>
        <v>3x6 1x6</v>
      </c>
      <c r="BM78" s="31">
        <f>'Result do Turno'!BM77</f>
        <v>1</v>
      </c>
      <c r="BN78" s="31" t="str">
        <f t="shared" si="220"/>
        <v>6x4 6x3</v>
      </c>
      <c r="BO78" s="31">
        <f>'Result do Turno'!CA78</f>
        <v>1</v>
      </c>
      <c r="BP78" s="31" t="str">
        <f t="shared" si="221"/>
        <v>7x5 6x4</v>
      </c>
      <c r="BQ78" s="31">
        <f t="shared" si="203"/>
        <v>1</v>
      </c>
      <c r="BR78" s="31" t="str">
        <f t="shared" si="204"/>
        <v>MARIO ALLE venceu RENATO SOUZA por 7x6 6x7 10x5</v>
      </c>
      <c r="BS78" s="31">
        <f t="shared" si="205"/>
        <v>1</v>
      </c>
      <c r="BT78" s="31" t="str">
        <f t="shared" si="206"/>
        <v>MARIO ALLE perdeu para REGINALDO MACHADO por WxO</v>
      </c>
      <c r="BU78" s="31">
        <f t="shared" si="207"/>
        <v>1</v>
      </c>
      <c r="BV78" s="31" t="str">
        <f t="shared" si="208"/>
        <v>MARIO ALLE perdeu para LUCAS FERREIRA por 3x6 1x6</v>
      </c>
      <c r="BW78" s="31">
        <f t="shared" si="209"/>
        <v>1</v>
      </c>
      <c r="BX78" s="31" t="str">
        <f t="shared" si="210"/>
        <v>MARIO ALLE venceu ELISA PRATA por 6x4 6x3</v>
      </c>
      <c r="BY78" s="31">
        <f t="shared" si="211"/>
        <v>1</v>
      </c>
      <c r="BZ78" s="31" t="str">
        <f t="shared" si="212"/>
        <v>MARIO ALLE venceu VALNEI PIAZZA por 7x5 6x4</v>
      </c>
      <c r="CB78" s="31" t="str">
        <f t="shared" si="213"/>
        <v>MARIO ALLE venceu RENATO SOUZA por 7x6 6x7 10x5</v>
      </c>
      <c r="CC78" s="31" t="str">
        <f t="shared" si="214"/>
        <v>MARIO ALLE perdeu para REGINALDO MACHADO por WxO</v>
      </c>
      <c r="CD78" s="31" t="str">
        <f t="shared" si="215"/>
        <v>MARIO ALLE perdeu para LUCAS FERREIRA por 3x6 1x6</v>
      </c>
      <c r="CE78" s="31" t="str">
        <f t="shared" si="216"/>
        <v>MARIO ALLE venceu ELISA PRATA por 6x4 6x3</v>
      </c>
      <c r="CF78" s="31" t="str">
        <f t="shared" si="217"/>
        <v>MARIO ALLE venceu VALNEI PIAZZA por 7x5 6x4</v>
      </c>
      <c r="CG78" s="31">
        <f t="shared" si="218"/>
        <v>1</v>
      </c>
      <c r="CH78" s="31" t="str">
        <f t="shared" si="195"/>
        <v/>
      </c>
    </row>
    <row r="79" spans="1:86" x14ac:dyDescent="0.45">
      <c r="A79" s="179" t="str">
        <f>'Result do Turno'!D79</f>
        <v>RENATO SOUZA</v>
      </c>
      <c r="B79" s="31" t="str">
        <f>'Result do Turno'!V80</f>
        <v>MARIO ALLE</v>
      </c>
      <c r="C79" s="31" t="str">
        <f t="shared" si="196"/>
        <v/>
      </c>
      <c r="D79" s="31" t="str">
        <f>'Result do Turno'!AJ78</f>
        <v>LUCAS FERREIRA</v>
      </c>
      <c r="E79" s="31" t="str">
        <f t="shared" si="197"/>
        <v/>
      </c>
      <c r="F79" s="31" t="str">
        <f>'Result do Turno'!AX76</f>
        <v>ELISA PRATA</v>
      </c>
      <c r="G79" s="31" t="str">
        <f t="shared" si="198"/>
        <v/>
      </c>
      <c r="H79" s="31" t="str">
        <f>'Result do Turno'!BL80</f>
        <v>VALNEI PIAZZA</v>
      </c>
      <c r="I79" s="31" t="str">
        <f t="shared" si="199"/>
        <v/>
      </c>
      <c r="J79" s="31" t="str">
        <f>'Result do Turno'!BZ81</f>
        <v>REGINALDO MACHADO</v>
      </c>
      <c r="K79" s="31" t="str">
        <f t="shared" si="200"/>
        <v/>
      </c>
      <c r="M79" s="181">
        <f>'Result do Turno'!U80</f>
        <v>0</v>
      </c>
      <c r="N79" s="181" t="str">
        <f>'Result do Turno'!AI78</f>
        <v>(D)</v>
      </c>
      <c r="O79" s="181">
        <f>'Result do Turno'!AW76</f>
        <v>0</v>
      </c>
      <c r="P79" s="181" t="str">
        <f>'Result do Turno'!BK80</f>
        <v>(D)</v>
      </c>
      <c r="Q79" s="181">
        <f>'Result do Turno'!BY81</f>
        <v>0</v>
      </c>
      <c r="R79" s="185" t="str">
        <f>IF('Result do Turno'!X81="","",'Result do Turno'!X81)</f>
        <v/>
      </c>
      <c r="S79" s="31" t="str">
        <f>IF('Result do Turno'!X80="","",'Result do Turno'!X80)</f>
        <v/>
      </c>
      <c r="T79" s="31">
        <f>IF('Result do Turno'!Y81="","",'Result do Turno'!Y81)</f>
        <v>6</v>
      </c>
      <c r="U79" s="31">
        <f>IF('Result do Turno'!Y80="","",'Result do Turno'!Y80)</f>
        <v>7</v>
      </c>
      <c r="V79" s="31">
        <f>IF('Result do Turno'!Z81="","",'Result do Turno'!Z81)</f>
        <v>7</v>
      </c>
      <c r="W79" s="31">
        <f>IF('Result do Turno'!Z80="","",'Result do Turno'!Z80)</f>
        <v>6</v>
      </c>
      <c r="X79" s="31">
        <f>IF('Result do Turno'!AA81="","",'Result do Turno'!AA81)</f>
        <v>5</v>
      </c>
      <c r="Y79" s="186">
        <f>IF('Result do Turno'!AA80="","",'Result do Turno'!AA80)</f>
        <v>10</v>
      </c>
      <c r="Z79" s="185" t="str">
        <f>IF('Result do Turno'!AL79="","",'Result do Turno'!AL79)</f>
        <v/>
      </c>
      <c r="AA79" s="31" t="str">
        <f>IF('Result do Turno'!AL78="","",'Result do Turno'!AL78)</f>
        <v/>
      </c>
      <c r="AB79" s="31">
        <f>IF('Result do Turno'!AM79="","",'Result do Turno'!AM79)</f>
        <v>6</v>
      </c>
      <c r="AC79" s="31">
        <f>IF('Result do Turno'!AM78="","",'Result do Turno'!AM78)</f>
        <v>7</v>
      </c>
      <c r="AD79" s="31">
        <f>IF('Result do Turno'!AN79="","",'Result do Turno'!AN79)</f>
        <v>2</v>
      </c>
      <c r="AE79" s="31">
        <f>IF('Result do Turno'!AN78="","",'Result do Turno'!AN78)</f>
        <v>6</v>
      </c>
      <c r="AF79" s="31" t="str">
        <f>IF('Result do Turno'!AO79="","",'Result do Turno'!AO79)</f>
        <v/>
      </c>
      <c r="AG79" s="186" t="str">
        <f>IF('Result do Turno'!AO78="","",'Result do Turno'!AO78)</f>
        <v/>
      </c>
      <c r="AH79" s="185" t="str">
        <f>IF('Result do Turno'!AZ77="","",'Result do Turno'!AZ77)</f>
        <v/>
      </c>
      <c r="AI79" s="31" t="str">
        <f>IF('Result do Turno'!AZ76="","",'Result do Turno'!AZ76)</f>
        <v/>
      </c>
      <c r="AJ79" s="31">
        <f>IF('Result do Turno'!BA77="","",'Result do Turno'!BA77)</f>
        <v>6</v>
      </c>
      <c r="AK79" s="31">
        <f>IF('Result do Turno'!BA76="","",'Result do Turno'!BA76)</f>
        <v>2</v>
      </c>
      <c r="AL79" s="31">
        <f>IF('Result do Turno'!BB77="","",'Result do Turno'!BB77)</f>
        <v>6</v>
      </c>
      <c r="AM79" s="31">
        <f>IF('Result do Turno'!BB76="","",'Result do Turno'!BB76)</f>
        <v>1</v>
      </c>
      <c r="AN79" s="31" t="str">
        <f>IF('Result do Turno'!BC77="","",'Result do Turno'!BC77)</f>
        <v/>
      </c>
      <c r="AO79" s="186" t="str">
        <f>IF('Result do Turno'!BC76="","",'Result do Turno'!BC76)</f>
        <v/>
      </c>
      <c r="AP79" s="185" t="str">
        <f>IF('Result do Turno'!BN81="","",'Result do Turno'!BN81)</f>
        <v/>
      </c>
      <c r="AQ79" s="31" t="str">
        <f>IF('Result do Turno'!BN80="","",'Result do Turno'!BN80)</f>
        <v/>
      </c>
      <c r="AR79" s="31">
        <f>IF('Result do Turno'!BO81="","",'Result do Turno'!BO81)</f>
        <v>6</v>
      </c>
      <c r="AS79" s="31">
        <f>IF('Result do Turno'!BO80="","",'Result do Turno'!BO80)</f>
        <v>4</v>
      </c>
      <c r="AT79" s="31">
        <f>IF('Result do Turno'!BP81="","",'Result do Turno'!BP81)</f>
        <v>6</v>
      </c>
      <c r="AU79" s="31">
        <f>IF('Result do Turno'!BP80="","",'Result do Turno'!BP80)</f>
        <v>3</v>
      </c>
      <c r="AV79" s="31" t="str">
        <f>IF('Result do Turno'!BQ81="","",'Result do Turno'!BQ81)</f>
        <v/>
      </c>
      <c r="AW79" s="186" t="str">
        <f>IF('Result do Turno'!BQ80="","",'Result do Turno'!BQ80)</f>
        <v/>
      </c>
      <c r="AX79" s="185" t="str">
        <f>IF('Result do Turno'!CB80="","",'Result do Turno'!CB80)</f>
        <v>W</v>
      </c>
      <c r="AY79" s="31" t="str">
        <f>IF('Result do Turno'!CB81="","",'Result do Turno'!CB81)</f>
        <v>O</v>
      </c>
      <c r="AZ79" s="31" t="str">
        <f>IF('Result do Turno'!CC80="","",'Result do Turno'!CC80)</f>
        <v/>
      </c>
      <c r="BA79" s="31" t="str">
        <f>IF('Result do Turno'!CC81="","",'Result do Turno'!CC81)</f>
        <v/>
      </c>
      <c r="BB79" s="31" t="str">
        <f>IF('Result do Turno'!CD80="","",'Result do Turno'!CD80)</f>
        <v/>
      </c>
      <c r="BC79" s="31" t="str">
        <f>IF('Result do Turno'!CD81="","",'Result do Turno'!CD81)</f>
        <v/>
      </c>
      <c r="BD79" s="31" t="str">
        <f>IF('Result do Turno'!CE80="","",'Result do Turno'!CE80)</f>
        <v/>
      </c>
      <c r="BE79" s="186" t="str">
        <f>IF('Result do Turno'!CE81="","",'Result do Turno'!CE81)</f>
        <v/>
      </c>
      <c r="BG79" s="31">
        <f>'Result do Turno'!W81</f>
        <v>0</v>
      </c>
      <c r="BH79" s="31" t="str">
        <f t="shared" si="201"/>
        <v>6x7 7x6 5x10</v>
      </c>
      <c r="BI79" s="31">
        <f>'Result do Turno'!AK79</f>
        <v>0</v>
      </c>
      <c r="BJ79" s="31" t="str">
        <f t="shared" si="202"/>
        <v>6x7 2x6</v>
      </c>
      <c r="BK79" s="31">
        <f>'Result do Turno'!AY77</f>
        <v>1</v>
      </c>
      <c r="BL79" s="31" t="str">
        <f t="shared" si="219"/>
        <v>6x2 6x1</v>
      </c>
      <c r="BM79" s="31">
        <f>'Result do Turno'!BM81</f>
        <v>1</v>
      </c>
      <c r="BN79" s="31" t="str">
        <f t="shared" si="220"/>
        <v>6x4 6x3</v>
      </c>
      <c r="BO79" s="31">
        <f>'Result do Turno'!CA80</f>
        <v>1</v>
      </c>
      <c r="BP79" s="31" t="str">
        <f t="shared" si="221"/>
        <v>WxO</v>
      </c>
      <c r="BQ79" s="31">
        <f t="shared" si="203"/>
        <v>1</v>
      </c>
      <c r="BR79" s="31" t="str">
        <f t="shared" si="204"/>
        <v>RENATO SOUZA perdeu para MARIO ALLE por 6x7 7x6 5x10</v>
      </c>
      <c r="BS79" s="31">
        <f t="shared" si="205"/>
        <v>1</v>
      </c>
      <c r="BT79" s="31" t="str">
        <f t="shared" si="206"/>
        <v>RENATO SOUZA perdeu para LUCAS FERREIRA por 6x7 2x6</v>
      </c>
      <c r="BU79" s="31">
        <f t="shared" si="207"/>
        <v>1</v>
      </c>
      <c r="BV79" s="31" t="str">
        <f t="shared" si="208"/>
        <v>RENATO SOUZA venceu ELISA PRATA por 6x2 6x1</v>
      </c>
      <c r="BW79" s="31">
        <f t="shared" si="209"/>
        <v>1</v>
      </c>
      <c r="BX79" s="31" t="str">
        <f t="shared" si="210"/>
        <v>RENATO SOUZA venceu VALNEI PIAZZA por 6x4 6x3</v>
      </c>
      <c r="BY79" s="31">
        <f t="shared" si="211"/>
        <v>1</v>
      </c>
      <c r="BZ79" s="31" t="str">
        <f t="shared" si="212"/>
        <v>RENATO SOUZA venceu REGINALDO MACHADO por WxO</v>
      </c>
      <c r="CB79" s="31" t="str">
        <f t="shared" si="213"/>
        <v>RENATO SOUZA perdeu para MARIO ALLE por 6x7 7x6 5x10</v>
      </c>
      <c r="CC79" s="31" t="str">
        <f t="shared" si="214"/>
        <v>RENATO SOUZA perdeu para LUCAS FERREIRA por 6x7 2x6</v>
      </c>
      <c r="CD79" s="31" t="str">
        <f t="shared" si="215"/>
        <v>RENATO SOUZA venceu ELISA PRATA por 6x2 6x1</v>
      </c>
      <c r="CE79" s="31" t="str">
        <f t="shared" si="216"/>
        <v>RENATO SOUZA venceu VALNEI PIAZZA por 6x4 6x3</v>
      </c>
      <c r="CF79" s="31" t="str">
        <f t="shared" si="217"/>
        <v>RENATO SOUZA venceu REGINALDO MACHADO por WxO</v>
      </c>
      <c r="CG79" s="31">
        <f t="shared" si="218"/>
        <v>0</v>
      </c>
      <c r="CH79" s="31" t="str">
        <f t="shared" si="195"/>
        <v/>
      </c>
    </row>
    <row r="80" spans="1:86" x14ac:dyDescent="0.45">
      <c r="A80" s="179" t="str">
        <f>'Result do Turno'!D80</f>
        <v>VALNEI PIAZZA</v>
      </c>
      <c r="B80" s="31" t="str">
        <f>'Result do Turno'!V78</f>
        <v>LUCAS FERREIRA</v>
      </c>
      <c r="C80" s="31" t="str">
        <f t="shared" si="196"/>
        <v/>
      </c>
      <c r="D80" s="31" t="str">
        <f>'Result do Turno'!AJ76</f>
        <v>ELISA PRATA</v>
      </c>
      <c r="E80" s="31" t="str">
        <f t="shared" si="197"/>
        <v/>
      </c>
      <c r="F80" s="31" t="str">
        <f>'Result do Turno'!AX81</f>
        <v>REGINALDO MACHADO</v>
      </c>
      <c r="G80" s="31" t="str">
        <f t="shared" si="198"/>
        <v/>
      </c>
      <c r="H80" s="31" t="str">
        <f>'Result do Turno'!BL81</f>
        <v>RENATO SOUZA</v>
      </c>
      <c r="I80" s="31" t="str">
        <f t="shared" si="199"/>
        <v/>
      </c>
      <c r="J80" s="31" t="str">
        <f>'Result do Turno'!BZ78</f>
        <v>MARIO ALLE</v>
      </c>
      <c r="K80" s="31" t="str">
        <f t="shared" si="200"/>
        <v/>
      </c>
      <c r="M80" s="181">
        <f>'Result do Turno'!U78</f>
        <v>0</v>
      </c>
      <c r="N80" s="181" t="str">
        <f>'Result do Turno'!AI76</f>
        <v>(D)</v>
      </c>
      <c r="O80" s="181" t="str">
        <f>'Result do Turno'!AW81</f>
        <v>(D)</v>
      </c>
      <c r="P80" s="181">
        <f>'Result do Turno'!BK81</f>
        <v>0</v>
      </c>
      <c r="Q80" s="181" t="str">
        <f>'Result do Turno'!BY78</f>
        <v>(D)</v>
      </c>
      <c r="R80" s="185" t="str">
        <f>IF('Result do Turno'!X79="","",'Result do Turno'!X79)</f>
        <v/>
      </c>
      <c r="S80" s="31" t="str">
        <f>IF('Result do Turno'!X78="","",'Result do Turno'!X78)</f>
        <v/>
      </c>
      <c r="T80" s="31">
        <f>IF('Result do Turno'!Y79="","",'Result do Turno'!Y79)</f>
        <v>4</v>
      </c>
      <c r="U80" s="31">
        <f>IF('Result do Turno'!Y78="","",'Result do Turno'!Y78)</f>
        <v>6</v>
      </c>
      <c r="V80" s="31">
        <f>IF('Result do Turno'!Z79="","",'Result do Turno'!Z79)</f>
        <v>3</v>
      </c>
      <c r="W80" s="31">
        <f>IF('Result do Turno'!Z78="","",'Result do Turno'!Z78)</f>
        <v>6</v>
      </c>
      <c r="X80" s="31" t="str">
        <f>IF('Result do Turno'!AA79="","",'Result do Turno'!AA79)</f>
        <v/>
      </c>
      <c r="Y80" s="186" t="str">
        <f>IF('Result do Turno'!AA78="","",'Result do Turno'!AA78)</f>
        <v/>
      </c>
      <c r="Z80" s="185" t="str">
        <f>IF('Result do Turno'!AL77="","",'Result do Turno'!AL77)</f>
        <v/>
      </c>
      <c r="AA80" s="31" t="str">
        <f>IF('Result do Turno'!AL76="","",'Result do Turno'!AL76)</f>
        <v/>
      </c>
      <c r="AB80" s="31">
        <f>IF('Result do Turno'!AM77="","",'Result do Turno'!AM77)</f>
        <v>6</v>
      </c>
      <c r="AC80" s="31">
        <f>IF('Result do Turno'!AM76="","",'Result do Turno'!AM76)</f>
        <v>7</v>
      </c>
      <c r="AD80" s="31">
        <f>IF('Result do Turno'!AN77="","",'Result do Turno'!AN77)</f>
        <v>7</v>
      </c>
      <c r="AE80" s="31">
        <f>IF('Result do Turno'!AN76="","",'Result do Turno'!AN76)</f>
        <v>6</v>
      </c>
      <c r="AF80" s="31">
        <f>IF('Result do Turno'!AO77="","",'Result do Turno'!AO77)</f>
        <v>6</v>
      </c>
      <c r="AG80" s="186">
        <f>IF('Result do Turno'!AO76="","",'Result do Turno'!AO76)</f>
        <v>10</v>
      </c>
      <c r="AH80" s="185" t="str">
        <f>IF('Result do Turno'!AZ80="","",'Result do Turno'!AZ80)</f>
        <v/>
      </c>
      <c r="AI80" s="31" t="str">
        <f>IF('Result do Turno'!AZ81="","",'Result do Turno'!AZ81)</f>
        <v/>
      </c>
      <c r="AJ80" s="31">
        <f>IF('Result do Turno'!BA80="","",'Result do Turno'!BA80)</f>
        <v>6</v>
      </c>
      <c r="AK80" s="31">
        <f>IF('Result do Turno'!BA81="","",'Result do Turno'!BA81)</f>
        <v>7</v>
      </c>
      <c r="AL80" s="31">
        <f>IF('Result do Turno'!BB80="","",'Result do Turno'!BB80)</f>
        <v>0</v>
      </c>
      <c r="AM80" s="31">
        <f>IF('Result do Turno'!BB81="","",'Result do Turno'!BB81)</f>
        <v>6</v>
      </c>
      <c r="AN80" s="31" t="str">
        <f>IF('Result do Turno'!BC80="","",'Result do Turno'!BC80)</f>
        <v/>
      </c>
      <c r="AO80" s="186" t="str">
        <f>IF('Result do Turno'!BC81="","",'Result do Turno'!BC81)</f>
        <v/>
      </c>
      <c r="AP80" s="185" t="str">
        <f>IF('Result do Turno'!BN80="","",'Result do Turno'!BN80)</f>
        <v/>
      </c>
      <c r="AQ80" s="31" t="str">
        <f>IF('Result do Turno'!BN81="","",'Result do Turno'!BN81)</f>
        <v/>
      </c>
      <c r="AR80" s="31">
        <f>IF('Result do Turno'!BO80="","",'Result do Turno'!BO80)</f>
        <v>4</v>
      </c>
      <c r="AS80" s="31">
        <f>IF('Result do Turno'!BO81="","",'Result do Turno'!BO81)</f>
        <v>6</v>
      </c>
      <c r="AT80" s="31">
        <f>IF('Result do Turno'!BP80="","",'Result do Turno'!BP80)</f>
        <v>3</v>
      </c>
      <c r="AU80" s="31">
        <f>IF('Result do Turno'!BP81="","",'Result do Turno'!BP81)</f>
        <v>6</v>
      </c>
      <c r="AV80" s="31" t="str">
        <f>IF('Result do Turno'!BQ80="","",'Result do Turno'!BQ80)</f>
        <v/>
      </c>
      <c r="AW80" s="186" t="str">
        <f>IF('Result do Turno'!BQ81="","",'Result do Turno'!BQ81)</f>
        <v/>
      </c>
      <c r="AX80" s="185" t="str">
        <f>IF('Result do Turno'!CB79="","",'Result do Turno'!CB79)</f>
        <v/>
      </c>
      <c r="AY80" s="31" t="str">
        <f>IF('Result do Turno'!CB78="","",'Result do Turno'!CB78)</f>
        <v/>
      </c>
      <c r="AZ80" s="31">
        <f>IF('Result do Turno'!CC79="","",'Result do Turno'!CC79)</f>
        <v>5</v>
      </c>
      <c r="BA80" s="31">
        <f>IF('Result do Turno'!CC78="","",'Result do Turno'!CC78)</f>
        <v>7</v>
      </c>
      <c r="BB80" s="31">
        <f>IF('Result do Turno'!CD79="","",'Result do Turno'!CD79)</f>
        <v>4</v>
      </c>
      <c r="BC80" s="31">
        <f>IF('Result do Turno'!CD78="","",'Result do Turno'!CD78)</f>
        <v>6</v>
      </c>
      <c r="BD80" s="31" t="str">
        <f>IF('Result do Turno'!CE79="","",'Result do Turno'!CE79)</f>
        <v/>
      </c>
      <c r="BE80" s="186" t="str">
        <f>IF('Result do Turno'!CE78="","",'Result do Turno'!CE78)</f>
        <v/>
      </c>
      <c r="BG80" s="31">
        <f>'Result do Turno'!W79</f>
        <v>0</v>
      </c>
      <c r="BH80" s="31" t="str">
        <f t="shared" si="201"/>
        <v>4x6 3x6</v>
      </c>
      <c r="BI80" s="31">
        <f>'Result do Turno'!AK77</f>
        <v>0</v>
      </c>
      <c r="BJ80" s="31" t="str">
        <f t="shared" si="202"/>
        <v>6x7 7x6 6x10</v>
      </c>
      <c r="BK80" s="31">
        <f>'Result do Turno'!AY80</f>
        <v>0</v>
      </c>
      <c r="BL80" s="31" t="str">
        <f t="shared" si="219"/>
        <v>6x7 0x6</v>
      </c>
      <c r="BM80" s="31">
        <f>'Result do Turno'!BM80</f>
        <v>0</v>
      </c>
      <c r="BN80" s="31" t="str">
        <f t="shared" si="220"/>
        <v>4x6 3x6</v>
      </c>
      <c r="BO80" s="31">
        <f>'Result do Turno'!CA79</f>
        <v>0</v>
      </c>
      <c r="BP80" s="31" t="str">
        <f t="shared" si="221"/>
        <v>5x7 4x6</v>
      </c>
      <c r="BQ80" s="31">
        <f t="shared" si="203"/>
        <v>1</v>
      </c>
      <c r="BR80" s="31" t="str">
        <f t="shared" si="204"/>
        <v>VALNEI PIAZZA perdeu para LUCAS FERREIRA por 4x6 3x6</v>
      </c>
      <c r="BS80" s="31">
        <f t="shared" si="205"/>
        <v>1</v>
      </c>
      <c r="BT80" s="31" t="str">
        <f t="shared" si="206"/>
        <v>VALNEI PIAZZA perdeu para ELISA PRATA por 6x7 7x6 6x10</v>
      </c>
      <c r="BU80" s="31">
        <f t="shared" si="207"/>
        <v>1</v>
      </c>
      <c r="BV80" s="31" t="str">
        <f t="shared" si="208"/>
        <v>VALNEI PIAZZA perdeu para REGINALDO MACHADO por 6x7 0x6</v>
      </c>
      <c r="BW80" s="31">
        <f t="shared" si="209"/>
        <v>1</v>
      </c>
      <c r="BX80" s="31" t="str">
        <f t="shared" si="210"/>
        <v>VALNEI PIAZZA perdeu para RENATO SOUZA por 4x6 3x6</v>
      </c>
      <c r="BY80" s="31">
        <f t="shared" si="211"/>
        <v>1</v>
      </c>
      <c r="BZ80" s="31" t="str">
        <f t="shared" si="212"/>
        <v>VALNEI PIAZZA perdeu para MARIO ALLE por 5x7 4x6</v>
      </c>
      <c r="CB80" s="31" t="str">
        <f t="shared" si="213"/>
        <v>VALNEI PIAZZA perdeu para LUCAS FERREIRA por 4x6 3x6</v>
      </c>
      <c r="CC80" s="31" t="str">
        <f t="shared" si="214"/>
        <v>VALNEI PIAZZA perdeu para ELISA PRATA por 6x7 7x6 6x10</v>
      </c>
      <c r="CD80" s="31" t="str">
        <f t="shared" si="215"/>
        <v>VALNEI PIAZZA perdeu para REGINALDO MACHADO por 6x7 0x6</v>
      </c>
      <c r="CE80" s="31" t="str">
        <f t="shared" si="216"/>
        <v>VALNEI PIAZZA perdeu para RENATO SOUZA por 4x6 3x6</v>
      </c>
      <c r="CF80" s="31" t="str">
        <f t="shared" si="217"/>
        <v>VALNEI PIAZZA perdeu para MARIO ALLE por 5x7 4x6</v>
      </c>
      <c r="CG80" s="31">
        <f t="shared" si="218"/>
        <v>0</v>
      </c>
      <c r="CH80" s="31" t="str">
        <f t="shared" si="195"/>
        <v/>
      </c>
    </row>
    <row r="81" spans="1:86" x14ac:dyDescent="0.45">
      <c r="A81" s="179" t="str">
        <f>'Result do Turno'!D81</f>
        <v>REGINALDO MACHADO</v>
      </c>
      <c r="B81" s="31" t="str">
        <f>'Result do Turno'!V76</f>
        <v>ELISA PRATA</v>
      </c>
      <c r="C81" s="31" t="str">
        <f t="shared" si="196"/>
        <v/>
      </c>
      <c r="D81" s="31" t="str">
        <f>'Result do Turno'!AJ80</f>
        <v>MARIO ALLE</v>
      </c>
      <c r="E81" s="31" t="str">
        <f t="shared" si="197"/>
        <v/>
      </c>
      <c r="F81" s="31" t="str">
        <f>'Result do Turno'!AX80</f>
        <v>VALNEI PIAZZA</v>
      </c>
      <c r="G81" s="31" t="str">
        <f t="shared" si="198"/>
        <v/>
      </c>
      <c r="H81" s="31" t="str">
        <f>'Result do Turno'!BL78</f>
        <v>LUCAS FERREIRA</v>
      </c>
      <c r="I81" s="31" t="str">
        <f t="shared" si="199"/>
        <v/>
      </c>
      <c r="J81" s="31" t="str">
        <f>'Result do Turno'!BZ80</f>
        <v>RENATO SOUZA</v>
      </c>
      <c r="K81" s="31" t="str">
        <f t="shared" si="200"/>
        <v/>
      </c>
      <c r="M81" s="181">
        <f>'Result do Turno'!U76</f>
        <v>0</v>
      </c>
      <c r="N81" s="181" t="str">
        <f>'Result do Turno'!AI80</f>
        <v>(D)</v>
      </c>
      <c r="O81" s="181">
        <f>'Result do Turno'!AW80</f>
        <v>0</v>
      </c>
      <c r="P81" s="181">
        <f>'Result do Turno'!BK78</f>
        <v>0</v>
      </c>
      <c r="Q81" s="181" t="str">
        <f>'Result do Turno'!BY80</f>
        <v>(D)</v>
      </c>
      <c r="R81" s="187" t="str">
        <f>IF('Result do Turno'!X77="","",'Result do Turno'!X77)</f>
        <v/>
      </c>
      <c r="S81" s="188" t="str">
        <f>IF('Result do Turno'!X76="","",'Result do Turno'!X76)</f>
        <v/>
      </c>
      <c r="T81" s="188">
        <f>IF('Result do Turno'!Y77="","",'Result do Turno'!Y77)</f>
        <v>6</v>
      </c>
      <c r="U81" s="188">
        <f>IF('Result do Turno'!Y76="","",'Result do Turno'!Y76)</f>
        <v>7</v>
      </c>
      <c r="V81" s="188">
        <f>IF('Result do Turno'!Z77="","",'Result do Turno'!Z77)</f>
        <v>7</v>
      </c>
      <c r="W81" s="188">
        <f>IF('Result do Turno'!Z76="","",'Result do Turno'!Z76)</f>
        <v>6</v>
      </c>
      <c r="X81" s="188">
        <f>IF('Result do Turno'!AA77="","",'Result do Turno'!AA77)</f>
        <v>10</v>
      </c>
      <c r="Y81" s="189">
        <f>IF('Result do Turno'!AA76="","",'Result do Turno'!AA76)</f>
        <v>6</v>
      </c>
      <c r="Z81" s="187" t="str">
        <f>IF('Result do Turno'!AL81="","",'Result do Turno'!AL81)</f>
        <v>W</v>
      </c>
      <c r="AA81" s="188" t="str">
        <f>IF('Result do Turno'!AL80="","",'Result do Turno'!AL80)</f>
        <v>O</v>
      </c>
      <c r="AB81" s="188" t="str">
        <f>IF('Result do Turno'!AM81="","",'Result do Turno'!AM81)</f>
        <v/>
      </c>
      <c r="AC81" s="188" t="str">
        <f>IF('Result do Turno'!AM80="","",'Result do Turno'!AM80)</f>
        <v/>
      </c>
      <c r="AD81" s="188" t="str">
        <f>IF('Result do Turno'!AN81="","",'Result do Turno'!AN81)</f>
        <v/>
      </c>
      <c r="AE81" s="188" t="str">
        <f>IF('Result do Turno'!AN80="","",'Result do Turno'!AN80)</f>
        <v/>
      </c>
      <c r="AF81" s="188" t="str">
        <f>IF('Result do Turno'!AO81="","",'Result do Turno'!AO81)</f>
        <v/>
      </c>
      <c r="AG81" s="189" t="str">
        <f>IF('Result do Turno'!AO80="","",'Result do Turno'!AO80)</f>
        <v/>
      </c>
      <c r="AH81" s="187" t="str">
        <f>IF('Result do Turno'!AZ81="","",'Result do Turno'!AZ81)</f>
        <v/>
      </c>
      <c r="AI81" s="188" t="str">
        <f>IF('Result do Turno'!AZ80="","",'Result do Turno'!AZ80)</f>
        <v/>
      </c>
      <c r="AJ81" s="188">
        <f>IF('Result do Turno'!BA81="","",'Result do Turno'!BA81)</f>
        <v>7</v>
      </c>
      <c r="AK81" s="188">
        <f>IF('Result do Turno'!BA80="","",'Result do Turno'!BA80)</f>
        <v>6</v>
      </c>
      <c r="AL81" s="188">
        <f>IF('Result do Turno'!BB81="","",'Result do Turno'!BB81)</f>
        <v>6</v>
      </c>
      <c r="AM81" s="188">
        <f>IF('Result do Turno'!BB80="","",'Result do Turno'!BB80)</f>
        <v>0</v>
      </c>
      <c r="AN81" s="188" t="str">
        <f>IF('Result do Turno'!BC81="","",'Result do Turno'!BC81)</f>
        <v/>
      </c>
      <c r="AO81" s="189" t="str">
        <f>IF('Result do Turno'!BC80="","",'Result do Turno'!BC80)</f>
        <v/>
      </c>
      <c r="AP81" s="187" t="str">
        <f>IF('Result do Turno'!BN79="","",'Result do Turno'!BN79)</f>
        <v/>
      </c>
      <c r="AQ81" s="188" t="str">
        <f>IF('Result do Turno'!BN78="","",'Result do Turno'!BN78)</f>
        <v/>
      </c>
      <c r="AR81" s="188">
        <f>IF('Result do Turno'!BO79="","",'Result do Turno'!BO79)</f>
        <v>7</v>
      </c>
      <c r="AS81" s="188">
        <f>IF('Result do Turno'!BO78="","",'Result do Turno'!BO78)</f>
        <v>6</v>
      </c>
      <c r="AT81" s="188">
        <f>IF('Result do Turno'!BP79="","",'Result do Turno'!BP79)</f>
        <v>6</v>
      </c>
      <c r="AU81" s="188">
        <f>IF('Result do Turno'!BP78="","",'Result do Turno'!BP78)</f>
        <v>3</v>
      </c>
      <c r="AV81" s="188" t="str">
        <f>IF('Result do Turno'!BQ79="","",'Result do Turno'!BQ79)</f>
        <v/>
      </c>
      <c r="AW81" s="189" t="str">
        <f>IF('Result do Turno'!BQ78="","",'Result do Turno'!BQ78)</f>
        <v/>
      </c>
      <c r="AX81" s="187" t="str">
        <f>IF('Result do Turno'!CB81="","",'Result do Turno'!CB81)</f>
        <v>O</v>
      </c>
      <c r="AY81" s="188" t="str">
        <f>IF('Result do Turno'!CB80="","",'Result do Turno'!CB80)</f>
        <v>W</v>
      </c>
      <c r="AZ81" s="188" t="str">
        <f>IF('Result do Turno'!CC81="","",'Result do Turno'!CC81)</f>
        <v/>
      </c>
      <c r="BA81" s="188" t="str">
        <f>IF('Result do Turno'!CC80="","",'Result do Turno'!CC80)</f>
        <v/>
      </c>
      <c r="BB81" s="188" t="str">
        <f>IF('Result do Turno'!CD81="","",'Result do Turno'!CD81)</f>
        <v/>
      </c>
      <c r="BC81" s="188" t="str">
        <f>IF('Result do Turno'!CD80="","",'Result do Turno'!CD80)</f>
        <v/>
      </c>
      <c r="BD81" s="188" t="str">
        <f>IF('Result do Turno'!CE81="","",'Result do Turno'!CE81)</f>
        <v/>
      </c>
      <c r="BE81" s="189" t="str">
        <f>IF('Result do Turno'!CE80="","",'Result do Turno'!CE80)</f>
        <v/>
      </c>
      <c r="BG81" s="31">
        <f>'Result do Turno'!W77</f>
        <v>1</v>
      </c>
      <c r="BH81" s="31" t="str">
        <f t="shared" si="201"/>
        <v>6x7 7x6 10x6</v>
      </c>
      <c r="BI81" s="31">
        <f>'Result do Turno'!AK81</f>
        <v>1</v>
      </c>
      <c r="BJ81" s="31" t="str">
        <f t="shared" si="202"/>
        <v>WxO</v>
      </c>
      <c r="BK81" s="31">
        <f>'Result do Turno'!AY81</f>
        <v>1</v>
      </c>
      <c r="BL81" s="31" t="str">
        <f t="shared" si="219"/>
        <v>7x6 6x0</v>
      </c>
      <c r="BM81" s="31">
        <f>'Result do Turno'!BM79</f>
        <v>1</v>
      </c>
      <c r="BN81" s="31" t="str">
        <f t="shared" si="220"/>
        <v>7x6 6x3</v>
      </c>
      <c r="BO81" s="31">
        <f>'Result do Turno'!CA81</f>
        <v>0</v>
      </c>
      <c r="BP81" s="31" t="str">
        <f t="shared" si="221"/>
        <v>OxW</v>
      </c>
      <c r="BQ81" s="31">
        <f t="shared" si="203"/>
        <v>1</v>
      </c>
      <c r="BR81" s="31" t="str">
        <f t="shared" si="204"/>
        <v>REGINALDO MACHADO venceu ELISA PRATA por 6x7 7x6 10x6</v>
      </c>
      <c r="BS81" s="31">
        <f t="shared" si="205"/>
        <v>1</v>
      </c>
      <c r="BT81" s="31" t="str">
        <f t="shared" si="206"/>
        <v>REGINALDO MACHADO venceu MARIO ALLE por WxO</v>
      </c>
      <c r="BU81" s="31">
        <f t="shared" si="207"/>
        <v>1</v>
      </c>
      <c r="BV81" s="31" t="str">
        <f t="shared" si="208"/>
        <v>REGINALDO MACHADO venceu VALNEI PIAZZA por 7x6 6x0</v>
      </c>
      <c r="BW81" s="31">
        <f t="shared" si="209"/>
        <v>1</v>
      </c>
      <c r="BX81" s="31" t="str">
        <f t="shared" si="210"/>
        <v>REGINALDO MACHADO venceu LUCAS FERREIRA por 7x6 6x3</v>
      </c>
      <c r="BY81" s="31">
        <f t="shared" si="211"/>
        <v>1</v>
      </c>
      <c r="BZ81" s="31" t="str">
        <f t="shared" si="212"/>
        <v>REGINALDO MACHADO perdeu para RENATO SOUZA por WxO</v>
      </c>
      <c r="CB81" s="31" t="str">
        <f t="shared" si="213"/>
        <v>REGINALDO MACHADO venceu ELISA PRATA por 6x7 7x6 10x6</v>
      </c>
      <c r="CC81" s="31" t="str">
        <f t="shared" si="214"/>
        <v>REGINALDO MACHADO venceu MARIO ALLE por WxO</v>
      </c>
      <c r="CD81" s="31" t="str">
        <f t="shared" si="215"/>
        <v>REGINALDO MACHADO venceu VALNEI PIAZZA por 7x6 6x0</v>
      </c>
      <c r="CE81" s="31" t="str">
        <f t="shared" si="216"/>
        <v>REGINALDO MACHADO venceu LUCAS FERREIRA por 7x6 6x3</v>
      </c>
      <c r="CF81" s="31" t="str">
        <f t="shared" si="217"/>
        <v>REGINALDO MACHADO perdeu para RENATO SOUZA por WxO</v>
      </c>
      <c r="CG81" s="31">
        <f t="shared" si="218"/>
        <v>1</v>
      </c>
      <c r="CH81" s="31" t="str">
        <f t="shared" si="195"/>
        <v/>
      </c>
    </row>
    <row r="82" spans="1:86" x14ac:dyDescent="0.45">
      <c r="BG82" s="31">
        <f>'Result do Turno'!W82</f>
        <v>0</v>
      </c>
      <c r="BI82" s="31">
        <f>'Result do Turno'!AK82</f>
        <v>0</v>
      </c>
      <c r="BL82" s="31" t="str">
        <f t="shared" si="219"/>
        <v>x x</v>
      </c>
      <c r="BN82" s="31" t="str">
        <f t="shared" si="220"/>
        <v>x x</v>
      </c>
      <c r="BP82" s="31" t="str">
        <f t="shared" si="221"/>
        <v>x x</v>
      </c>
      <c r="CH82" s="31" t="str">
        <f t="shared" si="195"/>
        <v/>
      </c>
    </row>
    <row r="83" spans="1:86" x14ac:dyDescent="0.45">
      <c r="BG83" s="31">
        <f>'Result do Turno'!W83</f>
        <v>0</v>
      </c>
      <c r="BI83" s="31">
        <f>'Result do Turno'!AK83</f>
        <v>0</v>
      </c>
      <c r="BL83" s="31" t="str">
        <f t="shared" si="219"/>
        <v>x x</v>
      </c>
      <c r="BN83" s="31" t="str">
        <f t="shared" si="220"/>
        <v>x x</v>
      </c>
      <c r="BP83" s="31" t="str">
        <f t="shared" si="221"/>
        <v>x x</v>
      </c>
      <c r="CH83" s="31" t="str">
        <f t="shared" si="195"/>
        <v/>
      </c>
    </row>
    <row r="84" spans="1:86" x14ac:dyDescent="0.45">
      <c r="E84" s="31" t="s">
        <v>264</v>
      </c>
      <c r="G84" s="31" t="s">
        <v>264</v>
      </c>
      <c r="I84" s="31" t="s">
        <v>265</v>
      </c>
      <c r="K84" s="31" t="s">
        <v>266</v>
      </c>
      <c r="BG84" s="31">
        <f>'Result do Turno'!W84</f>
        <v>0</v>
      </c>
      <c r="BI84" s="31">
        <f>'Result do Turno'!AK84</f>
        <v>0</v>
      </c>
      <c r="BL84" s="31" t="str">
        <f t="shared" si="219"/>
        <v>x x</v>
      </c>
      <c r="BN84" s="31" t="str">
        <f t="shared" si="220"/>
        <v>x x</v>
      </c>
      <c r="BP84" s="31" t="str">
        <f t="shared" si="221"/>
        <v>x x</v>
      </c>
      <c r="CH84" s="31" t="str">
        <f t="shared" si="195"/>
        <v/>
      </c>
    </row>
    <row r="85" spans="1:86" x14ac:dyDescent="0.45">
      <c r="A85" s="179" t="str">
        <f>'Result do Turno'!D85</f>
        <v>IZAÍAS CAMILO</v>
      </c>
      <c r="B85" s="180" t="str">
        <f>'Result do Turno'!V86</f>
        <v>SANDSON AZEVEDO</v>
      </c>
      <c r="C85" s="31" t="str">
        <f t="shared" ref="C85:C90" si="222">IF(BQ85=1,"",IF(M85=0,A85,B85))</f>
        <v/>
      </c>
      <c r="D85" s="31" t="str">
        <f>'Result do Turno'!AJ86</f>
        <v>SOCORRO OIVANE</v>
      </c>
      <c r="E85" s="31" t="str">
        <f t="shared" ref="E85:E90" si="223">IF(BS85=1,"",IF(N85=0,A85,D85))</f>
        <v/>
      </c>
      <c r="F85" s="180" t="str">
        <f>'Result do Turno'!AX86</f>
        <v>NATAN MORELO</v>
      </c>
      <c r="G85" s="31" t="str">
        <f t="shared" ref="G85:G90" si="224">IF(BU85=1,"",IF(O85=0,A85,F85))</f>
        <v/>
      </c>
      <c r="H85" s="180" t="str">
        <f>'Result do Turno'!BL86</f>
        <v>ALFREDO DIAS</v>
      </c>
      <c r="I85" s="31" t="str">
        <f t="shared" ref="I85:I90" si="225">IF(BW85=1,"",IF(P85=0,A85,H85))</f>
        <v/>
      </c>
      <c r="J85" s="180" t="str">
        <f>'Result do Turno'!BZ86</f>
        <v>CARLOS SILVEIRA</v>
      </c>
      <c r="K85" s="31" t="str">
        <f t="shared" ref="K85:K90" si="226">IF(BY85=1,"",IF(Q85=0,A85,J85))</f>
        <v/>
      </c>
      <c r="M85" s="181" t="str">
        <f>'Result do Turno'!U86</f>
        <v>(D)</v>
      </c>
      <c r="N85" s="181">
        <f>'Result do Turno'!AI86</f>
        <v>0</v>
      </c>
      <c r="O85" s="181" t="str">
        <f>'Result do Turno'!AW86</f>
        <v>(D)</v>
      </c>
      <c r="P85" s="181">
        <f>'Result do Turno'!BK86</f>
        <v>0</v>
      </c>
      <c r="Q85" s="181" t="str">
        <f>'Result do Turno'!BY86</f>
        <v>(D)</v>
      </c>
      <c r="R85" s="182" t="str">
        <f>IF('Result do Turno'!X85="","",'Result do Turno'!X85)</f>
        <v/>
      </c>
      <c r="S85" s="183" t="str">
        <f>IF('Result do Turno'!X86="","",'Result do Turno'!X86)</f>
        <v/>
      </c>
      <c r="T85" s="183">
        <f>IF('Result do Turno'!Y85="","",'Result do Turno'!Y85)</f>
        <v>6</v>
      </c>
      <c r="U85" s="183">
        <f>IF('Result do Turno'!Y86="","",'Result do Turno'!Y86)</f>
        <v>3</v>
      </c>
      <c r="V85" s="183">
        <f>IF('Result do Turno'!Z85="","",'Result do Turno'!Z85)</f>
        <v>6</v>
      </c>
      <c r="W85" s="183">
        <f>IF('Result do Turno'!Z86="","",'Result do Turno'!Z86)</f>
        <v>1</v>
      </c>
      <c r="X85" s="183" t="str">
        <f>IF('Result do Turno'!AA85="","",'Result do Turno'!AA85)</f>
        <v/>
      </c>
      <c r="Y85" s="184" t="str">
        <f>IF('Result do Turno'!AA86="","",'Result do Turno'!AA86)</f>
        <v/>
      </c>
      <c r="Z85" s="182" t="str">
        <f>IF('Result do Turno'!AL85="","",'Result do Turno'!AL85)</f>
        <v/>
      </c>
      <c r="AA85" s="183" t="str">
        <f>IF('Result do Turno'!AL86="","",'Result do Turno'!AL86)</f>
        <v/>
      </c>
      <c r="AB85" s="183">
        <f>IF('Result do Turno'!AM85="","",'Result do Turno'!AM85)</f>
        <v>6</v>
      </c>
      <c r="AC85" s="183">
        <f>IF('Result do Turno'!AM86="","",'Result do Turno'!AM86)</f>
        <v>0</v>
      </c>
      <c r="AD85" s="183">
        <f>IF('Result do Turno'!AN85="","",'Result do Turno'!AN85)</f>
        <v>6</v>
      </c>
      <c r="AE85" s="183">
        <f>IF('Result do Turno'!AN86="","",'Result do Turno'!AN86)</f>
        <v>3</v>
      </c>
      <c r="AF85" s="183" t="str">
        <f>IF('Result do Turno'!AO85="","",'Result do Turno'!AO85)</f>
        <v/>
      </c>
      <c r="AG85" s="184" t="str">
        <f>IF('Result do Turno'!AO86="","",'Result do Turno'!AO86)</f>
        <v/>
      </c>
      <c r="AH85" s="182" t="str">
        <f>IF('Result do Turno'!AZ85="","",'Result do Turno'!AZ85)</f>
        <v/>
      </c>
      <c r="AI85" s="183" t="str">
        <f>IF('Result do Turno'!AZ86="","",'Result do Turno'!AZ86)</f>
        <v/>
      </c>
      <c r="AJ85" s="183">
        <f>IF('Result do Turno'!BA85="","",'Result do Turno'!BA85)</f>
        <v>6</v>
      </c>
      <c r="AK85" s="183">
        <f>IF('Result do Turno'!BA86="","",'Result do Turno'!BA86)</f>
        <v>1</v>
      </c>
      <c r="AL85" s="183">
        <f>IF('Result do Turno'!BB85="","",'Result do Turno'!BB85)</f>
        <v>6</v>
      </c>
      <c r="AM85" s="183">
        <f>IF('Result do Turno'!BB86="","",'Result do Turno'!BB86)</f>
        <v>2</v>
      </c>
      <c r="AN85" s="183" t="str">
        <f>IF('Result do Turno'!BC85="","",'Result do Turno'!BC85)</f>
        <v/>
      </c>
      <c r="AO85" s="184" t="str">
        <f>IF('Result do Turno'!BC86="","",'Result do Turno'!BC86)</f>
        <v/>
      </c>
      <c r="AP85" s="182" t="str">
        <f>IF('Result do Turno'!BN85="","",'Result do Turno'!BN85)</f>
        <v>O</v>
      </c>
      <c r="AQ85" s="183" t="str">
        <f>IF('Result do Turno'!BN86="","",'Result do Turno'!BN86)</f>
        <v>W</v>
      </c>
      <c r="AR85" s="183" t="str">
        <f>IF('Result do Turno'!BO85="","",'Result do Turno'!BO85)</f>
        <v/>
      </c>
      <c r="AS85" s="183" t="str">
        <f>IF('Result do Turno'!BO86="","",'Result do Turno'!BO86)</f>
        <v/>
      </c>
      <c r="AT85" s="183" t="str">
        <f>IF('Result do Turno'!BP85="","",'Result do Turno'!BP85)</f>
        <v/>
      </c>
      <c r="AU85" s="183" t="str">
        <f>IF('Result do Turno'!BP86="","",'Result do Turno'!BP86)</f>
        <v/>
      </c>
      <c r="AV85" s="183" t="str">
        <f>IF('Result do Turno'!BQ85="","",'Result do Turno'!BQ85)</f>
        <v/>
      </c>
      <c r="AW85" s="184" t="str">
        <f>IF('Result do Turno'!BQ86="","",'Result do Turno'!BQ86)</f>
        <v/>
      </c>
      <c r="AX85" s="182" t="str">
        <f>IF('Result do Turno'!CB85="","",'Result do Turno'!CB85)</f>
        <v/>
      </c>
      <c r="AY85" s="183" t="str">
        <f>IF('Result do Turno'!CB86="","",'Result do Turno'!CB86)</f>
        <v/>
      </c>
      <c r="AZ85" s="183">
        <f>IF('Result do Turno'!CC85="","",'Result do Turno'!CC85)</f>
        <v>6</v>
      </c>
      <c r="BA85" s="183">
        <f>IF('Result do Turno'!CC86="","",'Result do Turno'!CC86)</f>
        <v>0</v>
      </c>
      <c r="BB85" s="183">
        <f>IF('Result do Turno'!CD85="","",'Result do Turno'!CD85)</f>
        <v>6</v>
      </c>
      <c r="BC85" s="183">
        <f>IF('Result do Turno'!CD86="","",'Result do Turno'!CD86)</f>
        <v>2</v>
      </c>
      <c r="BD85" s="183" t="str">
        <f>IF('Result do Turno'!CE85="","",'Result do Turno'!CE85)</f>
        <v/>
      </c>
      <c r="BE85" s="184" t="str">
        <f>IF('Result do Turno'!CE86="","",'Result do Turno'!CE86)</f>
        <v/>
      </c>
      <c r="BG85" s="31">
        <f>'Result do Turno'!W85</f>
        <v>1</v>
      </c>
      <c r="BH85" s="31" t="str">
        <f t="shared" ref="BH85:BH90" si="227">IF(R85="",IF(X85="",CONCATENATE(T85,"x",U85," ",V85,"x",W85),CONCATENATE(T85,"x",U85," ",V85,"x",W85," ",X85,"x",Y85)),CONCATENATE(R85,"x",S85))</f>
        <v>6x3 6x1</v>
      </c>
      <c r="BI85" s="31">
        <f>'Result do Turno'!AK85</f>
        <v>1</v>
      </c>
      <c r="BJ85" s="31" t="str">
        <f t="shared" ref="BJ85:BJ90" si="228">IF(Z85="",IF(AF85="",CONCATENATE(AB85,"x",AC85," ",AD85,"x",AE85),CONCATENATE(AB85,"x",AC85," ",AD85,"x",AE85," ",AF85,"x",AG85)),CONCATENATE(Z85,"x",AA85))</f>
        <v>6x0 6x3</v>
      </c>
      <c r="BK85" s="31">
        <f>'Result do Turno'!AY85</f>
        <v>1</v>
      </c>
      <c r="BL85" s="31" t="str">
        <f t="shared" si="219"/>
        <v>6x1 6x2</v>
      </c>
      <c r="BM85" s="31">
        <f>'Result do Turno'!BM85</f>
        <v>0</v>
      </c>
      <c r="BN85" s="31" t="str">
        <f t="shared" si="220"/>
        <v>OxW</v>
      </c>
      <c r="BO85" s="31">
        <f>'Result do Turno'!CA85</f>
        <v>1</v>
      </c>
      <c r="BP85" s="31" t="str">
        <f t="shared" si="221"/>
        <v>6x0 6x2</v>
      </c>
      <c r="BQ85" s="31">
        <f t="shared" ref="BQ85:BQ90" si="229">IF(BH85="x x","",1)</f>
        <v>1</v>
      </c>
      <c r="BR85" s="31" t="str">
        <f t="shared" ref="BR85:BR90" si="230">IF(BG85=1,CONCATENATE($A85, " venceu ",B85," por ",BH85),IF(BH85="OxW",CONCATENATE($A85, " perdeu para ",B85," por WxO"),CONCATENATE($A85, " perdeu para ",B85," por ",BH85)))</f>
        <v>IZAÍAS CAMILO venceu SANDSON AZEVEDO por 6x3 6x1</v>
      </c>
      <c r="BS85" s="31">
        <f t="shared" ref="BS85:BS90" si="231">IF(BJ85="x x","",1)</f>
        <v>1</v>
      </c>
      <c r="BT85" s="31" t="str">
        <f t="shared" ref="BT85:BT90" si="232">IF(BI85=1,CONCATENATE($A85, " venceu ",D85," por ",BJ85),IF(BJ85="OxW",CONCATENATE($A85, " perdeu para ",D85," por WxO"),CONCATENATE($A85, " perdeu para ",D85," por ",BJ85)))</f>
        <v>IZAÍAS CAMILO venceu SOCORRO OIVANE por 6x0 6x3</v>
      </c>
      <c r="BU85" s="31">
        <f t="shared" ref="BU85:BU90" si="233">IF(BL85="x x","",1)</f>
        <v>1</v>
      </c>
      <c r="BV85" s="31" t="str">
        <f t="shared" ref="BV85:BV90" si="234">IF(BK85=1,CONCATENATE($A85, " venceu ",F85," por ",BL85),IF(BL85="OxW",CONCATENATE($A85, " perdeu para ",F85," por WxO"),CONCATENATE($A85, " perdeu para ",F85," por ",BL85)))</f>
        <v>IZAÍAS CAMILO venceu NATAN MORELO por 6x1 6x2</v>
      </c>
      <c r="BW85" s="31">
        <f t="shared" ref="BW85:BW90" si="235">IF(BN85="x x","",1)</f>
        <v>1</v>
      </c>
      <c r="BX85" s="31" t="str">
        <f t="shared" ref="BX85:BX90" si="236">IF(BM85=1,CONCATENATE($A85, " venceu ",H85," por ",BN85),IF(BN85="OxW",CONCATENATE($A85, " perdeu para ",H85," por WxO"),CONCATENATE($A85, " perdeu para ",H85," por ",BN85)))</f>
        <v>IZAÍAS CAMILO perdeu para ALFREDO DIAS por WxO</v>
      </c>
      <c r="BY85" s="31">
        <f t="shared" ref="BY85:BY90" si="237">IF(BP85="x x","",1)</f>
        <v>1</v>
      </c>
      <c r="BZ85" s="31" t="str">
        <f t="shared" ref="BZ85:BZ90" si="238">IF(BO85=1,CONCATENATE($A85, " venceu ",J85," por ",BP85),IF(BP85="OxW",CONCATENATE($A85, " perdeu para ",J85," por WxO"),CONCATENATE($A85, " perdeu para ",J85," por ",BP85)))</f>
        <v>IZAÍAS CAMILO venceu CARLOS SILVEIRA por 6x0 6x2</v>
      </c>
      <c r="CB85" s="31" t="str">
        <f t="shared" ref="CB85:CB90" si="239">IF(BQ85=1,BR85,CONCATENATE(A85, " x ",B85))</f>
        <v>IZAÍAS CAMILO venceu SANDSON AZEVEDO por 6x3 6x1</v>
      </c>
      <c r="CC85" s="31" t="str">
        <f t="shared" ref="CC85:CC90" si="240">IF(BS85=1,BT85,CONCATENATE(A85, " x ",D85))</f>
        <v>IZAÍAS CAMILO venceu SOCORRO OIVANE por 6x0 6x3</v>
      </c>
      <c r="CD85" s="31" t="str">
        <f t="shared" ref="CD85:CD90" si="241">IF(BU85=1,BV85,CONCATENATE(A85, " x ",F85))</f>
        <v>IZAÍAS CAMILO venceu NATAN MORELO por 6x1 6x2</v>
      </c>
      <c r="CE85" s="31" t="str">
        <f t="shared" ref="CE85:CE90" si="242">IF(BW85=1,BX85,CONCATENATE(A85, " x ",H85))</f>
        <v>IZAÍAS CAMILO perdeu para ALFREDO DIAS por WxO</v>
      </c>
      <c r="CF85" s="31" t="str">
        <f t="shared" ref="CF85:CF90" si="243">IF(BY85=1,BZ85,CONCATENATE(A85, " x ",J85))</f>
        <v>IZAÍAS CAMILO venceu CARLOS SILVEIRA por 6x0 6x2</v>
      </c>
      <c r="CG85" s="31">
        <f t="shared" ref="CG85:CG90" si="244">COUNTIF(BH85:BP85,"OxW")</f>
        <v>1</v>
      </c>
      <c r="CH85" s="31" t="str">
        <f t="shared" si="195"/>
        <v/>
      </c>
    </row>
    <row r="86" spans="1:86" x14ac:dyDescent="0.45">
      <c r="A86" s="179" t="str">
        <f>'Result do Turno'!D86</f>
        <v>CARLOS SILVEIRA</v>
      </c>
      <c r="B86" s="31" t="str">
        <f>'Result do Turno'!V88</f>
        <v>SOCORRO OIVANE</v>
      </c>
      <c r="C86" s="31" t="str">
        <f t="shared" si="222"/>
        <v/>
      </c>
      <c r="D86" s="31" t="str">
        <f>'Result do Turno'!AJ88</f>
        <v>NATAN MORELO</v>
      </c>
      <c r="E86" s="31" t="str">
        <f t="shared" si="223"/>
        <v/>
      </c>
      <c r="F86" s="31" t="str">
        <f>'Result do Turno'!AX88</f>
        <v>ALFREDO DIAS</v>
      </c>
      <c r="G86" s="31" t="str">
        <f t="shared" si="224"/>
        <v/>
      </c>
      <c r="H86" s="31" t="str">
        <f>'Result do Turno'!BL88</f>
        <v>SANDSON AZEVEDO</v>
      </c>
      <c r="I86" s="31" t="str">
        <f t="shared" si="225"/>
        <v/>
      </c>
      <c r="J86" s="31" t="str">
        <f>'Result do Turno'!BZ85</f>
        <v>IZAÍAS CAMILO</v>
      </c>
      <c r="K86" s="31" t="str">
        <f t="shared" si="226"/>
        <v/>
      </c>
      <c r="M86" s="181" t="str">
        <f>'Result do Turno'!U88</f>
        <v>(D)</v>
      </c>
      <c r="N86" s="181">
        <f>'Result do Turno'!AI88</f>
        <v>0</v>
      </c>
      <c r="O86" s="181" t="str">
        <f>'Result do Turno'!AW88</f>
        <v>(D)</v>
      </c>
      <c r="P86" s="181" t="str">
        <f>'Result do Turno'!BK88</f>
        <v>(D)</v>
      </c>
      <c r="Q86" s="181">
        <f>'Result do Turno'!BY85</f>
        <v>0</v>
      </c>
      <c r="R86" s="185" t="str">
        <f>IF('Result do Turno'!X87="","",'Result do Turno'!X87)</f>
        <v/>
      </c>
      <c r="S86" s="31" t="str">
        <f>IF('Result do Turno'!X88="","",'Result do Turno'!X88)</f>
        <v/>
      </c>
      <c r="T86" s="31">
        <f>IF('Result do Turno'!Y87="","",'Result do Turno'!Y87)</f>
        <v>6</v>
      </c>
      <c r="U86" s="31">
        <f>IF('Result do Turno'!Y88="","",'Result do Turno'!Y88)</f>
        <v>7</v>
      </c>
      <c r="V86" s="31">
        <f>IF('Result do Turno'!Z87="","",'Result do Turno'!Z87)</f>
        <v>6</v>
      </c>
      <c r="W86" s="31">
        <f>IF('Result do Turno'!Z88="","",'Result do Turno'!Z88)</f>
        <v>2</v>
      </c>
      <c r="X86" s="31">
        <f>IF('Result do Turno'!AA87="","",'Result do Turno'!AA87)</f>
        <v>10</v>
      </c>
      <c r="Y86" s="186">
        <f>IF('Result do Turno'!AA88="","",'Result do Turno'!AA88)</f>
        <v>3</v>
      </c>
      <c r="Z86" s="185" t="str">
        <f>IF('Result do Turno'!AL87="","",'Result do Turno'!AL87)</f>
        <v/>
      </c>
      <c r="AA86" s="31" t="str">
        <f>IF('Result do Turno'!AL88="","",'Result do Turno'!AL88)</f>
        <v/>
      </c>
      <c r="AB86" s="31">
        <f>IF('Result do Turno'!AM87="","",'Result do Turno'!AM87)</f>
        <v>2</v>
      </c>
      <c r="AC86" s="31">
        <f>IF('Result do Turno'!AM88="","",'Result do Turno'!AM88)</f>
        <v>6</v>
      </c>
      <c r="AD86" s="31">
        <f>IF('Result do Turno'!AN87="","",'Result do Turno'!AN87)</f>
        <v>5</v>
      </c>
      <c r="AE86" s="31">
        <f>IF('Result do Turno'!AN88="","",'Result do Turno'!AN88)</f>
        <v>7</v>
      </c>
      <c r="AF86" s="31" t="str">
        <f>IF('Result do Turno'!AO87="","",'Result do Turno'!AO87)</f>
        <v/>
      </c>
      <c r="AG86" s="186" t="str">
        <f>IF('Result do Turno'!AO88="","",'Result do Turno'!AO88)</f>
        <v/>
      </c>
      <c r="AH86" s="185" t="str">
        <f>IF('Result do Turno'!AZ87="","",'Result do Turno'!AZ87)</f>
        <v/>
      </c>
      <c r="AI86" s="31" t="str">
        <f>IF('Result do Turno'!AZ88="","",'Result do Turno'!AZ88)</f>
        <v/>
      </c>
      <c r="AJ86" s="31">
        <f>IF('Result do Turno'!BA87="","",'Result do Turno'!BA87)</f>
        <v>1</v>
      </c>
      <c r="AK86" s="31">
        <f>IF('Result do Turno'!BA88="","",'Result do Turno'!BA88)</f>
        <v>6</v>
      </c>
      <c r="AL86" s="31">
        <f>IF('Result do Turno'!BB87="","",'Result do Turno'!BB87)</f>
        <v>3</v>
      </c>
      <c r="AM86" s="31">
        <f>IF('Result do Turno'!BB88="","",'Result do Turno'!BB88)</f>
        <v>6</v>
      </c>
      <c r="AN86" s="31" t="str">
        <f>IF('Result do Turno'!BC87="","",'Result do Turno'!BC87)</f>
        <v/>
      </c>
      <c r="AO86" s="186" t="str">
        <f>IF('Result do Turno'!BC88="","",'Result do Turno'!BC88)</f>
        <v/>
      </c>
      <c r="AP86" s="185" t="str">
        <f>IF('Result do Turno'!BN87="","",'Result do Turno'!BN87)</f>
        <v/>
      </c>
      <c r="AQ86" s="31" t="str">
        <f>IF('Result do Turno'!BN88="","",'Result do Turno'!BN88)</f>
        <v/>
      </c>
      <c r="AR86" s="31">
        <f>IF('Result do Turno'!BO87="","",'Result do Turno'!BO87)</f>
        <v>7</v>
      </c>
      <c r="AS86" s="31">
        <f>IF('Result do Turno'!BO88="","",'Result do Turno'!BO88)</f>
        <v>6</v>
      </c>
      <c r="AT86" s="31">
        <f>IF('Result do Turno'!BP87="","",'Result do Turno'!BP87)</f>
        <v>6</v>
      </c>
      <c r="AU86" s="31">
        <f>IF('Result do Turno'!BP88="","",'Result do Turno'!BP88)</f>
        <v>3</v>
      </c>
      <c r="AV86" s="31" t="str">
        <f>IF('Result do Turno'!BQ87="","",'Result do Turno'!BQ87)</f>
        <v/>
      </c>
      <c r="AW86" s="186" t="str">
        <f>IF('Result do Turno'!BQ88="","",'Result do Turno'!BQ88)</f>
        <v/>
      </c>
      <c r="AX86" s="185" t="str">
        <f>IF('Result do Turno'!CB86="","",'Result do Turno'!CB86)</f>
        <v/>
      </c>
      <c r="AY86" s="31" t="str">
        <f>IF('Result do Turno'!CB85="","",'Result do Turno'!CB85)</f>
        <v/>
      </c>
      <c r="AZ86" s="31">
        <f>IF('Result do Turno'!CC86="","",'Result do Turno'!CC86)</f>
        <v>0</v>
      </c>
      <c r="BA86" s="31">
        <f>IF('Result do Turno'!CC85="","",'Result do Turno'!CC85)</f>
        <v>6</v>
      </c>
      <c r="BB86" s="31">
        <f>IF('Result do Turno'!CD86="","",'Result do Turno'!CD86)</f>
        <v>2</v>
      </c>
      <c r="BC86" s="31">
        <f>IF('Result do Turno'!CD85="","",'Result do Turno'!CD85)</f>
        <v>6</v>
      </c>
      <c r="BD86" s="31" t="str">
        <f>IF('Result do Turno'!CE86="","",'Result do Turno'!CE86)</f>
        <v/>
      </c>
      <c r="BE86" s="186" t="str">
        <f>IF('Result do Turno'!CE85="","",'Result do Turno'!CE85)</f>
        <v/>
      </c>
      <c r="BG86" s="31">
        <f>'Result do Turno'!W87</f>
        <v>1</v>
      </c>
      <c r="BH86" s="31" t="str">
        <f t="shared" si="227"/>
        <v>6x7 6x2 10x3</v>
      </c>
      <c r="BI86" s="31">
        <f>'Result do Turno'!AK87</f>
        <v>0</v>
      </c>
      <c r="BJ86" s="31" t="str">
        <f t="shared" si="228"/>
        <v>2x6 5x7</v>
      </c>
      <c r="BK86" s="31">
        <f>'Result do Turno'!AY87</f>
        <v>0</v>
      </c>
      <c r="BL86" s="31" t="str">
        <f t="shared" si="219"/>
        <v>1x6 3x6</v>
      </c>
      <c r="BM86" s="31">
        <f>'Result do Turno'!BM87</f>
        <v>1</v>
      </c>
      <c r="BN86" s="31" t="str">
        <f t="shared" si="220"/>
        <v>7x6 6x3</v>
      </c>
      <c r="BO86" s="31">
        <f>'Result do Turno'!CA86</f>
        <v>0</v>
      </c>
      <c r="BP86" s="31" t="str">
        <f t="shared" si="221"/>
        <v>0x6 2x6</v>
      </c>
      <c r="BQ86" s="31">
        <f t="shared" si="229"/>
        <v>1</v>
      </c>
      <c r="BR86" s="31" t="str">
        <f t="shared" si="230"/>
        <v>CARLOS SILVEIRA venceu SOCORRO OIVANE por 6x7 6x2 10x3</v>
      </c>
      <c r="BS86" s="31">
        <f t="shared" si="231"/>
        <v>1</v>
      </c>
      <c r="BT86" s="31" t="str">
        <f t="shared" si="232"/>
        <v>CARLOS SILVEIRA perdeu para NATAN MORELO por 2x6 5x7</v>
      </c>
      <c r="BU86" s="31">
        <f t="shared" si="233"/>
        <v>1</v>
      </c>
      <c r="BV86" s="31" t="str">
        <f t="shared" si="234"/>
        <v>CARLOS SILVEIRA perdeu para ALFREDO DIAS por 1x6 3x6</v>
      </c>
      <c r="BW86" s="31">
        <f t="shared" si="235"/>
        <v>1</v>
      </c>
      <c r="BX86" s="31" t="str">
        <f t="shared" si="236"/>
        <v>CARLOS SILVEIRA venceu SANDSON AZEVEDO por 7x6 6x3</v>
      </c>
      <c r="BY86" s="31">
        <f t="shared" si="237"/>
        <v>1</v>
      </c>
      <c r="BZ86" s="31" t="str">
        <f t="shared" si="238"/>
        <v>CARLOS SILVEIRA perdeu para IZAÍAS CAMILO por 0x6 2x6</v>
      </c>
      <c r="CB86" s="31" t="str">
        <f t="shared" si="239"/>
        <v>CARLOS SILVEIRA venceu SOCORRO OIVANE por 6x7 6x2 10x3</v>
      </c>
      <c r="CC86" s="31" t="str">
        <f t="shared" si="240"/>
        <v>CARLOS SILVEIRA perdeu para NATAN MORELO por 2x6 5x7</v>
      </c>
      <c r="CD86" s="31" t="str">
        <f t="shared" si="241"/>
        <v>CARLOS SILVEIRA perdeu para ALFREDO DIAS por 1x6 3x6</v>
      </c>
      <c r="CE86" s="31" t="str">
        <f t="shared" si="242"/>
        <v>CARLOS SILVEIRA venceu SANDSON AZEVEDO por 7x6 6x3</v>
      </c>
      <c r="CF86" s="31" t="str">
        <f t="shared" si="243"/>
        <v>CARLOS SILVEIRA perdeu para IZAÍAS CAMILO por 0x6 2x6</v>
      </c>
      <c r="CG86" s="31">
        <f t="shared" si="244"/>
        <v>0</v>
      </c>
      <c r="CH86" s="31" t="str">
        <f t="shared" si="195"/>
        <v/>
      </c>
    </row>
    <row r="87" spans="1:86" x14ac:dyDescent="0.45">
      <c r="A87" s="179" t="str">
        <f>'Result do Turno'!D87</f>
        <v>ALFREDO DIAS</v>
      </c>
      <c r="B87" s="31" t="str">
        <f>'Result do Turno'!V90</f>
        <v>NATAN MORELO</v>
      </c>
      <c r="C87" s="31" t="str">
        <f t="shared" si="222"/>
        <v/>
      </c>
      <c r="D87" s="31" t="str">
        <f>'Result do Turno'!AJ90</f>
        <v>SANDSON AZEVEDO</v>
      </c>
      <c r="E87" s="31" t="str">
        <f t="shared" si="223"/>
        <v/>
      </c>
      <c r="F87" s="31" t="str">
        <f>'Result do Turno'!AX87</f>
        <v>CARLOS SILVEIRA</v>
      </c>
      <c r="G87" s="31" t="str">
        <f t="shared" si="224"/>
        <v/>
      </c>
      <c r="H87" s="31" t="str">
        <f>'Result do Turno'!BL85</f>
        <v>IZAÍAS CAMILO</v>
      </c>
      <c r="I87" s="31" t="str">
        <f t="shared" si="225"/>
        <v/>
      </c>
      <c r="J87" s="31" t="str">
        <f>'Result do Turno'!BZ88</f>
        <v>SOCORRO OIVANE</v>
      </c>
      <c r="K87" s="31" t="str">
        <f t="shared" si="226"/>
        <v/>
      </c>
      <c r="M87" s="181" t="str">
        <f>'Result do Turno'!U90</f>
        <v>(D)</v>
      </c>
      <c r="N87" s="181">
        <f>'Result do Turno'!AI90</f>
        <v>0</v>
      </c>
      <c r="O87" s="181">
        <f>'Result do Turno'!AW87</f>
        <v>0</v>
      </c>
      <c r="P87" s="181" t="str">
        <f>'Result do Turno'!BK85</f>
        <v>(D)</v>
      </c>
      <c r="Q87" s="181">
        <f>'Result do Turno'!BY88</f>
        <v>0</v>
      </c>
      <c r="R87" s="185" t="str">
        <f>IF('Result do Turno'!X89="","",'Result do Turno'!X89)</f>
        <v/>
      </c>
      <c r="S87" s="31" t="str">
        <f>IF('Result do Turno'!X90="","",'Result do Turno'!X90)</f>
        <v/>
      </c>
      <c r="T87" s="31">
        <f>IF('Result do Turno'!Y89="","",'Result do Turno'!Y89)</f>
        <v>3</v>
      </c>
      <c r="U87" s="31">
        <f>IF('Result do Turno'!Y90="","",'Result do Turno'!Y90)</f>
        <v>6</v>
      </c>
      <c r="V87" s="31">
        <f>IF('Result do Turno'!Z89="","",'Result do Turno'!Z89)</f>
        <v>6</v>
      </c>
      <c r="W87" s="31">
        <f>IF('Result do Turno'!Z90="","",'Result do Turno'!Z90)</f>
        <v>2</v>
      </c>
      <c r="X87" s="31">
        <f>IF('Result do Turno'!AA89="","",'Result do Turno'!AA89)</f>
        <v>5</v>
      </c>
      <c r="Y87" s="186">
        <f>IF('Result do Turno'!AA90="","",'Result do Turno'!AA90)</f>
        <v>10</v>
      </c>
      <c r="Z87" s="185" t="str">
        <f>IF('Result do Turno'!AL89="","",'Result do Turno'!AL89)</f>
        <v>W</v>
      </c>
      <c r="AA87" s="31" t="str">
        <f>IF('Result do Turno'!AL90="","",'Result do Turno'!AL90)</f>
        <v>O</v>
      </c>
      <c r="AB87" s="31" t="str">
        <f>IF('Result do Turno'!AM89="","",'Result do Turno'!AM89)</f>
        <v/>
      </c>
      <c r="AC87" s="31" t="str">
        <f>IF('Result do Turno'!AM90="","",'Result do Turno'!AM90)</f>
        <v/>
      </c>
      <c r="AD87" s="31" t="str">
        <f>IF('Result do Turno'!AN89="","",'Result do Turno'!AN89)</f>
        <v/>
      </c>
      <c r="AE87" s="31" t="str">
        <f>IF('Result do Turno'!AN90="","",'Result do Turno'!AN90)</f>
        <v/>
      </c>
      <c r="AF87" s="31" t="str">
        <f>IF('Result do Turno'!AO89="","",'Result do Turno'!AO89)</f>
        <v/>
      </c>
      <c r="AG87" s="186" t="str">
        <f>IF('Result do Turno'!AO90="","",'Result do Turno'!AO90)</f>
        <v/>
      </c>
      <c r="AH87" s="185" t="str">
        <f>IF('Result do Turno'!AZ88="","",'Result do Turno'!AZ88)</f>
        <v/>
      </c>
      <c r="AI87" s="31" t="str">
        <f>IF('Result do Turno'!AZ87="","",'Result do Turno'!AZ87)</f>
        <v/>
      </c>
      <c r="AJ87" s="31">
        <f>IF('Result do Turno'!BA88="","",'Result do Turno'!BA88)</f>
        <v>6</v>
      </c>
      <c r="AK87" s="31">
        <f>IF('Result do Turno'!BA87="","",'Result do Turno'!BA87)</f>
        <v>1</v>
      </c>
      <c r="AL87" s="31">
        <f>IF('Result do Turno'!BB88="","",'Result do Turno'!BB88)</f>
        <v>6</v>
      </c>
      <c r="AM87" s="31">
        <f>IF('Result do Turno'!BB87="","",'Result do Turno'!BB87)</f>
        <v>3</v>
      </c>
      <c r="AN87" s="31" t="str">
        <f>IF('Result do Turno'!BC88="","",'Result do Turno'!BC88)</f>
        <v/>
      </c>
      <c r="AO87" s="186" t="str">
        <f>IF('Result do Turno'!BC87="","",'Result do Turno'!BC87)</f>
        <v/>
      </c>
      <c r="AP87" s="185" t="str">
        <f>IF('Result do Turno'!BN86="","",'Result do Turno'!BN86)</f>
        <v>W</v>
      </c>
      <c r="AQ87" s="31" t="str">
        <f>IF('Result do Turno'!BN85="","",'Result do Turno'!BN85)</f>
        <v>O</v>
      </c>
      <c r="AR87" s="31" t="str">
        <f>IF('Result do Turno'!BO86="","",'Result do Turno'!BO86)</f>
        <v/>
      </c>
      <c r="AS87" s="31" t="str">
        <f>IF('Result do Turno'!BO85="","",'Result do Turno'!BO85)</f>
        <v/>
      </c>
      <c r="AT87" s="31" t="str">
        <f>IF('Result do Turno'!BP86="","",'Result do Turno'!BP86)</f>
        <v/>
      </c>
      <c r="AU87" s="31" t="str">
        <f>IF('Result do Turno'!BP85="","",'Result do Turno'!BP85)</f>
        <v/>
      </c>
      <c r="AV87" s="31" t="str">
        <f>IF('Result do Turno'!BQ86="","",'Result do Turno'!BQ86)</f>
        <v/>
      </c>
      <c r="AW87" s="186" t="str">
        <f>IF('Result do Turno'!BQ85="","",'Result do Turno'!BQ85)</f>
        <v/>
      </c>
      <c r="AX87" s="185" t="str">
        <f>IF('Result do Turno'!CB87="","",'Result do Turno'!CB87)</f>
        <v/>
      </c>
      <c r="AY87" s="31" t="str">
        <f>IF('Result do Turno'!CB88="","",'Result do Turno'!CB88)</f>
        <v/>
      </c>
      <c r="AZ87" s="31">
        <f>IF('Result do Turno'!CC87="","",'Result do Turno'!CC87)</f>
        <v>6</v>
      </c>
      <c r="BA87" s="31">
        <f>IF('Result do Turno'!CC88="","",'Result do Turno'!CC88)</f>
        <v>0</v>
      </c>
      <c r="BB87" s="31">
        <f>IF('Result do Turno'!CD87="","",'Result do Turno'!CD87)</f>
        <v>6</v>
      </c>
      <c r="BC87" s="31">
        <f>IF('Result do Turno'!CD88="","",'Result do Turno'!CD88)</f>
        <v>3</v>
      </c>
      <c r="BD87" s="31" t="str">
        <f>IF('Result do Turno'!CE87="","",'Result do Turno'!CE87)</f>
        <v/>
      </c>
      <c r="BE87" s="186" t="str">
        <f>IF('Result do Turno'!CE88="","",'Result do Turno'!CE88)</f>
        <v/>
      </c>
      <c r="BG87" s="31">
        <f>'Result do Turno'!W89</f>
        <v>0</v>
      </c>
      <c r="BH87" s="31" t="str">
        <f t="shared" si="227"/>
        <v>3x6 6x2 5x10</v>
      </c>
      <c r="BI87" s="31">
        <f>'Result do Turno'!AK89</f>
        <v>1</v>
      </c>
      <c r="BJ87" s="31" t="str">
        <f t="shared" si="228"/>
        <v>WxO</v>
      </c>
      <c r="BK87" s="31">
        <f>'Result do Turno'!AY88</f>
        <v>1</v>
      </c>
      <c r="BL87" s="31" t="str">
        <f t="shared" si="219"/>
        <v>6x1 6x3</v>
      </c>
      <c r="BM87" s="31">
        <f>'Result do Turno'!BM86</f>
        <v>1</v>
      </c>
      <c r="BN87" s="31" t="str">
        <f t="shared" si="220"/>
        <v>WxO</v>
      </c>
      <c r="BO87" s="31">
        <f>'Result do Turno'!CA87</f>
        <v>1</v>
      </c>
      <c r="BP87" s="31" t="str">
        <f t="shared" si="221"/>
        <v>6x0 6x3</v>
      </c>
      <c r="BQ87" s="31">
        <f t="shared" si="229"/>
        <v>1</v>
      </c>
      <c r="BR87" s="31" t="str">
        <f t="shared" si="230"/>
        <v>ALFREDO DIAS perdeu para NATAN MORELO por 3x6 6x2 5x10</v>
      </c>
      <c r="BS87" s="31">
        <f t="shared" si="231"/>
        <v>1</v>
      </c>
      <c r="BT87" s="31" t="str">
        <f t="shared" si="232"/>
        <v>ALFREDO DIAS venceu SANDSON AZEVEDO por WxO</v>
      </c>
      <c r="BU87" s="31">
        <f t="shared" si="233"/>
        <v>1</v>
      </c>
      <c r="BV87" s="31" t="str">
        <f t="shared" si="234"/>
        <v>ALFREDO DIAS venceu CARLOS SILVEIRA por 6x1 6x3</v>
      </c>
      <c r="BW87" s="31">
        <f t="shared" si="235"/>
        <v>1</v>
      </c>
      <c r="BX87" s="31" t="str">
        <f t="shared" si="236"/>
        <v>ALFREDO DIAS venceu IZAÍAS CAMILO por WxO</v>
      </c>
      <c r="BY87" s="31">
        <f t="shared" si="237"/>
        <v>1</v>
      </c>
      <c r="BZ87" s="31" t="str">
        <f t="shared" si="238"/>
        <v>ALFREDO DIAS venceu SOCORRO OIVANE por 6x0 6x3</v>
      </c>
      <c r="CB87" s="31" t="str">
        <f t="shared" si="239"/>
        <v>ALFREDO DIAS perdeu para NATAN MORELO por 3x6 6x2 5x10</v>
      </c>
      <c r="CC87" s="31" t="str">
        <f t="shared" si="240"/>
        <v>ALFREDO DIAS venceu SANDSON AZEVEDO por WxO</v>
      </c>
      <c r="CD87" s="31" t="str">
        <f t="shared" si="241"/>
        <v>ALFREDO DIAS venceu CARLOS SILVEIRA por 6x1 6x3</v>
      </c>
      <c r="CE87" s="31" t="str">
        <f t="shared" si="242"/>
        <v>ALFREDO DIAS venceu IZAÍAS CAMILO por WxO</v>
      </c>
      <c r="CF87" s="31" t="str">
        <f t="shared" si="243"/>
        <v>ALFREDO DIAS venceu SOCORRO OIVANE por 6x0 6x3</v>
      </c>
      <c r="CG87" s="31">
        <f t="shared" si="244"/>
        <v>0</v>
      </c>
      <c r="CH87" s="31" t="str">
        <f t="shared" si="195"/>
        <v/>
      </c>
    </row>
    <row r="88" spans="1:86" x14ac:dyDescent="0.45">
      <c r="A88" s="179" t="str">
        <f>'Result do Turno'!D88</f>
        <v>NATAN MORELO</v>
      </c>
      <c r="B88" s="31" t="str">
        <f>'Result do Turno'!V89</f>
        <v>ALFREDO DIAS</v>
      </c>
      <c r="C88" s="31" t="str">
        <f t="shared" si="222"/>
        <v/>
      </c>
      <c r="D88" s="31" t="str">
        <f>'Result do Turno'!AJ87</f>
        <v>CARLOS SILVEIRA</v>
      </c>
      <c r="E88" s="31" t="str">
        <f t="shared" si="223"/>
        <v/>
      </c>
      <c r="F88" s="31" t="str">
        <f>'Result do Turno'!AX85</f>
        <v>IZAÍAS CAMILO</v>
      </c>
      <c r="G88" s="31" t="str">
        <f t="shared" si="224"/>
        <v/>
      </c>
      <c r="H88" s="31" t="str">
        <f>'Result do Turno'!BL89</f>
        <v>SOCORRO OIVANE</v>
      </c>
      <c r="I88" s="31" t="str">
        <f t="shared" si="225"/>
        <v/>
      </c>
      <c r="J88" s="31" t="str">
        <f>'Result do Turno'!BZ90</f>
        <v>SANDSON AZEVEDO</v>
      </c>
      <c r="K88" s="31" t="str">
        <f t="shared" si="226"/>
        <v/>
      </c>
      <c r="M88" s="181">
        <f>'Result do Turno'!U89</f>
        <v>0</v>
      </c>
      <c r="N88" s="181" t="str">
        <f>'Result do Turno'!AI87</f>
        <v>(D)</v>
      </c>
      <c r="O88" s="181">
        <f>'Result do Turno'!AW85</f>
        <v>0</v>
      </c>
      <c r="P88" s="181" t="str">
        <f>'Result do Turno'!BK89</f>
        <v>(D)</v>
      </c>
      <c r="Q88" s="181">
        <f>'Result do Turno'!BY90</f>
        <v>0</v>
      </c>
      <c r="R88" s="185" t="str">
        <f>IF('Result do Turno'!X90="","",'Result do Turno'!X90)</f>
        <v/>
      </c>
      <c r="S88" s="31" t="str">
        <f>IF('Result do Turno'!X89="","",'Result do Turno'!X89)</f>
        <v/>
      </c>
      <c r="T88" s="31">
        <f>IF('Result do Turno'!Y90="","",'Result do Turno'!Y90)</f>
        <v>6</v>
      </c>
      <c r="U88" s="31">
        <f>IF('Result do Turno'!Y89="","",'Result do Turno'!Y89)</f>
        <v>3</v>
      </c>
      <c r="V88" s="31">
        <f>IF('Result do Turno'!Z90="","",'Result do Turno'!Z90)</f>
        <v>2</v>
      </c>
      <c r="W88" s="31">
        <f>IF('Result do Turno'!Z89="","",'Result do Turno'!Z89)</f>
        <v>6</v>
      </c>
      <c r="X88" s="31">
        <f>IF('Result do Turno'!AA90="","",'Result do Turno'!AA90)</f>
        <v>10</v>
      </c>
      <c r="Y88" s="186">
        <f>IF('Result do Turno'!AA89="","",'Result do Turno'!AA89)</f>
        <v>5</v>
      </c>
      <c r="Z88" s="185" t="str">
        <f>IF('Result do Turno'!AL88="","",'Result do Turno'!AL88)</f>
        <v/>
      </c>
      <c r="AA88" s="31" t="str">
        <f>IF('Result do Turno'!AL87="","",'Result do Turno'!AL87)</f>
        <v/>
      </c>
      <c r="AB88" s="31">
        <f>IF('Result do Turno'!AM88="","",'Result do Turno'!AM88)</f>
        <v>6</v>
      </c>
      <c r="AC88" s="31">
        <f>IF('Result do Turno'!AM87="","",'Result do Turno'!AM87)</f>
        <v>2</v>
      </c>
      <c r="AD88" s="31">
        <f>IF('Result do Turno'!AN88="","",'Result do Turno'!AN88)</f>
        <v>7</v>
      </c>
      <c r="AE88" s="31">
        <f>IF('Result do Turno'!AN87="","",'Result do Turno'!AN87)</f>
        <v>5</v>
      </c>
      <c r="AF88" s="31" t="str">
        <f>IF('Result do Turno'!AO88="","",'Result do Turno'!AO88)</f>
        <v/>
      </c>
      <c r="AG88" s="186" t="str">
        <f>IF('Result do Turno'!AO87="","",'Result do Turno'!AO87)</f>
        <v/>
      </c>
      <c r="AH88" s="185" t="str">
        <f>IF('Result do Turno'!AZ86="","",'Result do Turno'!AZ86)</f>
        <v/>
      </c>
      <c r="AI88" s="31" t="str">
        <f>IF('Result do Turno'!AZ85="","",'Result do Turno'!AZ85)</f>
        <v/>
      </c>
      <c r="AJ88" s="31">
        <f>IF('Result do Turno'!BA86="","",'Result do Turno'!BA86)</f>
        <v>1</v>
      </c>
      <c r="AK88" s="31">
        <f>IF('Result do Turno'!BA85="","",'Result do Turno'!BA85)</f>
        <v>6</v>
      </c>
      <c r="AL88" s="31">
        <f>IF('Result do Turno'!BB86="","",'Result do Turno'!BB86)</f>
        <v>2</v>
      </c>
      <c r="AM88" s="31">
        <f>IF('Result do Turno'!BB85="","",'Result do Turno'!BB85)</f>
        <v>6</v>
      </c>
      <c r="AN88" s="31" t="str">
        <f>IF('Result do Turno'!BC86="","",'Result do Turno'!BC86)</f>
        <v/>
      </c>
      <c r="AO88" s="186" t="str">
        <f>IF('Result do Turno'!BC85="","",'Result do Turno'!BC85)</f>
        <v/>
      </c>
      <c r="AP88" s="185" t="str">
        <f>IF('Result do Turno'!BN90="","",'Result do Turno'!BN90)</f>
        <v/>
      </c>
      <c r="AQ88" s="31" t="str">
        <f>IF('Result do Turno'!BN89="","",'Result do Turno'!BN89)</f>
        <v/>
      </c>
      <c r="AR88" s="31">
        <f>IF('Result do Turno'!BO90="","",'Result do Turno'!BO90)</f>
        <v>6</v>
      </c>
      <c r="AS88" s="31">
        <f>IF('Result do Turno'!BO89="","",'Result do Turno'!BO89)</f>
        <v>2</v>
      </c>
      <c r="AT88" s="31">
        <f>IF('Result do Turno'!BP90="","",'Result do Turno'!BP90)</f>
        <v>5</v>
      </c>
      <c r="AU88" s="31">
        <f>IF('Result do Turno'!BP89="","",'Result do Turno'!BP89)</f>
        <v>7</v>
      </c>
      <c r="AV88" s="31">
        <f>IF('Result do Turno'!BQ90="","",'Result do Turno'!BQ90)</f>
        <v>7</v>
      </c>
      <c r="AW88" s="186">
        <f>IF('Result do Turno'!BQ89="","",'Result do Turno'!BQ89)</f>
        <v>10</v>
      </c>
      <c r="AX88" s="185" t="str">
        <f>IF('Result do Turno'!CB89="","",'Result do Turno'!CB89)</f>
        <v>W</v>
      </c>
      <c r="AY88" s="31" t="str">
        <f>IF('Result do Turno'!CB90="","",'Result do Turno'!CB90)</f>
        <v>O</v>
      </c>
      <c r="AZ88" s="31" t="str">
        <f>IF('Result do Turno'!CC89="","",'Result do Turno'!CC89)</f>
        <v/>
      </c>
      <c r="BA88" s="31" t="str">
        <f>IF('Result do Turno'!CC90="","",'Result do Turno'!CC90)</f>
        <v/>
      </c>
      <c r="BB88" s="31" t="str">
        <f>IF('Result do Turno'!CD89="","",'Result do Turno'!CD89)</f>
        <v/>
      </c>
      <c r="BC88" s="31" t="str">
        <f>IF('Result do Turno'!CD90="","",'Result do Turno'!CD90)</f>
        <v/>
      </c>
      <c r="BD88" s="31" t="str">
        <f>IF('Result do Turno'!CE89="","",'Result do Turno'!CE89)</f>
        <v/>
      </c>
      <c r="BE88" s="186" t="str">
        <f>IF('Result do Turno'!CE90="","",'Result do Turno'!CE90)</f>
        <v/>
      </c>
      <c r="BG88" s="31">
        <f>'Result do Turno'!W90</f>
        <v>1</v>
      </c>
      <c r="BH88" s="31" t="str">
        <f t="shared" si="227"/>
        <v>6x3 2x6 10x5</v>
      </c>
      <c r="BI88" s="31">
        <f>'Result do Turno'!AK88</f>
        <v>1</v>
      </c>
      <c r="BJ88" s="31" t="str">
        <f t="shared" si="228"/>
        <v>6x2 7x5</v>
      </c>
      <c r="BK88" s="31">
        <f>'Result do Turno'!AY86</f>
        <v>0</v>
      </c>
      <c r="BL88" s="31" t="str">
        <f t="shared" si="219"/>
        <v>1x6 2x6</v>
      </c>
      <c r="BM88" s="31">
        <f>'Result do Turno'!BM90</f>
        <v>0</v>
      </c>
      <c r="BN88" s="31" t="str">
        <f t="shared" si="220"/>
        <v>6x2 5x7 7x10</v>
      </c>
      <c r="BO88" s="31">
        <f>'Result do Turno'!CA89</f>
        <v>1</v>
      </c>
      <c r="BP88" s="31" t="str">
        <f t="shared" si="221"/>
        <v>WxO</v>
      </c>
      <c r="BQ88" s="31">
        <f t="shared" si="229"/>
        <v>1</v>
      </c>
      <c r="BR88" s="31" t="str">
        <f t="shared" si="230"/>
        <v>NATAN MORELO venceu ALFREDO DIAS por 6x3 2x6 10x5</v>
      </c>
      <c r="BS88" s="31">
        <f t="shared" si="231"/>
        <v>1</v>
      </c>
      <c r="BT88" s="31" t="str">
        <f t="shared" si="232"/>
        <v>NATAN MORELO venceu CARLOS SILVEIRA por 6x2 7x5</v>
      </c>
      <c r="BU88" s="31">
        <f t="shared" si="233"/>
        <v>1</v>
      </c>
      <c r="BV88" s="31" t="str">
        <f t="shared" si="234"/>
        <v>NATAN MORELO perdeu para IZAÍAS CAMILO por 1x6 2x6</v>
      </c>
      <c r="BW88" s="31">
        <f t="shared" si="235"/>
        <v>1</v>
      </c>
      <c r="BX88" s="31" t="str">
        <f t="shared" si="236"/>
        <v>NATAN MORELO perdeu para SOCORRO OIVANE por 6x2 5x7 7x10</v>
      </c>
      <c r="BY88" s="31">
        <f t="shared" si="237"/>
        <v>1</v>
      </c>
      <c r="BZ88" s="31" t="str">
        <f t="shared" si="238"/>
        <v>NATAN MORELO venceu SANDSON AZEVEDO por WxO</v>
      </c>
      <c r="CB88" s="31" t="str">
        <f t="shared" si="239"/>
        <v>NATAN MORELO venceu ALFREDO DIAS por 6x3 2x6 10x5</v>
      </c>
      <c r="CC88" s="31" t="str">
        <f t="shared" si="240"/>
        <v>NATAN MORELO venceu CARLOS SILVEIRA por 6x2 7x5</v>
      </c>
      <c r="CD88" s="31" t="str">
        <f t="shared" si="241"/>
        <v>NATAN MORELO perdeu para IZAÍAS CAMILO por 1x6 2x6</v>
      </c>
      <c r="CE88" s="31" t="str">
        <f t="shared" si="242"/>
        <v>NATAN MORELO perdeu para SOCORRO OIVANE por 6x2 5x7 7x10</v>
      </c>
      <c r="CF88" s="31" t="str">
        <f t="shared" si="243"/>
        <v>NATAN MORELO venceu SANDSON AZEVEDO por WxO</v>
      </c>
      <c r="CG88" s="31">
        <f t="shared" si="244"/>
        <v>0</v>
      </c>
      <c r="CH88" s="31" t="str">
        <f t="shared" si="195"/>
        <v/>
      </c>
    </row>
    <row r="89" spans="1:86" x14ac:dyDescent="0.45">
      <c r="A89" s="179" t="str">
        <f>'Result do Turno'!D89</f>
        <v>SOCORRO OIVANE</v>
      </c>
      <c r="B89" s="31" t="str">
        <f>'Result do Turno'!V87</f>
        <v>CARLOS SILVEIRA</v>
      </c>
      <c r="C89" s="31" t="str">
        <f t="shared" si="222"/>
        <v/>
      </c>
      <c r="D89" s="31" t="str">
        <f>'Result do Turno'!AJ85</f>
        <v>IZAÍAS CAMILO</v>
      </c>
      <c r="E89" s="31" t="str">
        <f t="shared" si="223"/>
        <v/>
      </c>
      <c r="F89" s="31" t="str">
        <f>'Result do Turno'!AX90</f>
        <v>SANDSON AZEVEDO</v>
      </c>
      <c r="G89" s="31" t="str">
        <f t="shared" si="224"/>
        <v/>
      </c>
      <c r="H89" s="31" t="str">
        <f>'Result do Turno'!BL90</f>
        <v>NATAN MORELO</v>
      </c>
      <c r="I89" s="31" t="str">
        <f t="shared" si="225"/>
        <v/>
      </c>
      <c r="J89" s="31" t="str">
        <f>'Result do Turno'!BZ87</f>
        <v>ALFREDO DIAS</v>
      </c>
      <c r="K89" s="31" t="str">
        <f t="shared" si="226"/>
        <v/>
      </c>
      <c r="M89" s="181">
        <f>'Result do Turno'!U87</f>
        <v>0</v>
      </c>
      <c r="N89" s="181" t="str">
        <f>'Result do Turno'!AI85</f>
        <v>(D)</v>
      </c>
      <c r="O89" s="181" t="str">
        <f>'Result do Turno'!AW90</f>
        <v>(D)</v>
      </c>
      <c r="P89" s="181">
        <f>'Result do Turno'!BK90</f>
        <v>0</v>
      </c>
      <c r="Q89" s="181" t="str">
        <f>'Result do Turno'!BY87</f>
        <v>(D)</v>
      </c>
      <c r="R89" s="185" t="str">
        <f>IF('Result do Turno'!X88="","",'Result do Turno'!X88)</f>
        <v/>
      </c>
      <c r="S89" s="31" t="str">
        <f>IF('Result do Turno'!X87="","",'Result do Turno'!X87)</f>
        <v/>
      </c>
      <c r="T89" s="31">
        <f>IF('Result do Turno'!Y88="","",'Result do Turno'!Y88)</f>
        <v>7</v>
      </c>
      <c r="U89" s="31">
        <f>IF('Result do Turno'!Y87="","",'Result do Turno'!Y87)</f>
        <v>6</v>
      </c>
      <c r="V89" s="31">
        <f>IF('Result do Turno'!Z88="","",'Result do Turno'!Z88)</f>
        <v>2</v>
      </c>
      <c r="W89" s="31">
        <f>IF('Result do Turno'!Z87="","",'Result do Turno'!Z87)</f>
        <v>6</v>
      </c>
      <c r="X89" s="31">
        <f>IF('Result do Turno'!AA88="","",'Result do Turno'!AA88)</f>
        <v>3</v>
      </c>
      <c r="Y89" s="186">
        <f>IF('Result do Turno'!AA87="","",'Result do Turno'!AA87)</f>
        <v>10</v>
      </c>
      <c r="Z89" s="185" t="str">
        <f>IF('Result do Turno'!AL86="","",'Result do Turno'!AL86)</f>
        <v/>
      </c>
      <c r="AA89" s="31" t="str">
        <f>IF('Result do Turno'!AL85="","",'Result do Turno'!AL85)</f>
        <v/>
      </c>
      <c r="AB89" s="31">
        <f>IF('Result do Turno'!AM86="","",'Result do Turno'!AM86)</f>
        <v>0</v>
      </c>
      <c r="AC89" s="31">
        <f>IF('Result do Turno'!AM85="","",'Result do Turno'!AM85)</f>
        <v>6</v>
      </c>
      <c r="AD89" s="31">
        <f>IF('Result do Turno'!AN86="","",'Result do Turno'!AN86)</f>
        <v>3</v>
      </c>
      <c r="AE89" s="31">
        <f>IF('Result do Turno'!AN85="","",'Result do Turno'!AN85)</f>
        <v>6</v>
      </c>
      <c r="AF89" s="31" t="str">
        <f>IF('Result do Turno'!AO86="","",'Result do Turno'!AO86)</f>
        <v/>
      </c>
      <c r="AG89" s="186" t="str">
        <f>IF('Result do Turno'!AO85="","",'Result do Turno'!AO85)</f>
        <v/>
      </c>
      <c r="AH89" s="185" t="str">
        <f>IF('Result do Turno'!AZ89="","",'Result do Turno'!AZ89)</f>
        <v/>
      </c>
      <c r="AI89" s="31" t="str">
        <f>IF('Result do Turno'!AZ90="","",'Result do Turno'!AZ90)</f>
        <v/>
      </c>
      <c r="AJ89" s="31">
        <f>IF('Result do Turno'!BA89="","",'Result do Turno'!BA89)</f>
        <v>6</v>
      </c>
      <c r="AK89" s="31">
        <f>IF('Result do Turno'!BA90="","",'Result do Turno'!BA90)</f>
        <v>2</v>
      </c>
      <c r="AL89" s="31">
        <f>IF('Result do Turno'!BB89="","",'Result do Turno'!BB89)</f>
        <v>6</v>
      </c>
      <c r="AM89" s="31">
        <f>IF('Result do Turno'!BB90="","",'Result do Turno'!BB90)</f>
        <v>4</v>
      </c>
      <c r="AN89" s="31" t="str">
        <f>IF('Result do Turno'!BC89="","",'Result do Turno'!BC89)</f>
        <v/>
      </c>
      <c r="AO89" s="186" t="str">
        <f>IF('Result do Turno'!BC90="","",'Result do Turno'!BC90)</f>
        <v/>
      </c>
      <c r="AP89" s="185" t="str">
        <f>IF('Result do Turno'!BN89="","",'Result do Turno'!BN89)</f>
        <v/>
      </c>
      <c r="AQ89" s="31" t="str">
        <f>IF('Result do Turno'!BN90="","",'Result do Turno'!BN90)</f>
        <v/>
      </c>
      <c r="AR89" s="31">
        <f>IF('Result do Turno'!BO89="","",'Result do Turno'!BO89)</f>
        <v>2</v>
      </c>
      <c r="AS89" s="31">
        <f>IF('Result do Turno'!BO90="","",'Result do Turno'!BO90)</f>
        <v>6</v>
      </c>
      <c r="AT89" s="31">
        <f>IF('Result do Turno'!BP89="","",'Result do Turno'!BP89)</f>
        <v>7</v>
      </c>
      <c r="AU89" s="31">
        <f>IF('Result do Turno'!BP90="","",'Result do Turno'!BP90)</f>
        <v>5</v>
      </c>
      <c r="AV89" s="31">
        <f>IF('Result do Turno'!BQ89="","",'Result do Turno'!BQ89)</f>
        <v>10</v>
      </c>
      <c r="AW89" s="186">
        <f>IF('Result do Turno'!BQ90="","",'Result do Turno'!BQ90)</f>
        <v>7</v>
      </c>
      <c r="AX89" s="185" t="str">
        <f>IF('Result do Turno'!CB88="","",'Result do Turno'!CB88)</f>
        <v/>
      </c>
      <c r="AY89" s="31" t="str">
        <f>IF('Result do Turno'!CB87="","",'Result do Turno'!CB87)</f>
        <v/>
      </c>
      <c r="AZ89" s="31">
        <f>IF('Result do Turno'!CC88="","",'Result do Turno'!CC88)</f>
        <v>0</v>
      </c>
      <c r="BA89" s="31">
        <f>IF('Result do Turno'!CC87="","",'Result do Turno'!CC87)</f>
        <v>6</v>
      </c>
      <c r="BB89" s="31">
        <f>IF('Result do Turno'!CD88="","",'Result do Turno'!CD88)</f>
        <v>3</v>
      </c>
      <c r="BC89" s="31">
        <f>IF('Result do Turno'!CD87="","",'Result do Turno'!CD87)</f>
        <v>6</v>
      </c>
      <c r="BD89" s="31" t="str">
        <f>IF('Result do Turno'!CE88="","",'Result do Turno'!CE88)</f>
        <v/>
      </c>
      <c r="BE89" s="186" t="str">
        <f>IF('Result do Turno'!CE87="","",'Result do Turno'!CE87)</f>
        <v/>
      </c>
      <c r="BG89" s="31">
        <f>'Result do Turno'!W88</f>
        <v>0</v>
      </c>
      <c r="BH89" s="31" t="str">
        <f t="shared" si="227"/>
        <v>7x6 2x6 3x10</v>
      </c>
      <c r="BI89" s="31">
        <f>'Result do Turno'!AK86</f>
        <v>0</v>
      </c>
      <c r="BJ89" s="31" t="str">
        <f t="shared" si="228"/>
        <v>0x6 3x6</v>
      </c>
      <c r="BK89" s="31">
        <f>'Result do Turno'!AY89</f>
        <v>1</v>
      </c>
      <c r="BL89" s="31" t="str">
        <f t="shared" si="219"/>
        <v>6x2 6x4</v>
      </c>
      <c r="BM89" s="31">
        <f>'Result do Turno'!BM89</f>
        <v>1</v>
      </c>
      <c r="BN89" s="31" t="str">
        <f t="shared" si="220"/>
        <v>2x6 7x5 10x7</v>
      </c>
      <c r="BO89" s="31">
        <f>'Result do Turno'!CA88</f>
        <v>0</v>
      </c>
      <c r="BP89" s="31" t="str">
        <f t="shared" si="221"/>
        <v>0x6 3x6</v>
      </c>
      <c r="BQ89" s="31">
        <f t="shared" si="229"/>
        <v>1</v>
      </c>
      <c r="BR89" s="31" t="str">
        <f t="shared" si="230"/>
        <v>SOCORRO OIVANE perdeu para CARLOS SILVEIRA por 7x6 2x6 3x10</v>
      </c>
      <c r="BS89" s="31">
        <f t="shared" si="231"/>
        <v>1</v>
      </c>
      <c r="BT89" s="31" t="str">
        <f t="shared" si="232"/>
        <v>SOCORRO OIVANE perdeu para IZAÍAS CAMILO por 0x6 3x6</v>
      </c>
      <c r="BU89" s="31">
        <f t="shared" si="233"/>
        <v>1</v>
      </c>
      <c r="BV89" s="31" t="str">
        <f t="shared" si="234"/>
        <v>SOCORRO OIVANE venceu SANDSON AZEVEDO por 6x2 6x4</v>
      </c>
      <c r="BW89" s="31">
        <f t="shared" si="235"/>
        <v>1</v>
      </c>
      <c r="BX89" s="31" t="str">
        <f t="shared" si="236"/>
        <v>SOCORRO OIVANE venceu NATAN MORELO por 2x6 7x5 10x7</v>
      </c>
      <c r="BY89" s="31">
        <f t="shared" si="237"/>
        <v>1</v>
      </c>
      <c r="BZ89" s="31" t="str">
        <f t="shared" si="238"/>
        <v>SOCORRO OIVANE perdeu para ALFREDO DIAS por 0x6 3x6</v>
      </c>
      <c r="CB89" s="31" t="str">
        <f t="shared" si="239"/>
        <v>SOCORRO OIVANE perdeu para CARLOS SILVEIRA por 7x6 2x6 3x10</v>
      </c>
      <c r="CC89" s="31" t="str">
        <f t="shared" si="240"/>
        <v>SOCORRO OIVANE perdeu para IZAÍAS CAMILO por 0x6 3x6</v>
      </c>
      <c r="CD89" s="31" t="str">
        <f t="shared" si="241"/>
        <v>SOCORRO OIVANE venceu SANDSON AZEVEDO por 6x2 6x4</v>
      </c>
      <c r="CE89" s="31" t="str">
        <f t="shared" si="242"/>
        <v>SOCORRO OIVANE venceu NATAN MORELO por 2x6 7x5 10x7</v>
      </c>
      <c r="CF89" s="31" t="str">
        <f t="shared" si="243"/>
        <v>SOCORRO OIVANE perdeu para ALFREDO DIAS por 0x6 3x6</v>
      </c>
      <c r="CG89" s="31">
        <f t="shared" si="244"/>
        <v>0</v>
      </c>
      <c r="CH89" s="31" t="str">
        <f t="shared" si="195"/>
        <v/>
      </c>
    </row>
    <row r="90" spans="1:86" x14ac:dyDescent="0.45">
      <c r="A90" s="179" t="str">
        <f>'Result do Turno'!D90</f>
        <v>SANDSON AZEVEDO</v>
      </c>
      <c r="B90" s="31" t="str">
        <f>'Result do Turno'!V85</f>
        <v>IZAÍAS CAMILO</v>
      </c>
      <c r="C90" s="31" t="str">
        <f t="shared" si="222"/>
        <v/>
      </c>
      <c r="D90" s="31" t="str">
        <f>'Result do Turno'!AJ89</f>
        <v>ALFREDO DIAS</v>
      </c>
      <c r="E90" s="31" t="str">
        <f t="shared" si="223"/>
        <v/>
      </c>
      <c r="F90" s="31" t="str">
        <f>'Result do Turno'!AX89</f>
        <v>SOCORRO OIVANE</v>
      </c>
      <c r="G90" s="31" t="str">
        <f t="shared" si="224"/>
        <v/>
      </c>
      <c r="H90" s="31" t="str">
        <f>'Result do Turno'!BL87</f>
        <v>CARLOS SILVEIRA</v>
      </c>
      <c r="I90" s="31" t="str">
        <f t="shared" si="225"/>
        <v/>
      </c>
      <c r="J90" s="31" t="str">
        <f>'Result do Turno'!BZ89</f>
        <v>NATAN MORELO</v>
      </c>
      <c r="K90" s="31" t="str">
        <f t="shared" si="226"/>
        <v/>
      </c>
      <c r="M90" s="181">
        <f>'Result do Turno'!U85</f>
        <v>0</v>
      </c>
      <c r="N90" s="181" t="str">
        <f>'Result do Turno'!AI89</f>
        <v>(D)</v>
      </c>
      <c r="O90" s="181">
        <f>'Result do Turno'!AW89</f>
        <v>0</v>
      </c>
      <c r="P90" s="181">
        <f>'Result do Turno'!BK87</f>
        <v>0</v>
      </c>
      <c r="Q90" s="181" t="str">
        <f>'Result do Turno'!BY89</f>
        <v>(D)</v>
      </c>
      <c r="R90" s="187" t="str">
        <f>IF('Result do Turno'!X86="","",'Result do Turno'!X86)</f>
        <v/>
      </c>
      <c r="S90" s="188" t="str">
        <f>IF('Result do Turno'!X85="","",'Result do Turno'!X85)</f>
        <v/>
      </c>
      <c r="T90" s="188">
        <f>IF('Result do Turno'!Y86="","",'Result do Turno'!Y86)</f>
        <v>3</v>
      </c>
      <c r="U90" s="188">
        <f>IF('Result do Turno'!Y85="","",'Result do Turno'!Y85)</f>
        <v>6</v>
      </c>
      <c r="V90" s="188">
        <f>IF('Result do Turno'!Z86="","",'Result do Turno'!Z86)</f>
        <v>1</v>
      </c>
      <c r="W90" s="188">
        <f>IF('Result do Turno'!Z85="","",'Result do Turno'!Z85)</f>
        <v>6</v>
      </c>
      <c r="X90" s="188" t="str">
        <f>IF('Result do Turno'!AA86="","",'Result do Turno'!AA86)</f>
        <v/>
      </c>
      <c r="Y90" s="189" t="str">
        <f>IF('Result do Turno'!AA85="","",'Result do Turno'!AA85)</f>
        <v/>
      </c>
      <c r="Z90" s="187" t="str">
        <f>IF('Result do Turno'!AL90="","",'Result do Turno'!AL90)</f>
        <v>O</v>
      </c>
      <c r="AA90" s="188" t="str">
        <f>IF('Result do Turno'!AL89="","",'Result do Turno'!AL89)</f>
        <v>W</v>
      </c>
      <c r="AB90" s="188" t="str">
        <f>IF('Result do Turno'!AM90="","",'Result do Turno'!AM90)</f>
        <v/>
      </c>
      <c r="AC90" s="188" t="str">
        <f>IF('Result do Turno'!AM89="","",'Result do Turno'!AM89)</f>
        <v/>
      </c>
      <c r="AD90" s="188" t="str">
        <f>IF('Result do Turno'!AN90="","",'Result do Turno'!AN90)</f>
        <v/>
      </c>
      <c r="AE90" s="188" t="str">
        <f>IF('Result do Turno'!AN89="","",'Result do Turno'!AN89)</f>
        <v/>
      </c>
      <c r="AF90" s="188" t="str">
        <f>IF('Result do Turno'!AO90="","",'Result do Turno'!AO90)</f>
        <v/>
      </c>
      <c r="AG90" s="189" t="str">
        <f>IF('Result do Turno'!AO89="","",'Result do Turno'!AO89)</f>
        <v/>
      </c>
      <c r="AH90" s="187" t="str">
        <f>IF('Result do Turno'!AZ90="","",'Result do Turno'!AZ90)</f>
        <v/>
      </c>
      <c r="AI90" s="188" t="str">
        <f>IF('Result do Turno'!AZ89="","",'Result do Turno'!AZ89)</f>
        <v/>
      </c>
      <c r="AJ90" s="188">
        <f>IF('Result do Turno'!BA90="","",'Result do Turno'!BA90)</f>
        <v>2</v>
      </c>
      <c r="AK90" s="188">
        <f>IF('Result do Turno'!BA89="","",'Result do Turno'!BA89)</f>
        <v>6</v>
      </c>
      <c r="AL90" s="188">
        <f>IF('Result do Turno'!BB90="","",'Result do Turno'!BB90)</f>
        <v>4</v>
      </c>
      <c r="AM90" s="188">
        <f>IF('Result do Turno'!BB89="","",'Result do Turno'!BB89)</f>
        <v>6</v>
      </c>
      <c r="AN90" s="188" t="str">
        <f>IF('Result do Turno'!BC90="","",'Result do Turno'!BC90)</f>
        <v/>
      </c>
      <c r="AO90" s="189" t="str">
        <f>IF('Result do Turno'!BC89="","",'Result do Turno'!BC89)</f>
        <v/>
      </c>
      <c r="AP90" s="187" t="str">
        <f>IF('Result do Turno'!BN88="","",'Result do Turno'!BN88)</f>
        <v/>
      </c>
      <c r="AQ90" s="188" t="str">
        <f>IF('Result do Turno'!BN87="","",'Result do Turno'!BN87)</f>
        <v/>
      </c>
      <c r="AR90" s="188">
        <f>IF('Result do Turno'!BO88="","",'Result do Turno'!BO88)</f>
        <v>6</v>
      </c>
      <c r="AS90" s="188">
        <f>IF('Result do Turno'!BO87="","",'Result do Turno'!BO87)</f>
        <v>7</v>
      </c>
      <c r="AT90" s="188">
        <f>IF('Result do Turno'!BP88="","",'Result do Turno'!BP88)</f>
        <v>3</v>
      </c>
      <c r="AU90" s="188">
        <f>IF('Result do Turno'!BP87="","",'Result do Turno'!BP87)</f>
        <v>6</v>
      </c>
      <c r="AV90" s="188" t="str">
        <f>IF('Result do Turno'!BQ88="","",'Result do Turno'!BQ88)</f>
        <v/>
      </c>
      <c r="AW90" s="189" t="str">
        <f>IF('Result do Turno'!BQ87="","",'Result do Turno'!BQ87)</f>
        <v/>
      </c>
      <c r="AX90" s="187" t="str">
        <f>IF('Result do Turno'!CB90="","",'Result do Turno'!CB90)</f>
        <v>O</v>
      </c>
      <c r="AY90" s="188" t="str">
        <f>IF('Result do Turno'!CB89="","",'Result do Turno'!CB89)</f>
        <v>W</v>
      </c>
      <c r="AZ90" s="188" t="str">
        <f>IF('Result do Turno'!CC90="","",'Result do Turno'!CC90)</f>
        <v/>
      </c>
      <c r="BA90" s="188" t="str">
        <f>IF('Result do Turno'!CC89="","",'Result do Turno'!CC89)</f>
        <v/>
      </c>
      <c r="BB90" s="188" t="str">
        <f>IF('Result do Turno'!CD90="","",'Result do Turno'!CD90)</f>
        <v/>
      </c>
      <c r="BC90" s="188" t="str">
        <f>IF('Result do Turno'!CD89="","",'Result do Turno'!CD89)</f>
        <v/>
      </c>
      <c r="BD90" s="188" t="str">
        <f>IF('Result do Turno'!CE90="","",'Result do Turno'!CE90)</f>
        <v/>
      </c>
      <c r="BE90" s="189" t="str">
        <f>IF('Result do Turno'!CE89="","",'Result do Turno'!CE89)</f>
        <v/>
      </c>
      <c r="BG90" s="31">
        <f>'Result do Turno'!W86</f>
        <v>0</v>
      </c>
      <c r="BH90" s="31" t="str">
        <f t="shared" si="227"/>
        <v>3x6 1x6</v>
      </c>
      <c r="BI90" s="31">
        <f>'Result do Turno'!AK90</f>
        <v>0</v>
      </c>
      <c r="BJ90" s="31" t="str">
        <f t="shared" si="228"/>
        <v>OxW</v>
      </c>
      <c r="BK90" s="31">
        <f>'Result do Turno'!AY90</f>
        <v>0</v>
      </c>
      <c r="BL90" s="31" t="str">
        <f t="shared" si="219"/>
        <v>2x6 4x6</v>
      </c>
      <c r="BM90" s="31">
        <f>'Result do Turno'!BM88</f>
        <v>0</v>
      </c>
      <c r="BN90" s="31" t="str">
        <f t="shared" si="220"/>
        <v>6x7 3x6</v>
      </c>
      <c r="BO90" s="31">
        <f>'Result do Turno'!CA90</f>
        <v>0</v>
      </c>
      <c r="BP90" s="31" t="str">
        <f t="shared" si="221"/>
        <v>OxW</v>
      </c>
      <c r="BQ90" s="31">
        <f t="shared" si="229"/>
        <v>1</v>
      </c>
      <c r="BR90" s="31" t="str">
        <f t="shared" si="230"/>
        <v>SANDSON AZEVEDO perdeu para IZAÍAS CAMILO por 3x6 1x6</v>
      </c>
      <c r="BS90" s="31">
        <f t="shared" si="231"/>
        <v>1</v>
      </c>
      <c r="BT90" s="31" t="str">
        <f t="shared" si="232"/>
        <v>SANDSON AZEVEDO perdeu para ALFREDO DIAS por WxO</v>
      </c>
      <c r="BU90" s="31">
        <f t="shared" si="233"/>
        <v>1</v>
      </c>
      <c r="BV90" s="31" t="str">
        <f t="shared" si="234"/>
        <v>SANDSON AZEVEDO perdeu para SOCORRO OIVANE por 2x6 4x6</v>
      </c>
      <c r="BW90" s="31">
        <f t="shared" si="235"/>
        <v>1</v>
      </c>
      <c r="BX90" s="31" t="str">
        <f t="shared" si="236"/>
        <v>SANDSON AZEVEDO perdeu para CARLOS SILVEIRA por 6x7 3x6</v>
      </c>
      <c r="BY90" s="31">
        <f t="shared" si="237"/>
        <v>1</v>
      </c>
      <c r="BZ90" s="31" t="str">
        <f t="shared" si="238"/>
        <v>SANDSON AZEVEDO perdeu para NATAN MORELO por WxO</v>
      </c>
      <c r="CB90" s="31" t="str">
        <f t="shared" si="239"/>
        <v>SANDSON AZEVEDO perdeu para IZAÍAS CAMILO por 3x6 1x6</v>
      </c>
      <c r="CC90" s="31" t="str">
        <f t="shared" si="240"/>
        <v>SANDSON AZEVEDO perdeu para ALFREDO DIAS por WxO</v>
      </c>
      <c r="CD90" s="31" t="str">
        <f t="shared" si="241"/>
        <v>SANDSON AZEVEDO perdeu para SOCORRO OIVANE por 2x6 4x6</v>
      </c>
      <c r="CE90" s="31" t="str">
        <f t="shared" si="242"/>
        <v>SANDSON AZEVEDO perdeu para CARLOS SILVEIRA por 6x7 3x6</v>
      </c>
      <c r="CF90" s="31" t="str">
        <f t="shared" si="243"/>
        <v>SANDSON AZEVEDO perdeu para NATAN MORELO por WxO</v>
      </c>
      <c r="CG90" s="31">
        <f t="shared" si="244"/>
        <v>2</v>
      </c>
      <c r="CH90" s="31" t="str">
        <f t="shared" si="195"/>
        <v/>
      </c>
    </row>
    <row r="91" spans="1:86" x14ac:dyDescent="0.45">
      <c r="BG91" s="31">
        <f>'Result do Turno'!W91</f>
        <v>0</v>
      </c>
      <c r="BI91" s="31">
        <f>'Result do Turno'!AK91</f>
        <v>0</v>
      </c>
      <c r="BL91" s="31" t="str">
        <f t="shared" si="219"/>
        <v>x x</v>
      </c>
      <c r="BN91" s="31" t="str">
        <f t="shared" si="220"/>
        <v>x x</v>
      </c>
      <c r="BP91" s="31" t="str">
        <f t="shared" si="221"/>
        <v>x x</v>
      </c>
      <c r="CH91" s="31" t="str">
        <f t="shared" si="195"/>
        <v/>
      </c>
    </row>
    <row r="92" spans="1:86" x14ac:dyDescent="0.45">
      <c r="BG92" s="31">
        <f>'Result do Turno'!W92</f>
        <v>0</v>
      </c>
      <c r="BI92" s="31">
        <f>'Result do Turno'!AK92</f>
        <v>0</v>
      </c>
      <c r="BL92" s="31" t="str">
        <f t="shared" si="219"/>
        <v>x x</v>
      </c>
      <c r="BN92" s="31" t="str">
        <f t="shared" si="220"/>
        <v>x x</v>
      </c>
      <c r="BP92" s="31" t="str">
        <f t="shared" si="221"/>
        <v>x x</v>
      </c>
      <c r="CH92" s="31" t="str">
        <f t="shared" si="195"/>
        <v/>
      </c>
    </row>
    <row r="93" spans="1:86" x14ac:dyDescent="0.45">
      <c r="E93" s="31" t="s">
        <v>264</v>
      </c>
      <c r="G93" s="31" t="s">
        <v>264</v>
      </c>
      <c r="I93" s="31" t="s">
        <v>265</v>
      </c>
      <c r="K93" s="31" t="s">
        <v>266</v>
      </c>
      <c r="BG93" s="31">
        <f>'Result do Turno'!W93</f>
        <v>0</v>
      </c>
      <c r="BI93" s="31">
        <f>'Result do Turno'!AK93</f>
        <v>0</v>
      </c>
      <c r="BL93" s="31" t="str">
        <f t="shared" si="219"/>
        <v>x x</v>
      </c>
      <c r="BN93" s="31" t="str">
        <f t="shared" si="220"/>
        <v>x x</v>
      </c>
      <c r="BP93" s="31" t="str">
        <f t="shared" si="221"/>
        <v>x x</v>
      </c>
      <c r="CH93" s="31" t="str">
        <f t="shared" si="195"/>
        <v/>
      </c>
    </row>
    <row r="94" spans="1:86" x14ac:dyDescent="0.45">
      <c r="A94" s="179" t="str">
        <f>'Result do Turno'!D94</f>
        <v>JOÃO GABRIEL</v>
      </c>
      <c r="B94" s="180" t="str">
        <f>'Result do Turno'!V95</f>
        <v>ALESSANDRA DENOFRIO</v>
      </c>
      <c r="C94" s="31" t="str">
        <f t="shared" ref="C94:C99" si="245">IF(BQ94=1,"",IF(M94=0,A94,B94))</f>
        <v/>
      </c>
      <c r="D94" s="31" t="str">
        <f>'Result do Turno'!AJ95</f>
        <v>SANDSON MALTA</v>
      </c>
      <c r="E94" s="31" t="str">
        <f t="shared" ref="E94:E99" si="246">IF(BS94=1,"",IF(N94=0,A94,D94))</f>
        <v/>
      </c>
      <c r="F94" s="180" t="str">
        <f>'Result do Turno'!AX95</f>
        <v>JOÃO TAVARES</v>
      </c>
      <c r="G94" s="31" t="str">
        <f t="shared" ref="G94:G99" si="247">IF(BU94=1,"",IF(O94=0,A94,F94))</f>
        <v/>
      </c>
      <c r="H94" s="180" t="str">
        <f>'Result do Turno'!BL95</f>
        <v>IDENI MEDEIROS</v>
      </c>
      <c r="I94" s="31" t="str">
        <f t="shared" ref="I94:I99" si="248">IF(BW94=1,"",IF(P94=0,A94,H94))</f>
        <v/>
      </c>
      <c r="J94" s="180" t="str">
        <f>'Result do Turno'!BZ95</f>
        <v>GEORGIA TORRES</v>
      </c>
      <c r="K94" s="31" t="str">
        <f t="shared" ref="K94:K99" si="249">IF(BY94=1,"",IF(Q94=0,A94,J94))</f>
        <v/>
      </c>
      <c r="M94" s="181" t="str">
        <f>'Result do Turno'!U95</f>
        <v>(D)</v>
      </c>
      <c r="N94" s="181">
        <f>'Result do Turno'!AI95</f>
        <v>0</v>
      </c>
      <c r="O94" s="181" t="str">
        <f>'Result do Turno'!AW95</f>
        <v>(D)</v>
      </c>
      <c r="P94" s="181">
        <f>'Result do Turno'!BK95</f>
        <v>0</v>
      </c>
      <c r="Q94" s="181" t="str">
        <f>'Result do Turno'!BY95</f>
        <v>(D)</v>
      </c>
      <c r="R94" s="182" t="str">
        <f>IF('Result do Turno'!X94="","",'Result do Turno'!X94)</f>
        <v>W</v>
      </c>
      <c r="S94" s="183" t="str">
        <f>IF('Result do Turno'!X95="","",'Result do Turno'!X95)</f>
        <v>O</v>
      </c>
      <c r="T94" s="183" t="str">
        <f>IF('Result do Turno'!Y94="","",'Result do Turno'!Y94)</f>
        <v/>
      </c>
      <c r="U94" s="183" t="str">
        <f>IF('Result do Turno'!Y95="","",'Result do Turno'!Y95)</f>
        <v/>
      </c>
      <c r="V94" s="183" t="str">
        <f>IF('Result do Turno'!Z94="","",'Result do Turno'!Z94)</f>
        <v/>
      </c>
      <c r="W94" s="183" t="str">
        <f>IF('Result do Turno'!Z95="","",'Result do Turno'!Z95)</f>
        <v/>
      </c>
      <c r="X94" s="183" t="str">
        <f>IF('Result do Turno'!AA94="","",'Result do Turno'!AA94)</f>
        <v/>
      </c>
      <c r="Y94" s="184" t="str">
        <f>IF('Result do Turno'!AA95="","",'Result do Turno'!AA95)</f>
        <v/>
      </c>
      <c r="Z94" s="182" t="str">
        <f>IF('Result do Turno'!AL94="","",'Result do Turno'!AL94)</f>
        <v/>
      </c>
      <c r="AA94" s="183" t="str">
        <f>IF('Result do Turno'!AL95="","",'Result do Turno'!AL95)</f>
        <v/>
      </c>
      <c r="AB94" s="183">
        <f>IF('Result do Turno'!AM94="","",'Result do Turno'!AM94)</f>
        <v>1</v>
      </c>
      <c r="AC94" s="183">
        <f>IF('Result do Turno'!AM95="","",'Result do Turno'!AM95)</f>
        <v>6</v>
      </c>
      <c r="AD94" s="183">
        <f>IF('Result do Turno'!AN94="","",'Result do Turno'!AN94)</f>
        <v>3</v>
      </c>
      <c r="AE94" s="183">
        <f>IF('Result do Turno'!AN95="","",'Result do Turno'!AN95)</f>
        <v>6</v>
      </c>
      <c r="AF94" s="183" t="str">
        <f>IF('Result do Turno'!AO94="","",'Result do Turno'!AO94)</f>
        <v/>
      </c>
      <c r="AG94" s="184" t="str">
        <f>IF('Result do Turno'!AO95="","",'Result do Turno'!AO95)</f>
        <v/>
      </c>
      <c r="AH94" s="182" t="str">
        <f>IF('Result do Turno'!AZ94="","",'Result do Turno'!AZ94)</f>
        <v/>
      </c>
      <c r="AI94" s="183" t="str">
        <f>IF('Result do Turno'!AZ95="","",'Result do Turno'!AZ95)</f>
        <v/>
      </c>
      <c r="AJ94" s="183">
        <f>IF('Result do Turno'!BA94="","",'Result do Turno'!BA94)</f>
        <v>0</v>
      </c>
      <c r="AK94" s="183">
        <f>IF('Result do Turno'!BA95="","",'Result do Turno'!BA95)</f>
        <v>6</v>
      </c>
      <c r="AL94" s="183">
        <f>IF('Result do Turno'!BB94="","",'Result do Turno'!BB94)</f>
        <v>6</v>
      </c>
      <c r="AM94" s="183">
        <f>IF('Result do Turno'!BB95="","",'Result do Turno'!BB95)</f>
        <v>7</v>
      </c>
      <c r="AN94" s="183" t="str">
        <f>IF('Result do Turno'!BC94="","",'Result do Turno'!BC94)</f>
        <v/>
      </c>
      <c r="AO94" s="184" t="str">
        <f>IF('Result do Turno'!BC95="","",'Result do Turno'!BC95)</f>
        <v/>
      </c>
      <c r="AP94" s="182" t="str">
        <f>IF('Result do Turno'!BN94="","",'Result do Turno'!BN94)</f>
        <v/>
      </c>
      <c r="AQ94" s="183" t="str">
        <f>IF('Result do Turno'!BN95="","",'Result do Turno'!BN95)</f>
        <v/>
      </c>
      <c r="AR94" s="183">
        <f>IF('Result do Turno'!BO94="","",'Result do Turno'!BO94)</f>
        <v>0</v>
      </c>
      <c r="AS94" s="183">
        <f>IF('Result do Turno'!BO95="","",'Result do Turno'!BO95)</f>
        <v>6</v>
      </c>
      <c r="AT94" s="183">
        <f>IF('Result do Turno'!BP94="","",'Result do Turno'!BP94)</f>
        <v>3</v>
      </c>
      <c r="AU94" s="183">
        <f>IF('Result do Turno'!BP95="","",'Result do Turno'!BP95)</f>
        <v>6</v>
      </c>
      <c r="AV94" s="183" t="str">
        <f>IF('Result do Turno'!BQ94="","",'Result do Turno'!BQ94)</f>
        <v/>
      </c>
      <c r="AW94" s="184" t="str">
        <f>IF('Result do Turno'!BQ95="","",'Result do Turno'!BQ95)</f>
        <v/>
      </c>
      <c r="AX94" s="182" t="str">
        <f>IF('Result do Turno'!CB94="","",'Result do Turno'!CB94)</f>
        <v/>
      </c>
      <c r="AY94" s="183" t="str">
        <f>IF('Result do Turno'!CB95="","",'Result do Turno'!CB95)</f>
        <v/>
      </c>
      <c r="AZ94" s="183">
        <f>IF('Result do Turno'!CC94="","",'Result do Turno'!CC94)</f>
        <v>0</v>
      </c>
      <c r="BA94" s="183">
        <f>IF('Result do Turno'!CC95="","",'Result do Turno'!CC95)</f>
        <v>6</v>
      </c>
      <c r="BB94" s="183">
        <f>IF('Result do Turno'!CD94="","",'Result do Turno'!CD94)</f>
        <v>0</v>
      </c>
      <c r="BC94" s="183">
        <f>IF('Result do Turno'!CD95="","",'Result do Turno'!CD95)</f>
        <v>6</v>
      </c>
      <c r="BD94" s="183" t="str">
        <f>IF('Result do Turno'!CE94="","",'Result do Turno'!CE94)</f>
        <v/>
      </c>
      <c r="BE94" s="184" t="str">
        <f>IF('Result do Turno'!CE95="","",'Result do Turno'!CE95)</f>
        <v/>
      </c>
      <c r="BG94" s="31">
        <f>'Result do Turno'!W94</f>
        <v>1</v>
      </c>
      <c r="BH94" s="31" t="str">
        <f t="shared" ref="BH94:BH99" si="250">IF(R94="",IF(X94="",CONCATENATE(T94,"x",U94," ",V94,"x",W94),CONCATENATE(T94,"x",U94," ",V94,"x",W94," ",X94,"x",Y94)),CONCATENATE(R94,"x",S94))</f>
        <v>WxO</v>
      </c>
      <c r="BI94" s="31">
        <f>'Result do Turno'!AK94</f>
        <v>0</v>
      </c>
      <c r="BJ94" s="31" t="str">
        <f t="shared" ref="BJ94:BJ99" si="251">IF(Z94="",IF(AF94="",CONCATENATE(AB94,"x",AC94," ",AD94,"x",AE94),CONCATENATE(AB94,"x",AC94," ",AD94,"x",AE94," ",AF94,"x",AG94)),CONCATENATE(Z94,"x",AA94))</f>
        <v>1x6 3x6</v>
      </c>
      <c r="BK94" s="31">
        <f>'Result do Turno'!AY94</f>
        <v>0</v>
      </c>
      <c r="BL94" s="31" t="str">
        <f t="shared" si="219"/>
        <v>0x6 6x7</v>
      </c>
      <c r="BM94" s="31">
        <f>'Result do Turno'!BM94</f>
        <v>0</v>
      </c>
      <c r="BN94" s="31" t="str">
        <f t="shared" si="220"/>
        <v>0x6 3x6</v>
      </c>
      <c r="BO94" s="31">
        <f>'Result do Turno'!CA94</f>
        <v>0</v>
      </c>
      <c r="BP94" s="31" t="str">
        <f t="shared" si="221"/>
        <v>0x6 0x6</v>
      </c>
      <c r="BQ94" s="31">
        <f t="shared" ref="BQ94:BQ99" si="252">IF(BH94="x x","",1)</f>
        <v>1</v>
      </c>
      <c r="BR94" s="31" t="str">
        <f t="shared" ref="BR94:BR99" si="253">IF(BG94=1,CONCATENATE($A94, " venceu ",B94," por ",BH94),IF(BH94="OxW",CONCATENATE($A94, " perdeu para ",B94," por WxO"),CONCATENATE($A94, " perdeu para ",B94," por ",BH94)))</f>
        <v>JOÃO GABRIEL venceu ALESSANDRA DENOFRIO por WxO</v>
      </c>
      <c r="BS94" s="31">
        <f t="shared" ref="BS94:BS99" si="254">IF(BJ94="x x","",1)</f>
        <v>1</v>
      </c>
      <c r="BT94" s="31" t="str">
        <f t="shared" ref="BT94:BT99" si="255">IF(BI94=1,CONCATENATE($A94, " venceu ",D94," por ",BJ94),IF(BJ94="OxW",CONCATENATE($A94, " perdeu para ",D94," por WxO"),CONCATENATE($A94, " perdeu para ",D94," por ",BJ94)))</f>
        <v>JOÃO GABRIEL perdeu para SANDSON MALTA por 1x6 3x6</v>
      </c>
      <c r="BU94" s="31">
        <f t="shared" ref="BU94:BU99" si="256">IF(BL94="x x","",1)</f>
        <v>1</v>
      </c>
      <c r="BV94" s="31" t="str">
        <f t="shared" ref="BV94:BV99" si="257">IF(BK94=1,CONCATENATE($A94, " venceu ",F94," por ",BL94),IF(BL94="OxW",CONCATENATE($A94, " perdeu para ",F94," por WxO"),CONCATENATE($A94, " perdeu para ",F94," por ",BL94)))</f>
        <v>JOÃO GABRIEL perdeu para JOÃO TAVARES por 0x6 6x7</v>
      </c>
      <c r="BW94" s="31">
        <f t="shared" ref="BW94:BW99" si="258">IF(BN94="x x","",1)</f>
        <v>1</v>
      </c>
      <c r="BX94" s="31" t="str">
        <f t="shared" ref="BX94:BX99" si="259">IF(BM94=1,CONCATENATE($A94, " venceu ",H94," por ",BN94),IF(BN94="OxW",CONCATENATE($A94, " perdeu para ",H94," por WxO"),CONCATENATE($A94, " perdeu para ",H94," por ",BN94)))</f>
        <v>JOÃO GABRIEL perdeu para IDENI MEDEIROS por 0x6 3x6</v>
      </c>
      <c r="BY94" s="31">
        <f t="shared" ref="BY94:BY99" si="260">IF(BP94="x x","",1)</f>
        <v>1</v>
      </c>
      <c r="BZ94" s="31" t="str">
        <f t="shared" ref="BZ94:BZ99" si="261">IF(BO94=1,CONCATENATE($A94, " venceu ",J94," por ",BP94),IF(BP94="OxW",CONCATENATE($A94, " perdeu para ",J94," por WxO"),CONCATENATE($A94, " perdeu para ",J94," por ",BP94)))</f>
        <v>JOÃO GABRIEL perdeu para GEORGIA TORRES por 0x6 0x6</v>
      </c>
      <c r="CB94" s="31" t="str">
        <f t="shared" ref="CB94:CB99" si="262">IF(BQ94=1,BR94,CONCATENATE(A94, " x ",B94))</f>
        <v>JOÃO GABRIEL venceu ALESSANDRA DENOFRIO por WxO</v>
      </c>
      <c r="CC94" s="31" t="str">
        <f t="shared" ref="CC94:CC99" si="263">IF(BS94=1,BT94,CONCATENATE(A94, " x ",D94))</f>
        <v>JOÃO GABRIEL perdeu para SANDSON MALTA por 1x6 3x6</v>
      </c>
      <c r="CD94" s="31" t="str">
        <f t="shared" ref="CD94:CD99" si="264">IF(BU94=1,BV94,CONCATENATE(A94, " x ",F94))</f>
        <v>JOÃO GABRIEL perdeu para JOÃO TAVARES por 0x6 6x7</v>
      </c>
      <c r="CE94" s="31" t="str">
        <f t="shared" ref="CE94:CE99" si="265">IF(BW94=1,BX94,CONCATENATE(A94, " x ",H94))</f>
        <v>JOÃO GABRIEL perdeu para IDENI MEDEIROS por 0x6 3x6</v>
      </c>
      <c r="CF94" s="31" t="str">
        <f t="shared" ref="CF94:CF99" si="266">IF(BY94=1,BZ94,CONCATENATE(A94, " x ",J94))</f>
        <v>JOÃO GABRIEL perdeu para GEORGIA TORRES por 0x6 0x6</v>
      </c>
      <c r="CG94" s="31">
        <f t="shared" ref="CG94:CG99" si="267">COUNTIF(BH94:BP94,"OxW")</f>
        <v>0</v>
      </c>
      <c r="CH94" s="31" t="str">
        <f t="shared" si="195"/>
        <v/>
      </c>
    </row>
    <row r="95" spans="1:86" x14ac:dyDescent="0.45">
      <c r="A95" s="179" t="str">
        <f>'Result do Turno'!D95</f>
        <v>GEORGIA TORRES</v>
      </c>
      <c r="B95" s="31" t="str">
        <f>'Result do Turno'!V97</f>
        <v>SANDSON MALTA</v>
      </c>
      <c r="C95" s="31" t="str">
        <f t="shared" si="245"/>
        <v/>
      </c>
      <c r="D95" s="31" t="str">
        <f>'Result do Turno'!AJ97</f>
        <v>JOÃO TAVARES</v>
      </c>
      <c r="E95" s="31" t="str">
        <f t="shared" si="246"/>
        <v/>
      </c>
      <c r="F95" s="31" t="str">
        <f>'Result do Turno'!AX97</f>
        <v>IDENI MEDEIROS</v>
      </c>
      <c r="G95" s="31" t="str">
        <f t="shared" si="247"/>
        <v/>
      </c>
      <c r="H95" s="31" t="str">
        <f>'Result do Turno'!BL97</f>
        <v>ALESSANDRA DENOFRIO</v>
      </c>
      <c r="I95" s="31" t="str">
        <f t="shared" si="248"/>
        <v/>
      </c>
      <c r="J95" s="31" t="str">
        <f>'Result do Turno'!BZ94</f>
        <v>JOÃO GABRIEL</v>
      </c>
      <c r="K95" s="31" t="str">
        <f t="shared" si="249"/>
        <v/>
      </c>
      <c r="M95" s="181" t="str">
        <f>'Result do Turno'!U97</f>
        <v>(D)</v>
      </c>
      <c r="N95" s="181">
        <f>'Result do Turno'!AI97</f>
        <v>0</v>
      </c>
      <c r="O95" s="181" t="str">
        <f>'Result do Turno'!AW97</f>
        <v>(D)</v>
      </c>
      <c r="P95" s="181" t="str">
        <f>'Result do Turno'!BK97</f>
        <v>(D)</v>
      </c>
      <c r="Q95" s="181">
        <f>'Result do Turno'!BY94</f>
        <v>0</v>
      </c>
      <c r="R95" s="185" t="str">
        <f>IF('Result do Turno'!X96="","",'Result do Turno'!X96)</f>
        <v/>
      </c>
      <c r="S95" s="31" t="str">
        <f>IF('Result do Turno'!X97="","",'Result do Turno'!X97)</f>
        <v/>
      </c>
      <c r="T95" s="31">
        <f>IF('Result do Turno'!Y96="","",'Result do Turno'!Y96)</f>
        <v>2</v>
      </c>
      <c r="U95" s="31">
        <f>IF('Result do Turno'!Y97="","",'Result do Turno'!Y97)</f>
        <v>6</v>
      </c>
      <c r="V95" s="31">
        <f>IF('Result do Turno'!Z96="","",'Result do Turno'!Z96)</f>
        <v>4</v>
      </c>
      <c r="W95" s="31">
        <f>IF('Result do Turno'!Z97="","",'Result do Turno'!Z97)</f>
        <v>6</v>
      </c>
      <c r="X95" s="31" t="str">
        <f>IF('Result do Turno'!AA96="","",'Result do Turno'!AA96)</f>
        <v/>
      </c>
      <c r="Y95" s="186" t="str">
        <f>IF('Result do Turno'!AA97="","",'Result do Turno'!AA97)</f>
        <v/>
      </c>
      <c r="Z95" s="185" t="str">
        <f>IF('Result do Turno'!AL96="","",'Result do Turno'!AL96)</f>
        <v/>
      </c>
      <c r="AA95" s="31" t="str">
        <f>IF('Result do Turno'!AL97="","",'Result do Turno'!AL97)</f>
        <v/>
      </c>
      <c r="AB95" s="31">
        <f>IF('Result do Turno'!AM96="","",'Result do Turno'!AM96)</f>
        <v>0</v>
      </c>
      <c r="AC95" s="31">
        <f>IF('Result do Turno'!AM97="","",'Result do Turno'!AM97)</f>
        <v>6</v>
      </c>
      <c r="AD95" s="31">
        <f>IF('Result do Turno'!AN96="","",'Result do Turno'!AN96)</f>
        <v>0</v>
      </c>
      <c r="AE95" s="31">
        <f>IF('Result do Turno'!AN97="","",'Result do Turno'!AN97)</f>
        <v>6</v>
      </c>
      <c r="AF95" s="31" t="str">
        <f>IF('Result do Turno'!AO96="","",'Result do Turno'!AO96)</f>
        <v/>
      </c>
      <c r="AG95" s="186" t="str">
        <f>IF('Result do Turno'!AO97="","",'Result do Turno'!AO97)</f>
        <v/>
      </c>
      <c r="AH95" s="185" t="str">
        <f>IF('Result do Turno'!AZ96="","",'Result do Turno'!AZ96)</f>
        <v/>
      </c>
      <c r="AI95" s="31" t="str">
        <f>IF('Result do Turno'!AZ97="","",'Result do Turno'!AZ97)</f>
        <v/>
      </c>
      <c r="AJ95" s="31">
        <f>IF('Result do Turno'!BA96="","",'Result do Turno'!BA96)</f>
        <v>6</v>
      </c>
      <c r="AK95" s="31">
        <f>IF('Result do Turno'!BA97="","",'Result do Turno'!BA97)</f>
        <v>4</v>
      </c>
      <c r="AL95" s="31">
        <f>IF('Result do Turno'!BB96="","",'Result do Turno'!BB96)</f>
        <v>6</v>
      </c>
      <c r="AM95" s="31">
        <f>IF('Result do Turno'!BB97="","",'Result do Turno'!BB97)</f>
        <v>3</v>
      </c>
      <c r="AN95" s="31" t="str">
        <f>IF('Result do Turno'!BC96="","",'Result do Turno'!BC96)</f>
        <v/>
      </c>
      <c r="AO95" s="186" t="str">
        <f>IF('Result do Turno'!BC97="","",'Result do Turno'!BC97)</f>
        <v/>
      </c>
      <c r="AP95" s="185" t="str">
        <f>IF('Result do Turno'!BN96="","",'Result do Turno'!BN96)</f>
        <v>W</v>
      </c>
      <c r="AQ95" s="31" t="str">
        <f>IF('Result do Turno'!BN97="","",'Result do Turno'!BN97)</f>
        <v>O</v>
      </c>
      <c r="AR95" s="31" t="str">
        <f>IF('Result do Turno'!BO96="","",'Result do Turno'!BO96)</f>
        <v/>
      </c>
      <c r="AS95" s="31" t="str">
        <f>IF('Result do Turno'!BO97="","",'Result do Turno'!BO97)</f>
        <v/>
      </c>
      <c r="AT95" s="31" t="str">
        <f>IF('Result do Turno'!BP96="","",'Result do Turno'!BP96)</f>
        <v/>
      </c>
      <c r="AU95" s="31" t="str">
        <f>IF('Result do Turno'!BP97="","",'Result do Turno'!BP97)</f>
        <v/>
      </c>
      <c r="AV95" s="31" t="str">
        <f>IF('Result do Turno'!BQ96="","",'Result do Turno'!BQ96)</f>
        <v/>
      </c>
      <c r="AW95" s="186" t="str">
        <f>IF('Result do Turno'!BQ97="","",'Result do Turno'!BQ97)</f>
        <v/>
      </c>
      <c r="AX95" s="185" t="str">
        <f>IF('Result do Turno'!CB95="","",'Result do Turno'!CB95)</f>
        <v/>
      </c>
      <c r="AY95" s="31" t="str">
        <f>IF('Result do Turno'!CB94="","",'Result do Turno'!CB94)</f>
        <v/>
      </c>
      <c r="AZ95" s="31">
        <f>IF('Result do Turno'!CC95="","",'Result do Turno'!CC95)</f>
        <v>6</v>
      </c>
      <c r="BA95" s="31">
        <f>IF('Result do Turno'!CC94="","",'Result do Turno'!CC94)</f>
        <v>0</v>
      </c>
      <c r="BB95" s="31">
        <f>IF('Result do Turno'!CD95="","",'Result do Turno'!CD95)</f>
        <v>6</v>
      </c>
      <c r="BC95" s="31">
        <f>IF('Result do Turno'!CD94="","",'Result do Turno'!CD94)</f>
        <v>0</v>
      </c>
      <c r="BD95" s="31" t="str">
        <f>IF('Result do Turno'!CE95="","",'Result do Turno'!CE95)</f>
        <v/>
      </c>
      <c r="BE95" s="186" t="str">
        <f>IF('Result do Turno'!CE94="","",'Result do Turno'!CE94)</f>
        <v/>
      </c>
      <c r="BG95" s="31">
        <f>'Result do Turno'!W96</f>
        <v>0</v>
      </c>
      <c r="BH95" s="31" t="str">
        <f t="shared" si="250"/>
        <v>2x6 4x6</v>
      </c>
      <c r="BI95" s="31">
        <f>'Result do Turno'!AK96</f>
        <v>0</v>
      </c>
      <c r="BJ95" s="31" t="str">
        <f t="shared" si="251"/>
        <v>0x6 0x6</v>
      </c>
      <c r="BK95" s="31">
        <f>'Result do Turno'!AY96</f>
        <v>1</v>
      </c>
      <c r="BL95" s="31" t="str">
        <f t="shared" si="219"/>
        <v>6x4 6x3</v>
      </c>
      <c r="BM95" s="31">
        <f>'Result do Turno'!BM96</f>
        <v>1</v>
      </c>
      <c r="BN95" s="31" t="str">
        <f t="shared" si="220"/>
        <v>WxO</v>
      </c>
      <c r="BO95" s="31">
        <f>'Result do Turno'!CA95</f>
        <v>1</v>
      </c>
      <c r="BP95" s="31" t="str">
        <f t="shared" si="221"/>
        <v>6x0 6x0</v>
      </c>
      <c r="BQ95" s="31">
        <f t="shared" si="252"/>
        <v>1</v>
      </c>
      <c r="BR95" s="31" t="str">
        <f t="shared" si="253"/>
        <v>GEORGIA TORRES perdeu para SANDSON MALTA por 2x6 4x6</v>
      </c>
      <c r="BS95" s="31">
        <f t="shared" si="254"/>
        <v>1</v>
      </c>
      <c r="BT95" s="31" t="str">
        <f t="shared" si="255"/>
        <v>GEORGIA TORRES perdeu para JOÃO TAVARES por 0x6 0x6</v>
      </c>
      <c r="BU95" s="31">
        <f t="shared" si="256"/>
        <v>1</v>
      </c>
      <c r="BV95" s="31" t="str">
        <f t="shared" si="257"/>
        <v>GEORGIA TORRES venceu IDENI MEDEIROS por 6x4 6x3</v>
      </c>
      <c r="BW95" s="31">
        <f t="shared" si="258"/>
        <v>1</v>
      </c>
      <c r="BX95" s="31" t="str">
        <f t="shared" si="259"/>
        <v>GEORGIA TORRES venceu ALESSANDRA DENOFRIO por WxO</v>
      </c>
      <c r="BY95" s="31">
        <f t="shared" si="260"/>
        <v>1</v>
      </c>
      <c r="BZ95" s="31" t="str">
        <f t="shared" si="261"/>
        <v>GEORGIA TORRES venceu JOÃO GABRIEL por 6x0 6x0</v>
      </c>
      <c r="CB95" s="31" t="str">
        <f t="shared" si="262"/>
        <v>GEORGIA TORRES perdeu para SANDSON MALTA por 2x6 4x6</v>
      </c>
      <c r="CC95" s="31" t="str">
        <f t="shared" si="263"/>
        <v>GEORGIA TORRES perdeu para JOÃO TAVARES por 0x6 0x6</v>
      </c>
      <c r="CD95" s="31" t="str">
        <f t="shared" si="264"/>
        <v>GEORGIA TORRES venceu IDENI MEDEIROS por 6x4 6x3</v>
      </c>
      <c r="CE95" s="31" t="str">
        <f t="shared" si="265"/>
        <v>GEORGIA TORRES venceu ALESSANDRA DENOFRIO por WxO</v>
      </c>
      <c r="CF95" s="31" t="str">
        <f t="shared" si="266"/>
        <v>GEORGIA TORRES venceu JOÃO GABRIEL por 6x0 6x0</v>
      </c>
      <c r="CG95" s="31">
        <f t="shared" si="267"/>
        <v>0</v>
      </c>
      <c r="CH95" s="31" t="str">
        <f t="shared" si="195"/>
        <v/>
      </c>
    </row>
    <row r="96" spans="1:86" x14ac:dyDescent="0.45">
      <c r="A96" s="179" t="str">
        <f>'Result do Turno'!D96</f>
        <v>IDENI MEDEIROS</v>
      </c>
      <c r="B96" s="31" t="str">
        <f>'Result do Turno'!V99</f>
        <v>JOÃO TAVARES</v>
      </c>
      <c r="C96" s="31" t="str">
        <f t="shared" si="245"/>
        <v/>
      </c>
      <c r="D96" s="31" t="str">
        <f>'Result do Turno'!AJ99</f>
        <v>ALESSANDRA DENOFRIO</v>
      </c>
      <c r="E96" s="31" t="str">
        <f t="shared" si="246"/>
        <v/>
      </c>
      <c r="F96" s="31" t="str">
        <f>'Result do Turno'!AX96</f>
        <v>GEORGIA TORRES</v>
      </c>
      <c r="G96" s="31" t="str">
        <f t="shared" si="247"/>
        <v/>
      </c>
      <c r="H96" s="31" t="str">
        <f>'Result do Turno'!BL94</f>
        <v>JOÃO GABRIEL</v>
      </c>
      <c r="I96" s="31" t="str">
        <f t="shared" si="248"/>
        <v/>
      </c>
      <c r="J96" s="31" t="str">
        <f>'Result do Turno'!BZ97</f>
        <v>SANDSON MALTA</v>
      </c>
      <c r="K96" s="31" t="str">
        <f t="shared" si="249"/>
        <v/>
      </c>
      <c r="M96" s="181" t="str">
        <f>'Result do Turno'!U99</f>
        <v>(D)</v>
      </c>
      <c r="N96" s="181">
        <f>'Result do Turno'!AI99</f>
        <v>0</v>
      </c>
      <c r="O96" s="181">
        <f>'Result do Turno'!AW96</f>
        <v>0</v>
      </c>
      <c r="P96" s="181" t="str">
        <f>'Result do Turno'!BK94</f>
        <v>(D)</v>
      </c>
      <c r="Q96" s="181">
        <f>'Result do Turno'!BY97</f>
        <v>0</v>
      </c>
      <c r="R96" s="185" t="str">
        <f>IF('Result do Turno'!X98="","",'Result do Turno'!X98)</f>
        <v/>
      </c>
      <c r="S96" s="31" t="str">
        <f>IF('Result do Turno'!X99="","",'Result do Turno'!X99)</f>
        <v/>
      </c>
      <c r="T96" s="31">
        <f>IF('Result do Turno'!Y98="","",'Result do Turno'!Y98)</f>
        <v>6</v>
      </c>
      <c r="U96" s="31">
        <f>IF('Result do Turno'!Y99="","",'Result do Turno'!Y99)</f>
        <v>3</v>
      </c>
      <c r="V96" s="31">
        <f>IF('Result do Turno'!Z98="","",'Result do Turno'!Z98)</f>
        <v>1</v>
      </c>
      <c r="W96" s="31">
        <f>IF('Result do Turno'!Z99="","",'Result do Turno'!Z99)</f>
        <v>6</v>
      </c>
      <c r="X96" s="31">
        <f>IF('Result do Turno'!AA98="","",'Result do Turno'!AA98)</f>
        <v>1</v>
      </c>
      <c r="Y96" s="186">
        <f>IF('Result do Turno'!AA99="","",'Result do Turno'!AA99)</f>
        <v>10</v>
      </c>
      <c r="Z96" s="185" t="str">
        <f>IF('Result do Turno'!AL98="","",'Result do Turno'!AL98)</f>
        <v>W</v>
      </c>
      <c r="AA96" s="31" t="str">
        <f>IF('Result do Turno'!AL99="","",'Result do Turno'!AL99)</f>
        <v>O</v>
      </c>
      <c r="AB96" s="31" t="str">
        <f>IF('Result do Turno'!AM98="","",'Result do Turno'!AM98)</f>
        <v/>
      </c>
      <c r="AC96" s="31" t="str">
        <f>IF('Result do Turno'!AM99="","",'Result do Turno'!AM99)</f>
        <v/>
      </c>
      <c r="AD96" s="31" t="str">
        <f>IF('Result do Turno'!AN98="","",'Result do Turno'!AN98)</f>
        <v/>
      </c>
      <c r="AE96" s="31" t="str">
        <f>IF('Result do Turno'!AN99="","",'Result do Turno'!AN99)</f>
        <v/>
      </c>
      <c r="AF96" s="31" t="str">
        <f>IF('Result do Turno'!AO98="","",'Result do Turno'!AO98)</f>
        <v/>
      </c>
      <c r="AG96" s="186" t="str">
        <f>IF('Result do Turno'!AO99="","",'Result do Turno'!AO99)</f>
        <v/>
      </c>
      <c r="AH96" s="185" t="str">
        <f>IF('Result do Turno'!AZ97="","",'Result do Turno'!AZ97)</f>
        <v/>
      </c>
      <c r="AI96" s="31" t="str">
        <f>IF('Result do Turno'!AZ96="","",'Result do Turno'!AZ96)</f>
        <v/>
      </c>
      <c r="AJ96" s="31">
        <f>IF('Result do Turno'!BA97="","",'Result do Turno'!BA97)</f>
        <v>4</v>
      </c>
      <c r="AK96" s="31">
        <f>IF('Result do Turno'!BA96="","",'Result do Turno'!BA96)</f>
        <v>6</v>
      </c>
      <c r="AL96" s="31">
        <f>IF('Result do Turno'!BB97="","",'Result do Turno'!BB97)</f>
        <v>3</v>
      </c>
      <c r="AM96" s="31">
        <f>IF('Result do Turno'!BB96="","",'Result do Turno'!BB96)</f>
        <v>6</v>
      </c>
      <c r="AN96" s="31" t="str">
        <f>IF('Result do Turno'!BC97="","",'Result do Turno'!BC97)</f>
        <v/>
      </c>
      <c r="AO96" s="186" t="str">
        <f>IF('Result do Turno'!BC96="","",'Result do Turno'!BC96)</f>
        <v/>
      </c>
      <c r="AP96" s="185" t="str">
        <f>IF('Result do Turno'!BN95="","",'Result do Turno'!BN95)</f>
        <v/>
      </c>
      <c r="AQ96" s="31" t="str">
        <f>IF('Result do Turno'!BN94="","",'Result do Turno'!BN94)</f>
        <v/>
      </c>
      <c r="AR96" s="31">
        <f>IF('Result do Turno'!BO95="","",'Result do Turno'!BO95)</f>
        <v>6</v>
      </c>
      <c r="AS96" s="31">
        <f>IF('Result do Turno'!BO94="","",'Result do Turno'!BO94)</f>
        <v>0</v>
      </c>
      <c r="AT96" s="31">
        <f>IF('Result do Turno'!BP95="","",'Result do Turno'!BP95)</f>
        <v>6</v>
      </c>
      <c r="AU96" s="31">
        <f>IF('Result do Turno'!BP94="","",'Result do Turno'!BP94)</f>
        <v>3</v>
      </c>
      <c r="AV96" s="31" t="str">
        <f>IF('Result do Turno'!BQ95="","",'Result do Turno'!BQ95)</f>
        <v/>
      </c>
      <c r="AW96" s="186" t="str">
        <f>IF('Result do Turno'!BQ94="","",'Result do Turno'!BQ94)</f>
        <v/>
      </c>
      <c r="AX96" s="185" t="str">
        <f>IF('Result do Turno'!CB96="","",'Result do Turno'!CB96)</f>
        <v/>
      </c>
      <c r="AY96" s="31" t="str">
        <f>IF('Result do Turno'!CB97="","",'Result do Turno'!CB97)</f>
        <v/>
      </c>
      <c r="AZ96" s="31">
        <f>IF('Result do Turno'!CC96="","",'Result do Turno'!CC96)</f>
        <v>7</v>
      </c>
      <c r="BA96" s="31">
        <f>IF('Result do Turno'!CC97="","",'Result do Turno'!CC97)</f>
        <v>6</v>
      </c>
      <c r="BB96" s="31">
        <f>IF('Result do Turno'!CD96="","",'Result do Turno'!CD96)</f>
        <v>1</v>
      </c>
      <c r="BC96" s="31">
        <f>IF('Result do Turno'!CD97="","",'Result do Turno'!CD97)</f>
        <v>6</v>
      </c>
      <c r="BD96" s="31">
        <f>IF('Result do Turno'!CE96="","",'Result do Turno'!CE96)</f>
        <v>6</v>
      </c>
      <c r="BE96" s="186">
        <f>IF('Result do Turno'!CE97="","",'Result do Turno'!CE97)</f>
        <v>10</v>
      </c>
      <c r="BG96" s="31">
        <f>'Result do Turno'!W98</f>
        <v>0</v>
      </c>
      <c r="BH96" s="31" t="str">
        <f t="shared" si="250"/>
        <v>6x3 1x6 1x10</v>
      </c>
      <c r="BI96" s="31">
        <f>'Result do Turno'!AK98</f>
        <v>1</v>
      </c>
      <c r="BJ96" s="31" t="str">
        <f t="shared" si="251"/>
        <v>WxO</v>
      </c>
      <c r="BK96" s="31">
        <f>'Result do Turno'!AY97</f>
        <v>0</v>
      </c>
      <c r="BL96" s="31" t="str">
        <f t="shared" si="219"/>
        <v>4x6 3x6</v>
      </c>
      <c r="BM96" s="31">
        <f>'Result do Turno'!BM95</f>
        <v>1</v>
      </c>
      <c r="BN96" s="31" t="str">
        <f t="shared" si="220"/>
        <v>6x0 6x3</v>
      </c>
      <c r="BO96" s="31">
        <f>'Result do Turno'!CA96</f>
        <v>0</v>
      </c>
      <c r="BP96" s="31" t="str">
        <f t="shared" si="221"/>
        <v>7x6 1x6 6x10</v>
      </c>
      <c r="BQ96" s="31">
        <f t="shared" si="252"/>
        <v>1</v>
      </c>
      <c r="BR96" s="31" t="str">
        <f t="shared" si="253"/>
        <v>IDENI MEDEIROS perdeu para JOÃO TAVARES por 6x3 1x6 1x10</v>
      </c>
      <c r="BS96" s="31">
        <f t="shared" si="254"/>
        <v>1</v>
      </c>
      <c r="BT96" s="31" t="str">
        <f t="shared" si="255"/>
        <v>IDENI MEDEIROS venceu ALESSANDRA DENOFRIO por WxO</v>
      </c>
      <c r="BU96" s="31">
        <f t="shared" si="256"/>
        <v>1</v>
      </c>
      <c r="BV96" s="31" t="str">
        <f t="shared" si="257"/>
        <v>IDENI MEDEIROS perdeu para GEORGIA TORRES por 4x6 3x6</v>
      </c>
      <c r="BW96" s="31">
        <f t="shared" si="258"/>
        <v>1</v>
      </c>
      <c r="BX96" s="31" t="str">
        <f t="shared" si="259"/>
        <v>IDENI MEDEIROS venceu JOÃO GABRIEL por 6x0 6x3</v>
      </c>
      <c r="BY96" s="31">
        <f t="shared" si="260"/>
        <v>1</v>
      </c>
      <c r="BZ96" s="31" t="str">
        <f t="shared" si="261"/>
        <v>IDENI MEDEIROS perdeu para SANDSON MALTA por 7x6 1x6 6x10</v>
      </c>
      <c r="CB96" s="31" t="str">
        <f t="shared" si="262"/>
        <v>IDENI MEDEIROS perdeu para JOÃO TAVARES por 6x3 1x6 1x10</v>
      </c>
      <c r="CC96" s="31" t="str">
        <f t="shared" si="263"/>
        <v>IDENI MEDEIROS venceu ALESSANDRA DENOFRIO por WxO</v>
      </c>
      <c r="CD96" s="31" t="str">
        <f t="shared" si="264"/>
        <v>IDENI MEDEIROS perdeu para GEORGIA TORRES por 4x6 3x6</v>
      </c>
      <c r="CE96" s="31" t="str">
        <f t="shared" si="265"/>
        <v>IDENI MEDEIROS venceu JOÃO GABRIEL por 6x0 6x3</v>
      </c>
      <c r="CF96" s="31" t="str">
        <f t="shared" si="266"/>
        <v>IDENI MEDEIROS perdeu para SANDSON MALTA por 7x6 1x6 6x10</v>
      </c>
      <c r="CG96" s="31">
        <f t="shared" si="267"/>
        <v>0</v>
      </c>
      <c r="CH96" s="31" t="str">
        <f t="shared" si="195"/>
        <v/>
      </c>
    </row>
    <row r="97" spans="1:86" x14ac:dyDescent="0.45">
      <c r="A97" s="179" t="str">
        <f>'Result do Turno'!D97</f>
        <v>JOÃO TAVARES</v>
      </c>
      <c r="B97" s="31" t="str">
        <f>'Result do Turno'!V98</f>
        <v>IDENI MEDEIROS</v>
      </c>
      <c r="C97" s="31" t="str">
        <f t="shared" si="245"/>
        <v/>
      </c>
      <c r="D97" s="31" t="str">
        <f>'Result do Turno'!AJ96</f>
        <v>GEORGIA TORRES</v>
      </c>
      <c r="E97" s="31" t="str">
        <f t="shared" si="246"/>
        <v/>
      </c>
      <c r="F97" s="31" t="str">
        <f>'Result do Turno'!AX94</f>
        <v>JOÃO GABRIEL</v>
      </c>
      <c r="G97" s="31" t="str">
        <f t="shared" si="247"/>
        <v/>
      </c>
      <c r="H97" s="31" t="str">
        <f>'Result do Turno'!BL98</f>
        <v>SANDSON MALTA</v>
      </c>
      <c r="I97" s="31" t="str">
        <f t="shared" si="248"/>
        <v/>
      </c>
      <c r="J97" s="31" t="str">
        <f>'Result do Turno'!BZ99</f>
        <v>ALESSANDRA DENOFRIO</v>
      </c>
      <c r="K97" s="31" t="str">
        <f t="shared" si="249"/>
        <v/>
      </c>
      <c r="M97" s="181">
        <f>'Result do Turno'!U98</f>
        <v>0</v>
      </c>
      <c r="N97" s="181" t="str">
        <f>'Result do Turno'!AI96</f>
        <v>(D)</v>
      </c>
      <c r="O97" s="181">
        <f>'Result do Turno'!AW94</f>
        <v>0</v>
      </c>
      <c r="P97" s="181" t="str">
        <f>'Result do Turno'!BK98</f>
        <v>(D)</v>
      </c>
      <c r="Q97" s="181">
        <f>'Result do Turno'!BY99</f>
        <v>0</v>
      </c>
      <c r="R97" s="185" t="str">
        <f>IF('Result do Turno'!X99="","",'Result do Turno'!X99)</f>
        <v/>
      </c>
      <c r="S97" s="31" t="str">
        <f>IF('Result do Turno'!X98="","",'Result do Turno'!X98)</f>
        <v/>
      </c>
      <c r="T97" s="31">
        <f>IF('Result do Turno'!Y99="","",'Result do Turno'!Y99)</f>
        <v>3</v>
      </c>
      <c r="U97" s="31">
        <f>IF('Result do Turno'!Y98="","",'Result do Turno'!Y98)</f>
        <v>6</v>
      </c>
      <c r="V97" s="31">
        <f>IF('Result do Turno'!Z99="","",'Result do Turno'!Z99)</f>
        <v>6</v>
      </c>
      <c r="W97" s="31">
        <f>IF('Result do Turno'!Z98="","",'Result do Turno'!Z98)</f>
        <v>1</v>
      </c>
      <c r="X97" s="31">
        <f>IF('Result do Turno'!AA99="","",'Result do Turno'!AA99)</f>
        <v>10</v>
      </c>
      <c r="Y97" s="186">
        <f>IF('Result do Turno'!AA98="","",'Result do Turno'!AA98)</f>
        <v>1</v>
      </c>
      <c r="Z97" s="185" t="str">
        <f>IF('Result do Turno'!AL97="","",'Result do Turno'!AL97)</f>
        <v/>
      </c>
      <c r="AA97" s="31" t="str">
        <f>IF('Result do Turno'!AL96="","",'Result do Turno'!AL96)</f>
        <v/>
      </c>
      <c r="AB97" s="31">
        <f>IF('Result do Turno'!AM97="","",'Result do Turno'!AM97)</f>
        <v>6</v>
      </c>
      <c r="AC97" s="31">
        <f>IF('Result do Turno'!AM96="","",'Result do Turno'!AM96)</f>
        <v>0</v>
      </c>
      <c r="AD97" s="31">
        <f>IF('Result do Turno'!AN97="","",'Result do Turno'!AN97)</f>
        <v>6</v>
      </c>
      <c r="AE97" s="31">
        <f>IF('Result do Turno'!AN96="","",'Result do Turno'!AN96)</f>
        <v>0</v>
      </c>
      <c r="AF97" s="31" t="str">
        <f>IF('Result do Turno'!AO97="","",'Result do Turno'!AO97)</f>
        <v/>
      </c>
      <c r="AG97" s="186" t="str">
        <f>IF('Result do Turno'!AO96="","",'Result do Turno'!AO96)</f>
        <v/>
      </c>
      <c r="AH97" s="185" t="str">
        <f>IF('Result do Turno'!AZ95="","",'Result do Turno'!AZ95)</f>
        <v/>
      </c>
      <c r="AI97" s="31" t="str">
        <f>IF('Result do Turno'!AZ94="","",'Result do Turno'!AZ94)</f>
        <v/>
      </c>
      <c r="AJ97" s="31">
        <f>IF('Result do Turno'!BA95="","",'Result do Turno'!BA95)</f>
        <v>6</v>
      </c>
      <c r="AK97" s="31">
        <f>IF('Result do Turno'!BA94="","",'Result do Turno'!BA94)</f>
        <v>0</v>
      </c>
      <c r="AL97" s="31">
        <f>IF('Result do Turno'!BB95="","",'Result do Turno'!BB95)</f>
        <v>7</v>
      </c>
      <c r="AM97" s="31">
        <f>IF('Result do Turno'!BB94="","",'Result do Turno'!BB94)</f>
        <v>6</v>
      </c>
      <c r="AN97" s="31" t="str">
        <f>IF('Result do Turno'!BC95="","",'Result do Turno'!BC95)</f>
        <v/>
      </c>
      <c r="AO97" s="186" t="str">
        <f>IF('Result do Turno'!BC94="","",'Result do Turno'!BC94)</f>
        <v/>
      </c>
      <c r="AP97" s="185" t="str">
        <f>IF('Result do Turno'!BN99="","",'Result do Turno'!BN99)</f>
        <v/>
      </c>
      <c r="AQ97" s="31" t="str">
        <f>IF('Result do Turno'!BN98="","",'Result do Turno'!BN98)</f>
        <v/>
      </c>
      <c r="AR97" s="31">
        <f>IF('Result do Turno'!BO99="","",'Result do Turno'!BO99)</f>
        <v>6</v>
      </c>
      <c r="AS97" s="31">
        <f>IF('Result do Turno'!BO98="","",'Result do Turno'!BO98)</f>
        <v>0</v>
      </c>
      <c r="AT97" s="31">
        <f>IF('Result do Turno'!BP99="","",'Result do Turno'!BP99)</f>
        <v>7</v>
      </c>
      <c r="AU97" s="31">
        <f>IF('Result do Turno'!BP98="","",'Result do Turno'!BP98)</f>
        <v>5</v>
      </c>
      <c r="AV97" s="31" t="str">
        <f>IF('Result do Turno'!BQ99="","",'Result do Turno'!BQ99)</f>
        <v/>
      </c>
      <c r="AW97" s="186" t="str">
        <f>IF('Result do Turno'!BQ98="","",'Result do Turno'!BQ98)</f>
        <v/>
      </c>
      <c r="AX97" s="185" t="str">
        <f>IF('Result do Turno'!CB98="","",'Result do Turno'!CB98)</f>
        <v>W</v>
      </c>
      <c r="AY97" s="31" t="str">
        <f>IF('Result do Turno'!CB99="","",'Result do Turno'!CB99)</f>
        <v>O</v>
      </c>
      <c r="AZ97" s="31" t="str">
        <f>IF('Result do Turno'!CC98="","",'Result do Turno'!CC98)</f>
        <v/>
      </c>
      <c r="BA97" s="31" t="str">
        <f>IF('Result do Turno'!CC99="","",'Result do Turno'!CC99)</f>
        <v/>
      </c>
      <c r="BB97" s="31" t="str">
        <f>IF('Result do Turno'!CD98="","",'Result do Turno'!CD98)</f>
        <v/>
      </c>
      <c r="BC97" s="31" t="str">
        <f>IF('Result do Turno'!CD99="","",'Result do Turno'!CD99)</f>
        <v/>
      </c>
      <c r="BD97" s="31" t="str">
        <f>IF('Result do Turno'!CE98="","",'Result do Turno'!CE98)</f>
        <v/>
      </c>
      <c r="BE97" s="186" t="str">
        <f>IF('Result do Turno'!CE99="","",'Result do Turno'!CE99)</f>
        <v/>
      </c>
      <c r="BG97" s="31">
        <f>'Result do Turno'!W99</f>
        <v>1</v>
      </c>
      <c r="BH97" s="31" t="str">
        <f t="shared" si="250"/>
        <v>3x6 6x1 10x1</v>
      </c>
      <c r="BI97" s="31">
        <f>'Result do Turno'!AK97</f>
        <v>1</v>
      </c>
      <c r="BJ97" s="31" t="str">
        <f t="shared" si="251"/>
        <v>6x0 6x0</v>
      </c>
      <c r="BK97" s="31">
        <f>'Result do Turno'!AY95</f>
        <v>1</v>
      </c>
      <c r="BL97" s="31" t="str">
        <f t="shared" si="219"/>
        <v>6x0 7x6</v>
      </c>
      <c r="BM97" s="31">
        <f>'Result do Turno'!BM99</f>
        <v>1</v>
      </c>
      <c r="BN97" s="31" t="str">
        <f t="shared" si="220"/>
        <v>6x0 7x5</v>
      </c>
      <c r="BO97" s="31">
        <f>'Result do Turno'!CA98</f>
        <v>1</v>
      </c>
      <c r="BP97" s="31" t="str">
        <f t="shared" si="221"/>
        <v>WxO</v>
      </c>
      <c r="BQ97" s="31">
        <f t="shared" si="252"/>
        <v>1</v>
      </c>
      <c r="BR97" s="31" t="str">
        <f t="shared" si="253"/>
        <v>JOÃO TAVARES venceu IDENI MEDEIROS por 3x6 6x1 10x1</v>
      </c>
      <c r="BS97" s="31">
        <f t="shared" si="254"/>
        <v>1</v>
      </c>
      <c r="BT97" s="31" t="str">
        <f t="shared" si="255"/>
        <v>JOÃO TAVARES venceu GEORGIA TORRES por 6x0 6x0</v>
      </c>
      <c r="BU97" s="31">
        <f t="shared" si="256"/>
        <v>1</v>
      </c>
      <c r="BV97" s="31" t="str">
        <f t="shared" si="257"/>
        <v>JOÃO TAVARES venceu JOÃO GABRIEL por 6x0 7x6</v>
      </c>
      <c r="BW97" s="31">
        <f t="shared" si="258"/>
        <v>1</v>
      </c>
      <c r="BX97" s="31" t="str">
        <f t="shared" si="259"/>
        <v>JOÃO TAVARES venceu SANDSON MALTA por 6x0 7x5</v>
      </c>
      <c r="BY97" s="31">
        <f t="shared" si="260"/>
        <v>1</v>
      </c>
      <c r="BZ97" s="31" t="str">
        <f t="shared" si="261"/>
        <v>JOÃO TAVARES venceu ALESSANDRA DENOFRIO por WxO</v>
      </c>
      <c r="CB97" s="31" t="str">
        <f t="shared" si="262"/>
        <v>JOÃO TAVARES venceu IDENI MEDEIROS por 3x6 6x1 10x1</v>
      </c>
      <c r="CC97" s="31" t="str">
        <f t="shared" si="263"/>
        <v>JOÃO TAVARES venceu GEORGIA TORRES por 6x0 6x0</v>
      </c>
      <c r="CD97" s="31" t="str">
        <f t="shared" si="264"/>
        <v>JOÃO TAVARES venceu JOÃO GABRIEL por 6x0 7x6</v>
      </c>
      <c r="CE97" s="31" t="str">
        <f t="shared" si="265"/>
        <v>JOÃO TAVARES venceu SANDSON MALTA por 6x0 7x5</v>
      </c>
      <c r="CF97" s="31" t="str">
        <f t="shared" si="266"/>
        <v>JOÃO TAVARES venceu ALESSANDRA DENOFRIO por WxO</v>
      </c>
      <c r="CG97" s="31">
        <f t="shared" si="267"/>
        <v>0</v>
      </c>
      <c r="CH97" s="31" t="str">
        <f t="shared" si="195"/>
        <v/>
      </c>
    </row>
    <row r="98" spans="1:86" x14ac:dyDescent="0.45">
      <c r="A98" s="179" t="str">
        <f>'Result do Turno'!D98</f>
        <v>SANDSON MALTA</v>
      </c>
      <c r="B98" s="31" t="str">
        <f>'Result do Turno'!V96</f>
        <v>GEORGIA TORRES</v>
      </c>
      <c r="C98" s="31" t="str">
        <f t="shared" si="245"/>
        <v/>
      </c>
      <c r="D98" s="31" t="str">
        <f>'Result do Turno'!AJ94</f>
        <v>JOÃO GABRIEL</v>
      </c>
      <c r="E98" s="31" t="str">
        <f t="shared" si="246"/>
        <v/>
      </c>
      <c r="F98" s="31" t="str">
        <f>'Result do Turno'!AX99</f>
        <v>ALESSANDRA DENOFRIO</v>
      </c>
      <c r="G98" s="31" t="str">
        <f t="shared" si="247"/>
        <v/>
      </c>
      <c r="H98" s="31" t="str">
        <f>'Result do Turno'!BL99</f>
        <v>JOÃO TAVARES</v>
      </c>
      <c r="I98" s="31" t="str">
        <f t="shared" si="248"/>
        <v/>
      </c>
      <c r="J98" s="31" t="str">
        <f>'Result do Turno'!BZ96</f>
        <v>IDENI MEDEIROS</v>
      </c>
      <c r="K98" s="31" t="str">
        <f t="shared" si="249"/>
        <v/>
      </c>
      <c r="M98" s="181">
        <f>'Result do Turno'!U96</f>
        <v>0</v>
      </c>
      <c r="N98" s="181" t="str">
        <f>'Result do Turno'!AI94</f>
        <v>(D)</v>
      </c>
      <c r="O98" s="181" t="str">
        <f>'Result do Turno'!AW99</f>
        <v>(D)</v>
      </c>
      <c r="P98" s="181">
        <f>'Result do Turno'!BK99</f>
        <v>0</v>
      </c>
      <c r="Q98" s="181" t="str">
        <f>'Result do Turno'!BY96</f>
        <v>(D)</v>
      </c>
      <c r="R98" s="185" t="str">
        <f>IF('Result do Turno'!X97="","",'Result do Turno'!X97)</f>
        <v/>
      </c>
      <c r="S98" s="31" t="str">
        <f>IF('Result do Turno'!X96="","",'Result do Turno'!X96)</f>
        <v/>
      </c>
      <c r="T98" s="31">
        <f>IF('Result do Turno'!Y97="","",'Result do Turno'!Y97)</f>
        <v>6</v>
      </c>
      <c r="U98" s="31">
        <f>IF('Result do Turno'!Y96="","",'Result do Turno'!Y96)</f>
        <v>2</v>
      </c>
      <c r="V98" s="31">
        <f>IF('Result do Turno'!Z97="","",'Result do Turno'!Z97)</f>
        <v>6</v>
      </c>
      <c r="W98" s="31">
        <f>IF('Result do Turno'!Z96="","",'Result do Turno'!Z96)</f>
        <v>4</v>
      </c>
      <c r="X98" s="31" t="str">
        <f>IF('Result do Turno'!AA97="","",'Result do Turno'!AA97)</f>
        <v/>
      </c>
      <c r="Y98" s="186" t="str">
        <f>IF('Result do Turno'!AA96="","",'Result do Turno'!AA96)</f>
        <v/>
      </c>
      <c r="Z98" s="185" t="str">
        <f>IF('Result do Turno'!AL95="","",'Result do Turno'!AL95)</f>
        <v/>
      </c>
      <c r="AA98" s="31" t="str">
        <f>IF('Result do Turno'!AL94="","",'Result do Turno'!AL94)</f>
        <v/>
      </c>
      <c r="AB98" s="31">
        <f>IF('Result do Turno'!AM95="","",'Result do Turno'!AM95)</f>
        <v>6</v>
      </c>
      <c r="AC98" s="31">
        <f>IF('Result do Turno'!AM94="","",'Result do Turno'!AM94)</f>
        <v>1</v>
      </c>
      <c r="AD98" s="31">
        <f>IF('Result do Turno'!AN95="","",'Result do Turno'!AN95)</f>
        <v>6</v>
      </c>
      <c r="AE98" s="31">
        <f>IF('Result do Turno'!AN94="","",'Result do Turno'!AN94)</f>
        <v>3</v>
      </c>
      <c r="AF98" s="31" t="str">
        <f>IF('Result do Turno'!AO95="","",'Result do Turno'!AO95)</f>
        <v/>
      </c>
      <c r="AG98" s="186" t="str">
        <f>IF('Result do Turno'!AO94="","",'Result do Turno'!AO94)</f>
        <v/>
      </c>
      <c r="AH98" s="185" t="str">
        <f>IF('Result do Turno'!AZ98="","",'Result do Turno'!AZ98)</f>
        <v>W</v>
      </c>
      <c r="AI98" s="31" t="str">
        <f>IF('Result do Turno'!AZ99="","",'Result do Turno'!AZ99)</f>
        <v>O</v>
      </c>
      <c r="AJ98" s="31" t="str">
        <f>IF('Result do Turno'!BA98="","",'Result do Turno'!BA98)</f>
        <v/>
      </c>
      <c r="AK98" s="31" t="str">
        <f>IF('Result do Turno'!BA99="","",'Result do Turno'!BA99)</f>
        <v/>
      </c>
      <c r="AL98" s="31" t="str">
        <f>IF('Result do Turno'!BB98="","",'Result do Turno'!BB98)</f>
        <v/>
      </c>
      <c r="AM98" s="31" t="str">
        <f>IF('Result do Turno'!BB99="","",'Result do Turno'!BB99)</f>
        <v/>
      </c>
      <c r="AN98" s="31" t="str">
        <f>IF('Result do Turno'!BC98="","",'Result do Turno'!BC98)</f>
        <v/>
      </c>
      <c r="AO98" s="186" t="str">
        <f>IF('Result do Turno'!BC99="","",'Result do Turno'!BC99)</f>
        <v/>
      </c>
      <c r="AP98" s="185" t="str">
        <f>IF('Result do Turno'!BN98="","",'Result do Turno'!BN98)</f>
        <v/>
      </c>
      <c r="AQ98" s="31" t="str">
        <f>IF('Result do Turno'!BN99="","",'Result do Turno'!BN99)</f>
        <v/>
      </c>
      <c r="AR98" s="31">
        <f>IF('Result do Turno'!BO98="","",'Result do Turno'!BO98)</f>
        <v>0</v>
      </c>
      <c r="AS98" s="31">
        <f>IF('Result do Turno'!BO99="","",'Result do Turno'!BO99)</f>
        <v>6</v>
      </c>
      <c r="AT98" s="31">
        <f>IF('Result do Turno'!BP98="","",'Result do Turno'!BP98)</f>
        <v>5</v>
      </c>
      <c r="AU98" s="31">
        <f>IF('Result do Turno'!BP99="","",'Result do Turno'!BP99)</f>
        <v>7</v>
      </c>
      <c r="AV98" s="31" t="str">
        <f>IF('Result do Turno'!BQ98="","",'Result do Turno'!BQ98)</f>
        <v/>
      </c>
      <c r="AW98" s="186" t="str">
        <f>IF('Result do Turno'!BQ99="","",'Result do Turno'!BQ99)</f>
        <v/>
      </c>
      <c r="AX98" s="185" t="str">
        <f>IF('Result do Turno'!CB97="","",'Result do Turno'!CB97)</f>
        <v/>
      </c>
      <c r="AY98" s="31" t="str">
        <f>IF('Result do Turno'!CB96="","",'Result do Turno'!CB96)</f>
        <v/>
      </c>
      <c r="AZ98" s="31">
        <f>IF('Result do Turno'!CC97="","",'Result do Turno'!CC97)</f>
        <v>6</v>
      </c>
      <c r="BA98" s="31">
        <f>IF('Result do Turno'!CC96="","",'Result do Turno'!CC96)</f>
        <v>7</v>
      </c>
      <c r="BB98" s="31">
        <f>IF('Result do Turno'!CD97="","",'Result do Turno'!CD97)</f>
        <v>6</v>
      </c>
      <c r="BC98" s="31">
        <f>IF('Result do Turno'!CD96="","",'Result do Turno'!CD96)</f>
        <v>1</v>
      </c>
      <c r="BD98" s="31">
        <f>IF('Result do Turno'!CE97="","",'Result do Turno'!CE97)</f>
        <v>10</v>
      </c>
      <c r="BE98" s="186">
        <f>IF('Result do Turno'!CE96="","",'Result do Turno'!CE96)</f>
        <v>6</v>
      </c>
      <c r="BG98" s="31">
        <f>'Result do Turno'!W97</f>
        <v>1</v>
      </c>
      <c r="BH98" s="31" t="str">
        <f t="shared" si="250"/>
        <v>6x2 6x4</v>
      </c>
      <c r="BI98" s="31">
        <f>'Result do Turno'!AK95</f>
        <v>1</v>
      </c>
      <c r="BJ98" s="31" t="str">
        <f t="shared" si="251"/>
        <v>6x1 6x3</v>
      </c>
      <c r="BK98" s="31">
        <f>'Result do Turno'!AY98</f>
        <v>1</v>
      </c>
      <c r="BL98" s="31" t="str">
        <f t="shared" si="219"/>
        <v>WxO</v>
      </c>
      <c r="BM98" s="31">
        <f>'Result do Turno'!BM98</f>
        <v>0</v>
      </c>
      <c r="BN98" s="31" t="str">
        <f t="shared" si="220"/>
        <v>0x6 5x7</v>
      </c>
      <c r="BO98" s="31">
        <f>'Result do Turno'!CA97</f>
        <v>1</v>
      </c>
      <c r="BP98" s="31" t="str">
        <f t="shared" si="221"/>
        <v>6x7 6x1 10x6</v>
      </c>
      <c r="BQ98" s="31">
        <f t="shared" si="252"/>
        <v>1</v>
      </c>
      <c r="BR98" s="31" t="str">
        <f t="shared" si="253"/>
        <v>SANDSON MALTA venceu GEORGIA TORRES por 6x2 6x4</v>
      </c>
      <c r="BS98" s="31">
        <f t="shared" si="254"/>
        <v>1</v>
      </c>
      <c r="BT98" s="31" t="str">
        <f t="shared" si="255"/>
        <v>SANDSON MALTA venceu JOÃO GABRIEL por 6x1 6x3</v>
      </c>
      <c r="BU98" s="31">
        <f t="shared" si="256"/>
        <v>1</v>
      </c>
      <c r="BV98" s="31" t="str">
        <f t="shared" si="257"/>
        <v>SANDSON MALTA venceu ALESSANDRA DENOFRIO por WxO</v>
      </c>
      <c r="BW98" s="31">
        <f t="shared" si="258"/>
        <v>1</v>
      </c>
      <c r="BX98" s="31" t="str">
        <f t="shared" si="259"/>
        <v>SANDSON MALTA perdeu para JOÃO TAVARES por 0x6 5x7</v>
      </c>
      <c r="BY98" s="31">
        <f t="shared" si="260"/>
        <v>1</v>
      </c>
      <c r="BZ98" s="31" t="str">
        <f t="shared" si="261"/>
        <v>SANDSON MALTA venceu IDENI MEDEIROS por 6x7 6x1 10x6</v>
      </c>
      <c r="CB98" s="31" t="str">
        <f t="shared" si="262"/>
        <v>SANDSON MALTA venceu GEORGIA TORRES por 6x2 6x4</v>
      </c>
      <c r="CC98" s="31" t="str">
        <f t="shared" si="263"/>
        <v>SANDSON MALTA venceu JOÃO GABRIEL por 6x1 6x3</v>
      </c>
      <c r="CD98" s="31" t="str">
        <f t="shared" si="264"/>
        <v>SANDSON MALTA venceu ALESSANDRA DENOFRIO por WxO</v>
      </c>
      <c r="CE98" s="31" t="str">
        <f t="shared" si="265"/>
        <v>SANDSON MALTA perdeu para JOÃO TAVARES por 0x6 5x7</v>
      </c>
      <c r="CF98" s="31" t="str">
        <f t="shared" si="266"/>
        <v>SANDSON MALTA venceu IDENI MEDEIROS por 6x7 6x1 10x6</v>
      </c>
      <c r="CG98" s="31">
        <f t="shared" si="267"/>
        <v>0</v>
      </c>
      <c r="CH98" s="31" t="str">
        <f t="shared" si="195"/>
        <v/>
      </c>
    </row>
    <row r="99" spans="1:86" x14ac:dyDescent="0.45">
      <c r="A99" s="179" t="str">
        <f>'Result do Turno'!D99</f>
        <v>ALESSANDRA DENOFRIO</v>
      </c>
      <c r="B99" s="31" t="str">
        <f>'Result do Turno'!V94</f>
        <v>JOÃO GABRIEL</v>
      </c>
      <c r="C99" s="31" t="str">
        <f t="shared" si="245"/>
        <v/>
      </c>
      <c r="D99" s="31" t="str">
        <f>'Result do Turno'!AJ98</f>
        <v>IDENI MEDEIROS</v>
      </c>
      <c r="E99" s="31" t="str">
        <f t="shared" si="246"/>
        <v/>
      </c>
      <c r="F99" s="31" t="str">
        <f>'Result do Turno'!AX98</f>
        <v>SANDSON MALTA</v>
      </c>
      <c r="G99" s="31" t="str">
        <f t="shared" si="247"/>
        <v/>
      </c>
      <c r="H99" s="31" t="str">
        <f>'Result do Turno'!BL96</f>
        <v>GEORGIA TORRES</v>
      </c>
      <c r="I99" s="31" t="str">
        <f t="shared" si="248"/>
        <v/>
      </c>
      <c r="J99" s="31" t="str">
        <f>'Result do Turno'!BZ98</f>
        <v>JOÃO TAVARES</v>
      </c>
      <c r="K99" s="31" t="str">
        <f t="shared" si="249"/>
        <v/>
      </c>
      <c r="M99" s="181">
        <f>'Result do Turno'!U94</f>
        <v>0</v>
      </c>
      <c r="N99" s="181" t="str">
        <f>'Result do Turno'!AI98</f>
        <v>(D)</v>
      </c>
      <c r="O99" s="181">
        <f>'Result do Turno'!AW98</f>
        <v>0</v>
      </c>
      <c r="P99" s="181">
        <f>'Result do Turno'!BK96</f>
        <v>0</v>
      </c>
      <c r="Q99" s="181" t="str">
        <f>'Result do Turno'!BY98</f>
        <v>(D)</v>
      </c>
      <c r="R99" s="187" t="str">
        <f>IF('Result do Turno'!X95="","",'Result do Turno'!X95)</f>
        <v>O</v>
      </c>
      <c r="S99" s="188" t="str">
        <f>IF('Result do Turno'!X94="","",'Result do Turno'!X94)</f>
        <v>W</v>
      </c>
      <c r="T99" s="188" t="str">
        <f>IF('Result do Turno'!Y95="","",'Result do Turno'!Y95)</f>
        <v/>
      </c>
      <c r="U99" s="188" t="str">
        <f>IF('Result do Turno'!Y94="","",'Result do Turno'!Y94)</f>
        <v/>
      </c>
      <c r="V99" s="188" t="str">
        <f>IF('Result do Turno'!Z95="","",'Result do Turno'!Z95)</f>
        <v/>
      </c>
      <c r="W99" s="188" t="str">
        <f>IF('Result do Turno'!Z94="","",'Result do Turno'!Z94)</f>
        <v/>
      </c>
      <c r="X99" s="188" t="str">
        <f>IF('Result do Turno'!AA95="","",'Result do Turno'!AA95)</f>
        <v/>
      </c>
      <c r="Y99" s="189" t="str">
        <f>IF('Result do Turno'!AA94="","",'Result do Turno'!AA94)</f>
        <v/>
      </c>
      <c r="Z99" s="187" t="str">
        <f>IF('Result do Turno'!AL99="","",'Result do Turno'!AL99)</f>
        <v>O</v>
      </c>
      <c r="AA99" s="188" t="str">
        <f>IF('Result do Turno'!AL98="","",'Result do Turno'!AL98)</f>
        <v>W</v>
      </c>
      <c r="AB99" s="188" t="str">
        <f>IF('Result do Turno'!AM99="","",'Result do Turno'!AM99)</f>
        <v/>
      </c>
      <c r="AC99" s="188" t="str">
        <f>IF('Result do Turno'!AM98="","",'Result do Turno'!AM98)</f>
        <v/>
      </c>
      <c r="AD99" s="188" t="str">
        <f>IF('Result do Turno'!AN99="","",'Result do Turno'!AN99)</f>
        <v/>
      </c>
      <c r="AE99" s="188" t="str">
        <f>IF('Result do Turno'!AN98="","",'Result do Turno'!AN98)</f>
        <v/>
      </c>
      <c r="AF99" s="188" t="str">
        <f>IF('Result do Turno'!AO99="","",'Result do Turno'!AO99)</f>
        <v/>
      </c>
      <c r="AG99" s="189" t="str">
        <f>IF('Result do Turno'!AO98="","",'Result do Turno'!AO98)</f>
        <v/>
      </c>
      <c r="AH99" s="187" t="str">
        <f>IF('Result do Turno'!AZ99="","",'Result do Turno'!AZ99)</f>
        <v>O</v>
      </c>
      <c r="AI99" s="188" t="str">
        <f>IF('Result do Turno'!AZ98="","",'Result do Turno'!AZ98)</f>
        <v>W</v>
      </c>
      <c r="AJ99" s="188" t="str">
        <f>IF('Result do Turno'!BA99="","",'Result do Turno'!BA99)</f>
        <v/>
      </c>
      <c r="AK99" s="188" t="str">
        <f>IF('Result do Turno'!BA98="","",'Result do Turno'!BA98)</f>
        <v/>
      </c>
      <c r="AL99" s="188" t="str">
        <f>IF('Result do Turno'!BB99="","",'Result do Turno'!BB99)</f>
        <v/>
      </c>
      <c r="AM99" s="188" t="str">
        <f>IF('Result do Turno'!BB98="","",'Result do Turno'!BB98)</f>
        <v/>
      </c>
      <c r="AN99" s="188" t="str">
        <f>IF('Result do Turno'!BC99="","",'Result do Turno'!BC99)</f>
        <v/>
      </c>
      <c r="AO99" s="189" t="str">
        <f>IF('Result do Turno'!BC98="","",'Result do Turno'!BC98)</f>
        <v/>
      </c>
      <c r="AP99" s="187" t="str">
        <f>IF('Result do Turno'!BN97="","",'Result do Turno'!BN97)</f>
        <v>O</v>
      </c>
      <c r="AQ99" s="188" t="str">
        <f>IF('Result do Turno'!BN96="","",'Result do Turno'!BN96)</f>
        <v>W</v>
      </c>
      <c r="AR99" s="188" t="str">
        <f>IF('Result do Turno'!BO97="","",'Result do Turno'!BO97)</f>
        <v/>
      </c>
      <c r="AS99" s="188" t="str">
        <f>IF('Result do Turno'!BO96="","",'Result do Turno'!BO96)</f>
        <v/>
      </c>
      <c r="AT99" s="188" t="str">
        <f>IF('Result do Turno'!BP97="","",'Result do Turno'!BP97)</f>
        <v/>
      </c>
      <c r="AU99" s="188" t="str">
        <f>IF('Result do Turno'!BP96="","",'Result do Turno'!BP96)</f>
        <v/>
      </c>
      <c r="AV99" s="188" t="str">
        <f>IF('Result do Turno'!BQ97="","",'Result do Turno'!BQ97)</f>
        <v/>
      </c>
      <c r="AW99" s="189" t="str">
        <f>IF('Result do Turno'!BQ96="","",'Result do Turno'!BQ96)</f>
        <v/>
      </c>
      <c r="AX99" s="187" t="str">
        <f>IF('Result do Turno'!CB99="","",'Result do Turno'!CB99)</f>
        <v>O</v>
      </c>
      <c r="AY99" s="188" t="str">
        <f>IF('Result do Turno'!CB98="","",'Result do Turno'!CB98)</f>
        <v>W</v>
      </c>
      <c r="AZ99" s="188" t="str">
        <f>IF('Result do Turno'!CC99="","",'Result do Turno'!CC99)</f>
        <v/>
      </c>
      <c r="BA99" s="188" t="str">
        <f>IF('Result do Turno'!CC98="","",'Result do Turno'!CC98)</f>
        <v/>
      </c>
      <c r="BB99" s="188" t="str">
        <f>IF('Result do Turno'!CD99="","",'Result do Turno'!CD99)</f>
        <v/>
      </c>
      <c r="BC99" s="188" t="str">
        <f>IF('Result do Turno'!CD98="","",'Result do Turno'!CD98)</f>
        <v/>
      </c>
      <c r="BD99" s="188" t="str">
        <f>IF('Result do Turno'!CE99="","",'Result do Turno'!CE99)</f>
        <v/>
      </c>
      <c r="BE99" s="189" t="str">
        <f>IF('Result do Turno'!CE98="","",'Result do Turno'!CE98)</f>
        <v/>
      </c>
      <c r="BG99" s="31">
        <f>'Result do Turno'!W95</f>
        <v>0</v>
      </c>
      <c r="BH99" s="31" t="str">
        <f t="shared" si="250"/>
        <v>OxW</v>
      </c>
      <c r="BI99" s="31">
        <f>'Result do Turno'!AK99</f>
        <v>0</v>
      </c>
      <c r="BJ99" s="31" t="str">
        <f t="shared" si="251"/>
        <v>OxW</v>
      </c>
      <c r="BK99" s="31">
        <f>'Result do Turno'!AY99</f>
        <v>0</v>
      </c>
      <c r="BL99" s="31" t="str">
        <f t="shared" si="219"/>
        <v>OxW</v>
      </c>
      <c r="BM99" s="31">
        <f>'Result do Turno'!BM97</f>
        <v>0</v>
      </c>
      <c r="BN99" s="31" t="str">
        <f t="shared" si="220"/>
        <v>OxW</v>
      </c>
      <c r="BO99" s="31">
        <f>'Result do Turno'!CA99</f>
        <v>0</v>
      </c>
      <c r="BP99" s="31" t="str">
        <f t="shared" si="221"/>
        <v>OxW</v>
      </c>
      <c r="BQ99" s="31">
        <f t="shared" si="252"/>
        <v>1</v>
      </c>
      <c r="BR99" s="31" t="str">
        <f t="shared" si="253"/>
        <v>ALESSANDRA DENOFRIO perdeu para JOÃO GABRIEL por WxO</v>
      </c>
      <c r="BS99" s="31">
        <f t="shared" si="254"/>
        <v>1</v>
      </c>
      <c r="BT99" s="31" t="str">
        <f t="shared" si="255"/>
        <v>ALESSANDRA DENOFRIO perdeu para IDENI MEDEIROS por WxO</v>
      </c>
      <c r="BU99" s="31">
        <f t="shared" si="256"/>
        <v>1</v>
      </c>
      <c r="BV99" s="31" t="str">
        <f t="shared" si="257"/>
        <v>ALESSANDRA DENOFRIO perdeu para SANDSON MALTA por WxO</v>
      </c>
      <c r="BW99" s="31">
        <f t="shared" si="258"/>
        <v>1</v>
      </c>
      <c r="BX99" s="31" t="str">
        <f t="shared" si="259"/>
        <v>ALESSANDRA DENOFRIO perdeu para GEORGIA TORRES por WxO</v>
      </c>
      <c r="BY99" s="31">
        <f t="shared" si="260"/>
        <v>1</v>
      </c>
      <c r="BZ99" s="31" t="str">
        <f t="shared" si="261"/>
        <v>ALESSANDRA DENOFRIO perdeu para JOÃO TAVARES por WxO</v>
      </c>
      <c r="CB99" s="31" t="str">
        <f t="shared" si="262"/>
        <v>ALESSANDRA DENOFRIO perdeu para JOÃO GABRIEL por WxO</v>
      </c>
      <c r="CC99" s="31" t="str">
        <f t="shared" si="263"/>
        <v>ALESSANDRA DENOFRIO perdeu para IDENI MEDEIROS por WxO</v>
      </c>
      <c r="CD99" s="31" t="str">
        <f t="shared" si="264"/>
        <v>ALESSANDRA DENOFRIO perdeu para SANDSON MALTA por WxO</v>
      </c>
      <c r="CE99" s="31" t="str">
        <f t="shared" si="265"/>
        <v>ALESSANDRA DENOFRIO perdeu para GEORGIA TORRES por WxO</v>
      </c>
      <c r="CF99" s="31" t="str">
        <f t="shared" si="266"/>
        <v>ALESSANDRA DENOFRIO perdeu para JOÃO TAVARES por WxO</v>
      </c>
      <c r="CG99" s="31">
        <f t="shared" si="267"/>
        <v>5</v>
      </c>
      <c r="CH99" s="31" t="str">
        <f t="shared" si="195"/>
        <v>ALESSANDRA DENOFRIO perdeu 5 jogos por WxO - Seus resultados todos serão alterados para perdidos por WxO</v>
      </c>
    </row>
    <row r="100" spans="1:86" x14ac:dyDescent="0.45">
      <c r="BG100" s="31">
        <f>'Result do Turno'!W100</f>
        <v>0</v>
      </c>
      <c r="BI100" s="31">
        <f>'Result do Turno'!AK100</f>
        <v>0</v>
      </c>
      <c r="BL100" s="31" t="str">
        <f t="shared" si="219"/>
        <v>x x</v>
      </c>
      <c r="BN100" s="31" t="str">
        <f t="shared" si="220"/>
        <v>x x</v>
      </c>
      <c r="BP100" s="31" t="str">
        <f t="shared" si="221"/>
        <v>x x</v>
      </c>
      <c r="CH100" s="31" t="str">
        <f t="shared" ref="CH100:CH131" si="268">IF(CG100&gt;2,CONCATENATE(A100," perdeu ",CG100, " jogos por WxO - Seus resultados todos serão alterados para perdidos por WxO",""),"")</f>
        <v/>
      </c>
    </row>
    <row r="101" spans="1:86" x14ac:dyDescent="0.45">
      <c r="BG101" s="31">
        <f>'Result do Turno'!W101</f>
        <v>0</v>
      </c>
      <c r="BI101" s="31">
        <f>'Result do Turno'!AK101</f>
        <v>0</v>
      </c>
      <c r="BL101" s="31" t="str">
        <f t="shared" si="219"/>
        <v>x x</v>
      </c>
      <c r="BN101" s="31" t="str">
        <f t="shared" si="220"/>
        <v>x x</v>
      </c>
      <c r="BP101" s="31" t="str">
        <f t="shared" si="221"/>
        <v>x x</v>
      </c>
      <c r="CH101" s="31" t="str">
        <f t="shared" si="268"/>
        <v/>
      </c>
    </row>
    <row r="102" spans="1:86" x14ac:dyDescent="0.45">
      <c r="E102" s="31" t="s">
        <v>264</v>
      </c>
      <c r="G102" s="31" t="s">
        <v>264</v>
      </c>
      <c r="I102" s="31" t="s">
        <v>265</v>
      </c>
      <c r="K102" s="31" t="s">
        <v>266</v>
      </c>
      <c r="BG102" s="31">
        <f>'Result do Turno'!W102</f>
        <v>0</v>
      </c>
      <c r="BI102" s="31">
        <f>'Result do Turno'!AK102</f>
        <v>0</v>
      </c>
      <c r="BL102" s="31" t="str">
        <f t="shared" si="219"/>
        <v>x x</v>
      </c>
      <c r="BN102" s="31" t="str">
        <f t="shared" si="220"/>
        <v>x x</v>
      </c>
      <c r="BP102" s="31" t="str">
        <f t="shared" si="221"/>
        <v>x x</v>
      </c>
      <c r="CH102" s="31" t="str">
        <f t="shared" si="268"/>
        <v/>
      </c>
    </row>
    <row r="103" spans="1:86" x14ac:dyDescent="0.45">
      <c r="A103" s="179" t="str">
        <f>'Result do Turno'!D103</f>
        <v>ALEXANDRE TEIXEIRA</v>
      </c>
      <c r="B103" s="180" t="str">
        <f>'Result do Turno'!V104</f>
        <v>DHYEGO CRUZ</v>
      </c>
      <c r="C103" s="31" t="str">
        <f t="shared" ref="C103:C108" si="269">IF(BQ103=1,"",IF(M103=0,A103,B103))</f>
        <v/>
      </c>
      <c r="D103" s="31" t="str">
        <f>'Result do Turno'!AJ104</f>
        <v>DIONY PORTO</v>
      </c>
      <c r="E103" s="31" t="str">
        <f t="shared" ref="E103:E108" si="270">IF(BS103=1,"",IF(N103=0,A103,D103))</f>
        <v/>
      </c>
      <c r="F103" s="180" t="str">
        <f>'Result do Turno'!AX104</f>
        <v>ÁLVARO PLACIDO</v>
      </c>
      <c r="G103" s="31" t="str">
        <f t="shared" ref="G103:G108" si="271">IF(BU103=1,"",IF(O103=0,A103,F103))</f>
        <v/>
      </c>
      <c r="H103" s="180" t="str">
        <f>'Result do Turno'!BL104</f>
        <v>CLÓVIS CORREA</v>
      </c>
      <c r="I103" s="31" t="str">
        <f t="shared" ref="I103:I108" si="272">IF(BW103=1,"",IF(P103=0,A103,H103))</f>
        <v/>
      </c>
      <c r="J103" s="180" t="str">
        <f>'Result do Turno'!BZ104</f>
        <v>LUCIMAR SILVA</v>
      </c>
      <c r="K103" s="31" t="str">
        <f t="shared" ref="K103:K108" si="273">IF(BY103=1,"",IF(Q103=0,A103,J103))</f>
        <v/>
      </c>
      <c r="M103" s="181" t="str">
        <f>'Result do Turno'!U104</f>
        <v>(D)</v>
      </c>
      <c r="N103" s="181">
        <f>'Result do Turno'!AI104</f>
        <v>0</v>
      </c>
      <c r="O103" s="181" t="str">
        <f>'Result do Turno'!AW104</f>
        <v>(D)</v>
      </c>
      <c r="P103" s="181">
        <f>'Result do Turno'!BK104</f>
        <v>0</v>
      </c>
      <c r="Q103" s="181" t="str">
        <f>'Result do Turno'!BY104</f>
        <v>(D)</v>
      </c>
      <c r="R103" s="182" t="str">
        <f>IF('Result do Turno'!X103="","",'Result do Turno'!X103)</f>
        <v>W</v>
      </c>
      <c r="S103" s="183" t="str">
        <f>IF('Result do Turno'!X104="","",'Result do Turno'!X104)</f>
        <v>O</v>
      </c>
      <c r="T103" s="183" t="str">
        <f>IF('Result do Turno'!Y103="","",'Result do Turno'!Y103)</f>
        <v/>
      </c>
      <c r="U103" s="183" t="str">
        <f>IF('Result do Turno'!Y104="","",'Result do Turno'!Y104)</f>
        <v/>
      </c>
      <c r="V103" s="183" t="str">
        <f>IF('Result do Turno'!Z103="","",'Result do Turno'!Z103)</f>
        <v/>
      </c>
      <c r="W103" s="183" t="str">
        <f>IF('Result do Turno'!Z104="","",'Result do Turno'!Z104)</f>
        <v/>
      </c>
      <c r="X103" s="183" t="str">
        <f>IF('Result do Turno'!AA103="","",'Result do Turno'!AA103)</f>
        <v/>
      </c>
      <c r="Y103" s="184" t="str">
        <f>IF('Result do Turno'!AA104="","",'Result do Turno'!AA104)</f>
        <v/>
      </c>
      <c r="Z103" s="182" t="str">
        <f>IF('Result do Turno'!AL103="","",'Result do Turno'!AL103)</f>
        <v/>
      </c>
      <c r="AA103" s="183" t="str">
        <f>IF('Result do Turno'!AL104="","",'Result do Turno'!AL104)</f>
        <v/>
      </c>
      <c r="AB103" s="183">
        <f>IF('Result do Turno'!AM103="","",'Result do Turno'!AM103)</f>
        <v>1</v>
      </c>
      <c r="AC103" s="183">
        <f>IF('Result do Turno'!AM104="","",'Result do Turno'!AM104)</f>
        <v>6</v>
      </c>
      <c r="AD103" s="183">
        <f>IF('Result do Turno'!AN103="","",'Result do Turno'!AN103)</f>
        <v>6</v>
      </c>
      <c r="AE103" s="183">
        <f>IF('Result do Turno'!AN104="","",'Result do Turno'!AN104)</f>
        <v>2</v>
      </c>
      <c r="AF103" s="183">
        <f>IF('Result do Turno'!AO103="","",'Result do Turno'!AO103)</f>
        <v>11</v>
      </c>
      <c r="AG103" s="184">
        <f>IF('Result do Turno'!AO104="","",'Result do Turno'!AO104)</f>
        <v>9</v>
      </c>
      <c r="AH103" s="182" t="str">
        <f>IF('Result do Turno'!AZ103="","",'Result do Turno'!AZ103)</f>
        <v/>
      </c>
      <c r="AI103" s="183" t="str">
        <f>IF('Result do Turno'!AZ104="","",'Result do Turno'!AZ104)</f>
        <v/>
      </c>
      <c r="AJ103" s="183">
        <f>IF('Result do Turno'!BA103="","",'Result do Turno'!BA103)</f>
        <v>3</v>
      </c>
      <c r="AK103" s="183">
        <f>IF('Result do Turno'!BA104="","",'Result do Turno'!BA104)</f>
        <v>6</v>
      </c>
      <c r="AL103" s="183">
        <f>IF('Result do Turno'!BB103="","",'Result do Turno'!BB103)</f>
        <v>4</v>
      </c>
      <c r="AM103" s="183">
        <f>IF('Result do Turno'!BB104="","",'Result do Turno'!BB104)</f>
        <v>6</v>
      </c>
      <c r="AN103" s="183" t="str">
        <f>IF('Result do Turno'!BC103="","",'Result do Turno'!BC103)</f>
        <v/>
      </c>
      <c r="AO103" s="184" t="str">
        <f>IF('Result do Turno'!BC104="","",'Result do Turno'!BC104)</f>
        <v/>
      </c>
      <c r="AP103" s="182" t="str">
        <f>IF('Result do Turno'!BN103="","",'Result do Turno'!BN103)</f>
        <v/>
      </c>
      <c r="AQ103" s="183" t="str">
        <f>IF('Result do Turno'!BN104="","",'Result do Turno'!BN104)</f>
        <v/>
      </c>
      <c r="AR103" s="183">
        <f>IF('Result do Turno'!BO103="","",'Result do Turno'!BO103)</f>
        <v>6</v>
      </c>
      <c r="AS103" s="183">
        <f>IF('Result do Turno'!BO104="","",'Result do Turno'!BO104)</f>
        <v>4</v>
      </c>
      <c r="AT103" s="183">
        <f>IF('Result do Turno'!BP103="","",'Result do Turno'!BP103)</f>
        <v>6</v>
      </c>
      <c r="AU103" s="183">
        <f>IF('Result do Turno'!BP104="","",'Result do Turno'!BP104)</f>
        <v>3</v>
      </c>
      <c r="AV103" s="183" t="str">
        <f>IF('Result do Turno'!BQ103="","",'Result do Turno'!BQ103)</f>
        <v/>
      </c>
      <c r="AW103" s="184" t="str">
        <f>IF('Result do Turno'!BQ104="","",'Result do Turno'!BQ104)</f>
        <v/>
      </c>
      <c r="AX103" s="182" t="str">
        <f>IF('Result do Turno'!CB103="","",'Result do Turno'!CB103)</f>
        <v/>
      </c>
      <c r="AY103" s="183" t="str">
        <f>IF('Result do Turno'!CB104="","",'Result do Turno'!CB104)</f>
        <v>R</v>
      </c>
      <c r="AZ103" s="183">
        <f>IF('Result do Turno'!CC103="","",'Result do Turno'!CC103)</f>
        <v>1</v>
      </c>
      <c r="BA103" s="183">
        <f>IF('Result do Turno'!CC104="","",'Result do Turno'!CC104)</f>
        <v>3</v>
      </c>
      <c r="BB103" s="183" t="str">
        <f>IF('Result do Turno'!CD103="","",'Result do Turno'!CD103)</f>
        <v/>
      </c>
      <c r="BC103" s="183" t="str">
        <f>IF('Result do Turno'!CD104="","",'Result do Turno'!CD104)</f>
        <v/>
      </c>
      <c r="BD103" s="183" t="str">
        <f>IF('Result do Turno'!CE103="","",'Result do Turno'!CE103)</f>
        <v/>
      </c>
      <c r="BE103" s="184" t="str">
        <f>IF('Result do Turno'!CE104="","",'Result do Turno'!CE104)</f>
        <v/>
      </c>
      <c r="BG103" s="31">
        <f>'Result do Turno'!W103</f>
        <v>1</v>
      </c>
      <c r="BH103" s="31" t="str">
        <f t="shared" ref="BH103:BH108" si="274">IF(R103="",IF(X103="",CONCATENATE(T103,"x",U103," ",V103,"x",W103),CONCATENATE(T103,"x",U103," ",V103,"x",W103," ",X103,"x",Y103)),CONCATENATE(R103,"x",S103))</f>
        <v>WxO</v>
      </c>
      <c r="BI103" s="31">
        <f>'Result do Turno'!AK103</f>
        <v>1</v>
      </c>
      <c r="BJ103" s="31" t="str">
        <f t="shared" ref="BJ103:BJ108" si="275">IF(Z103="",IF(AF103="",CONCATENATE(AB103,"x",AC103," ",AD103,"x",AE103),CONCATENATE(AB103,"x",AC103," ",AD103,"x",AE103," ",AF103,"x",AG103)),CONCATENATE(Z103,"x",AA103))</f>
        <v>1x6 6x2 11x9</v>
      </c>
      <c r="BK103" s="31">
        <f>'Result do Turno'!AY103</f>
        <v>0</v>
      </c>
      <c r="BL103" s="31" t="str">
        <f t="shared" si="219"/>
        <v>3x6 4x6</v>
      </c>
      <c r="BM103" s="31">
        <f>'Result do Turno'!BM103</f>
        <v>1</v>
      </c>
      <c r="BN103" s="31" t="str">
        <f t="shared" si="220"/>
        <v>6x4 6x3</v>
      </c>
      <c r="BO103" s="31">
        <f>'Result do Turno'!CA103</f>
        <v>1</v>
      </c>
      <c r="BP103" s="31" t="str">
        <f t="shared" si="221"/>
        <v>1x3 x</v>
      </c>
      <c r="BQ103" s="31">
        <f t="shared" ref="BQ103:BQ108" si="276">IF(BH103="x x","",1)</f>
        <v>1</v>
      </c>
      <c r="BR103" s="31" t="str">
        <f t="shared" ref="BR103:BR108" si="277">IF(BG103=1,CONCATENATE($A103, " venceu ",B103," por ",BH103),IF(BH103="OxW",CONCATENATE($A103, " perdeu para ",B103," por WxO"),CONCATENATE($A103, " perdeu para ",B103," por ",BH103)))</f>
        <v>ALEXANDRE TEIXEIRA venceu DHYEGO CRUZ por WxO</v>
      </c>
      <c r="BS103" s="31">
        <f t="shared" ref="BS103:BS108" si="278">IF(BJ103="x x","",1)</f>
        <v>1</v>
      </c>
      <c r="BT103" s="31" t="str">
        <f t="shared" ref="BT103:BT108" si="279">IF(BI103=1,CONCATENATE($A103, " venceu ",D103," por ",BJ103),IF(BJ103="OxW",CONCATENATE($A103, " perdeu para ",D103," por WxO"),CONCATENATE($A103, " perdeu para ",D103," por ",BJ103)))</f>
        <v>ALEXANDRE TEIXEIRA venceu DIONY PORTO por 1x6 6x2 11x9</v>
      </c>
      <c r="BU103" s="31">
        <f t="shared" ref="BU103:BU108" si="280">IF(BL103="x x","",1)</f>
        <v>1</v>
      </c>
      <c r="BV103" s="31" t="str">
        <f t="shared" ref="BV103:BV108" si="281">IF(BK103=1,CONCATENATE($A103, " venceu ",F103," por ",BL103),IF(BL103="OxW",CONCATENATE($A103, " perdeu para ",F103," por WxO"),CONCATENATE($A103, " perdeu para ",F103," por ",BL103)))</f>
        <v>ALEXANDRE TEIXEIRA perdeu para ÁLVARO PLACIDO por 3x6 4x6</v>
      </c>
      <c r="BW103" s="31">
        <f t="shared" ref="BW103:BW108" si="282">IF(BN103="x x","",1)</f>
        <v>1</v>
      </c>
      <c r="BX103" s="31" t="str">
        <f t="shared" ref="BX103:BX108" si="283">IF(BM103=1,CONCATENATE($A103, " venceu ",H103," por ",BN103),IF(BN103="OxW",CONCATENATE($A103, " perdeu para ",H103," por WxO"),CONCATENATE($A103, " perdeu para ",H103," por ",BN103)))</f>
        <v>ALEXANDRE TEIXEIRA venceu CLÓVIS CORREA por 6x4 6x3</v>
      </c>
      <c r="BY103" s="31">
        <f t="shared" ref="BY103:BY108" si="284">IF(BP103="x x","",1)</f>
        <v>1</v>
      </c>
      <c r="BZ103" s="31" t="str">
        <f t="shared" ref="BZ103:BZ108" si="285">IF(BO103=1,CONCATENATE($A103, " venceu ",J103," por ",BP103),IF(BP103="OxW",CONCATENATE($A103, " perdeu para ",J103," por WxO"),CONCATENATE($A103, " perdeu para ",J103," por ",BP103)))</f>
        <v>ALEXANDRE TEIXEIRA venceu LUCIMAR SILVA por 1x3 x</v>
      </c>
      <c r="CB103" s="31" t="str">
        <f t="shared" ref="CB103:CB108" si="286">IF(BQ103=1,BR103,CONCATENATE(A103, " x ",B103))</f>
        <v>ALEXANDRE TEIXEIRA venceu DHYEGO CRUZ por WxO</v>
      </c>
      <c r="CC103" s="31" t="str">
        <f t="shared" ref="CC103:CC108" si="287">IF(BS103=1,BT103,CONCATENATE(A103, " x ",D103))</f>
        <v>ALEXANDRE TEIXEIRA venceu DIONY PORTO por 1x6 6x2 11x9</v>
      </c>
      <c r="CD103" s="31" t="str">
        <f t="shared" ref="CD103:CD108" si="288">IF(BU103=1,BV103,CONCATENATE(A103, " x ",F103))</f>
        <v>ALEXANDRE TEIXEIRA perdeu para ÁLVARO PLACIDO por 3x6 4x6</v>
      </c>
      <c r="CE103" s="31" t="str">
        <f t="shared" ref="CE103:CE108" si="289">IF(BW103=1,BX103,CONCATENATE(A103, " x ",H103))</f>
        <v>ALEXANDRE TEIXEIRA venceu CLÓVIS CORREA por 6x4 6x3</v>
      </c>
      <c r="CF103" s="31" t="str">
        <f t="shared" ref="CF103:CF108" si="290">IF(BY103=1,BZ103,CONCATENATE(A103, " x ",J103))</f>
        <v>ALEXANDRE TEIXEIRA venceu LUCIMAR SILVA por 1x3 x</v>
      </c>
      <c r="CG103" s="31">
        <f t="shared" ref="CG103:CG108" si="291">COUNTIF(BH103:BP103,"OxW")</f>
        <v>0</v>
      </c>
      <c r="CH103" s="31" t="str">
        <f t="shared" si="268"/>
        <v/>
      </c>
    </row>
    <row r="104" spans="1:86" x14ac:dyDescent="0.45">
      <c r="A104" s="179" t="str">
        <f>'Result do Turno'!D104</f>
        <v>LUCIMAR SILVA</v>
      </c>
      <c r="B104" s="31" t="str">
        <f>'Result do Turno'!V106</f>
        <v>DIONY PORTO</v>
      </c>
      <c r="C104" s="31" t="str">
        <f t="shared" si="269"/>
        <v/>
      </c>
      <c r="D104" s="31" t="str">
        <f>'Result do Turno'!AJ106</f>
        <v>ÁLVARO PLACIDO</v>
      </c>
      <c r="E104" s="31" t="str">
        <f t="shared" si="270"/>
        <v/>
      </c>
      <c r="F104" s="31" t="str">
        <f>'Result do Turno'!AX106</f>
        <v>CLÓVIS CORREA</v>
      </c>
      <c r="G104" s="31" t="str">
        <f t="shared" si="271"/>
        <v/>
      </c>
      <c r="H104" s="31" t="str">
        <f>'Result do Turno'!BL106</f>
        <v>DHYEGO CRUZ</v>
      </c>
      <c r="I104" s="31" t="str">
        <f t="shared" si="272"/>
        <v/>
      </c>
      <c r="J104" s="31" t="str">
        <f>'Result do Turno'!BZ103</f>
        <v>ALEXANDRE TEIXEIRA</v>
      </c>
      <c r="K104" s="31" t="str">
        <f t="shared" si="273"/>
        <v/>
      </c>
      <c r="M104" s="181" t="str">
        <f>'Result do Turno'!U106</f>
        <v>(D)</v>
      </c>
      <c r="N104" s="181">
        <f>'Result do Turno'!AI106</f>
        <v>0</v>
      </c>
      <c r="O104" s="181" t="str">
        <f>'Result do Turno'!AW106</f>
        <v>(D)</v>
      </c>
      <c r="P104" s="181" t="str">
        <f>'Result do Turno'!BK106</f>
        <v>(D)</v>
      </c>
      <c r="Q104" s="181">
        <f>'Result do Turno'!BY103</f>
        <v>0</v>
      </c>
      <c r="R104" s="185" t="str">
        <f>IF('Result do Turno'!X105="","",'Result do Turno'!X105)</f>
        <v/>
      </c>
      <c r="S104" s="31" t="str">
        <f>IF('Result do Turno'!X106="","",'Result do Turno'!X106)</f>
        <v/>
      </c>
      <c r="T104" s="31">
        <f>IF('Result do Turno'!Y105="","",'Result do Turno'!Y105)</f>
        <v>6</v>
      </c>
      <c r="U104" s="31">
        <f>IF('Result do Turno'!Y106="","",'Result do Turno'!Y106)</f>
        <v>1</v>
      </c>
      <c r="V104" s="31">
        <f>IF('Result do Turno'!Z105="","",'Result do Turno'!Z105)</f>
        <v>6</v>
      </c>
      <c r="W104" s="31">
        <f>IF('Result do Turno'!Z106="","",'Result do Turno'!Z106)</f>
        <v>2</v>
      </c>
      <c r="X104" s="31" t="str">
        <f>IF('Result do Turno'!AA105="","",'Result do Turno'!AA105)</f>
        <v/>
      </c>
      <c r="Y104" s="186" t="str">
        <f>IF('Result do Turno'!AA106="","",'Result do Turno'!AA106)</f>
        <v/>
      </c>
      <c r="Z104" s="185" t="str">
        <f>IF('Result do Turno'!AL105="","",'Result do Turno'!AL105)</f>
        <v/>
      </c>
      <c r="AA104" s="31" t="str">
        <f>IF('Result do Turno'!AL106="","",'Result do Turno'!AL106)</f>
        <v/>
      </c>
      <c r="AB104" s="31">
        <f>IF('Result do Turno'!AM105="","",'Result do Turno'!AM105)</f>
        <v>6</v>
      </c>
      <c r="AC104" s="31">
        <f>IF('Result do Turno'!AM106="","",'Result do Turno'!AM106)</f>
        <v>3</v>
      </c>
      <c r="AD104" s="31">
        <f>IF('Result do Turno'!AN105="","",'Result do Turno'!AN105)</f>
        <v>4</v>
      </c>
      <c r="AE104" s="31">
        <f>IF('Result do Turno'!AN106="","",'Result do Turno'!AN106)</f>
        <v>6</v>
      </c>
      <c r="AF104" s="31">
        <f>IF('Result do Turno'!AO105="","",'Result do Turno'!AO105)</f>
        <v>10</v>
      </c>
      <c r="AG104" s="186">
        <f>IF('Result do Turno'!AO106="","",'Result do Turno'!AO106)</f>
        <v>2</v>
      </c>
      <c r="AH104" s="185" t="str">
        <f>IF('Result do Turno'!AZ105="","",'Result do Turno'!AZ105)</f>
        <v/>
      </c>
      <c r="AI104" s="31" t="str">
        <f>IF('Result do Turno'!AZ106="","",'Result do Turno'!AZ106)</f>
        <v/>
      </c>
      <c r="AJ104" s="31">
        <f>IF('Result do Turno'!BA105="","",'Result do Turno'!BA105)</f>
        <v>6</v>
      </c>
      <c r="AK104" s="31">
        <f>IF('Result do Turno'!BA106="","",'Result do Turno'!BA106)</f>
        <v>2</v>
      </c>
      <c r="AL104" s="31">
        <f>IF('Result do Turno'!BB105="","",'Result do Turno'!BB105)</f>
        <v>6</v>
      </c>
      <c r="AM104" s="31">
        <f>IF('Result do Turno'!BB106="","",'Result do Turno'!BB106)</f>
        <v>1</v>
      </c>
      <c r="AN104" s="31" t="str">
        <f>IF('Result do Turno'!BC105="","",'Result do Turno'!BC105)</f>
        <v/>
      </c>
      <c r="AO104" s="186" t="str">
        <f>IF('Result do Turno'!BC106="","",'Result do Turno'!BC106)</f>
        <v/>
      </c>
      <c r="AP104" s="185" t="str">
        <f>IF('Result do Turno'!BN105="","",'Result do Turno'!BN105)</f>
        <v>W</v>
      </c>
      <c r="AQ104" s="31" t="str">
        <f>IF('Result do Turno'!BN106="","",'Result do Turno'!BN106)</f>
        <v>O</v>
      </c>
      <c r="AR104" s="31" t="str">
        <f>IF('Result do Turno'!BO105="","",'Result do Turno'!BO105)</f>
        <v/>
      </c>
      <c r="AS104" s="31" t="str">
        <f>IF('Result do Turno'!BO106="","",'Result do Turno'!BO106)</f>
        <v/>
      </c>
      <c r="AT104" s="31" t="str">
        <f>IF('Result do Turno'!BP105="","",'Result do Turno'!BP105)</f>
        <v/>
      </c>
      <c r="AU104" s="31" t="str">
        <f>IF('Result do Turno'!BP106="","",'Result do Turno'!BP106)</f>
        <v/>
      </c>
      <c r="AV104" s="31" t="str">
        <f>IF('Result do Turno'!BQ105="","",'Result do Turno'!BQ105)</f>
        <v/>
      </c>
      <c r="AW104" s="186" t="str">
        <f>IF('Result do Turno'!BQ106="","",'Result do Turno'!BQ106)</f>
        <v/>
      </c>
      <c r="AX104" s="185" t="str">
        <f>IF('Result do Turno'!CB104="","",'Result do Turno'!CB104)</f>
        <v>R</v>
      </c>
      <c r="AY104" s="31" t="str">
        <f>IF('Result do Turno'!CB103="","",'Result do Turno'!CB103)</f>
        <v/>
      </c>
      <c r="AZ104" s="31">
        <f>IF('Result do Turno'!CC104="","",'Result do Turno'!CC104)</f>
        <v>3</v>
      </c>
      <c r="BA104" s="31">
        <f>IF('Result do Turno'!CC103="","",'Result do Turno'!CC103)</f>
        <v>1</v>
      </c>
      <c r="BB104" s="31" t="str">
        <f>IF('Result do Turno'!CD104="","",'Result do Turno'!CD104)</f>
        <v/>
      </c>
      <c r="BC104" s="31" t="str">
        <f>IF('Result do Turno'!CD103="","",'Result do Turno'!CD103)</f>
        <v/>
      </c>
      <c r="BD104" s="31" t="str">
        <f>IF('Result do Turno'!CE104="","",'Result do Turno'!CE104)</f>
        <v/>
      </c>
      <c r="BE104" s="186" t="str">
        <f>IF('Result do Turno'!CE103="","",'Result do Turno'!CE103)</f>
        <v/>
      </c>
      <c r="BG104" s="31">
        <f>'Result do Turno'!W105</f>
        <v>1</v>
      </c>
      <c r="BH104" s="31" t="str">
        <f t="shared" si="274"/>
        <v>6x1 6x2</v>
      </c>
      <c r="BI104" s="31">
        <f>'Result do Turno'!AK105</f>
        <v>1</v>
      </c>
      <c r="BJ104" s="31" t="str">
        <f t="shared" si="275"/>
        <v>6x3 4x6 10x2</v>
      </c>
      <c r="BK104" s="31">
        <f>'Result do Turno'!AY105</f>
        <v>1</v>
      </c>
      <c r="BL104" s="31" t="str">
        <f t="shared" si="219"/>
        <v>6x2 6x1</v>
      </c>
      <c r="BM104" s="31">
        <f>'Result do Turno'!BM105</f>
        <v>1</v>
      </c>
      <c r="BN104" s="31" t="str">
        <f t="shared" si="220"/>
        <v>WxO</v>
      </c>
      <c r="BO104" s="31">
        <f>'Result do Turno'!CA104</f>
        <v>0</v>
      </c>
      <c r="BP104" s="31" t="str">
        <f t="shared" si="221"/>
        <v>Rx</v>
      </c>
      <c r="BQ104" s="31">
        <f t="shared" si="276"/>
        <v>1</v>
      </c>
      <c r="BR104" s="31" t="str">
        <f t="shared" si="277"/>
        <v>LUCIMAR SILVA venceu DIONY PORTO por 6x1 6x2</v>
      </c>
      <c r="BS104" s="31">
        <f t="shared" si="278"/>
        <v>1</v>
      </c>
      <c r="BT104" s="31" t="str">
        <f t="shared" si="279"/>
        <v>LUCIMAR SILVA venceu ÁLVARO PLACIDO por 6x3 4x6 10x2</v>
      </c>
      <c r="BU104" s="31">
        <f t="shared" si="280"/>
        <v>1</v>
      </c>
      <c r="BV104" s="31" t="str">
        <f t="shared" si="281"/>
        <v>LUCIMAR SILVA venceu CLÓVIS CORREA por 6x2 6x1</v>
      </c>
      <c r="BW104" s="31">
        <f t="shared" si="282"/>
        <v>1</v>
      </c>
      <c r="BX104" s="31" t="str">
        <f t="shared" si="283"/>
        <v>LUCIMAR SILVA venceu DHYEGO CRUZ por WxO</v>
      </c>
      <c r="BY104" s="31">
        <f t="shared" si="284"/>
        <v>1</v>
      </c>
      <c r="BZ104" s="31" t="str">
        <f t="shared" si="285"/>
        <v>LUCIMAR SILVA perdeu para ALEXANDRE TEIXEIRA por Rx</v>
      </c>
      <c r="CB104" s="31" t="str">
        <f t="shared" si="286"/>
        <v>LUCIMAR SILVA venceu DIONY PORTO por 6x1 6x2</v>
      </c>
      <c r="CC104" s="31" t="str">
        <f t="shared" si="287"/>
        <v>LUCIMAR SILVA venceu ÁLVARO PLACIDO por 6x3 4x6 10x2</v>
      </c>
      <c r="CD104" s="31" t="str">
        <f t="shared" si="288"/>
        <v>LUCIMAR SILVA venceu CLÓVIS CORREA por 6x2 6x1</v>
      </c>
      <c r="CE104" s="31" t="str">
        <f t="shared" si="289"/>
        <v>LUCIMAR SILVA venceu DHYEGO CRUZ por WxO</v>
      </c>
      <c r="CF104" s="31" t="str">
        <f t="shared" si="290"/>
        <v>LUCIMAR SILVA perdeu para ALEXANDRE TEIXEIRA por Rx</v>
      </c>
      <c r="CG104" s="31">
        <f t="shared" si="291"/>
        <v>0</v>
      </c>
      <c r="CH104" s="31" t="str">
        <f t="shared" si="268"/>
        <v/>
      </c>
    </row>
    <row r="105" spans="1:86" x14ac:dyDescent="0.45">
      <c r="A105" s="179" t="str">
        <f>'Result do Turno'!D105</f>
        <v>CLÓVIS CORREA</v>
      </c>
      <c r="B105" s="31" t="str">
        <f>'Result do Turno'!V108</f>
        <v>ÁLVARO PLACIDO</v>
      </c>
      <c r="C105" s="31" t="str">
        <f t="shared" si="269"/>
        <v/>
      </c>
      <c r="D105" s="31" t="str">
        <f>'Result do Turno'!AJ108</f>
        <v>DHYEGO CRUZ</v>
      </c>
      <c r="E105" s="31" t="str">
        <f t="shared" si="270"/>
        <v/>
      </c>
      <c r="F105" s="31" t="str">
        <f>'Result do Turno'!AX105</f>
        <v>LUCIMAR SILVA</v>
      </c>
      <c r="G105" s="31" t="str">
        <f t="shared" si="271"/>
        <v/>
      </c>
      <c r="H105" s="31" t="str">
        <f>'Result do Turno'!BL103</f>
        <v>ALEXANDRE TEIXEIRA</v>
      </c>
      <c r="I105" s="31" t="str">
        <f t="shared" si="272"/>
        <v/>
      </c>
      <c r="J105" s="31" t="str">
        <f>'Result do Turno'!BZ106</f>
        <v>DIONY PORTO</v>
      </c>
      <c r="K105" s="31" t="str">
        <f t="shared" si="273"/>
        <v/>
      </c>
      <c r="M105" s="181" t="str">
        <f>'Result do Turno'!U108</f>
        <v>(D)</v>
      </c>
      <c r="N105" s="181">
        <f>'Result do Turno'!AI108</f>
        <v>0</v>
      </c>
      <c r="O105" s="181">
        <f>'Result do Turno'!AW105</f>
        <v>0</v>
      </c>
      <c r="P105" s="181" t="str">
        <f>'Result do Turno'!BK103</f>
        <v>(D)</v>
      </c>
      <c r="Q105" s="181">
        <f>'Result do Turno'!BY106</f>
        <v>0</v>
      </c>
      <c r="R105" s="185" t="str">
        <f>IF('Result do Turno'!X107="","",'Result do Turno'!X107)</f>
        <v/>
      </c>
      <c r="S105" s="31" t="str">
        <f>IF('Result do Turno'!X108="","",'Result do Turno'!X108)</f>
        <v/>
      </c>
      <c r="T105" s="31">
        <f>IF('Result do Turno'!Y107="","",'Result do Turno'!Y107)</f>
        <v>7</v>
      </c>
      <c r="U105" s="31">
        <f>IF('Result do Turno'!Y108="","",'Result do Turno'!Y108)</f>
        <v>5</v>
      </c>
      <c r="V105" s="31">
        <f>IF('Result do Turno'!Z107="","",'Result do Turno'!Z107)</f>
        <v>6</v>
      </c>
      <c r="W105" s="31">
        <f>IF('Result do Turno'!Z108="","",'Result do Turno'!Z108)</f>
        <v>1</v>
      </c>
      <c r="X105" s="31" t="str">
        <f>IF('Result do Turno'!AA107="","",'Result do Turno'!AA107)</f>
        <v/>
      </c>
      <c r="Y105" s="186" t="str">
        <f>IF('Result do Turno'!AA108="","",'Result do Turno'!AA108)</f>
        <v/>
      </c>
      <c r="Z105" s="185" t="str">
        <f>IF('Result do Turno'!AL107="","",'Result do Turno'!AL107)</f>
        <v/>
      </c>
      <c r="AA105" s="31" t="str">
        <f>IF('Result do Turno'!AL108="","",'Result do Turno'!AL108)</f>
        <v/>
      </c>
      <c r="AB105" s="31">
        <f>IF('Result do Turno'!AM107="","",'Result do Turno'!AM107)</f>
        <v>0</v>
      </c>
      <c r="AC105" s="31">
        <f>IF('Result do Turno'!AM108="","",'Result do Turno'!AM108)</f>
        <v>6</v>
      </c>
      <c r="AD105" s="31">
        <f>IF('Result do Turno'!AN107="","",'Result do Turno'!AN107)</f>
        <v>2</v>
      </c>
      <c r="AE105" s="31">
        <f>IF('Result do Turno'!AN108="","",'Result do Turno'!AN108)</f>
        <v>6</v>
      </c>
      <c r="AF105" s="31" t="str">
        <f>IF('Result do Turno'!AO107="","",'Result do Turno'!AO107)</f>
        <v/>
      </c>
      <c r="AG105" s="186" t="str">
        <f>IF('Result do Turno'!AO108="","",'Result do Turno'!AO108)</f>
        <v/>
      </c>
      <c r="AH105" s="185" t="str">
        <f>IF('Result do Turno'!AZ106="","",'Result do Turno'!AZ106)</f>
        <v/>
      </c>
      <c r="AI105" s="31" t="str">
        <f>IF('Result do Turno'!AZ105="","",'Result do Turno'!AZ105)</f>
        <v/>
      </c>
      <c r="AJ105" s="31">
        <f>IF('Result do Turno'!BA106="","",'Result do Turno'!BA106)</f>
        <v>2</v>
      </c>
      <c r="AK105" s="31">
        <f>IF('Result do Turno'!BA105="","",'Result do Turno'!BA105)</f>
        <v>6</v>
      </c>
      <c r="AL105" s="31">
        <f>IF('Result do Turno'!BB106="","",'Result do Turno'!BB106)</f>
        <v>1</v>
      </c>
      <c r="AM105" s="31">
        <f>IF('Result do Turno'!BB105="","",'Result do Turno'!BB105)</f>
        <v>6</v>
      </c>
      <c r="AN105" s="31" t="str">
        <f>IF('Result do Turno'!BC106="","",'Result do Turno'!BC106)</f>
        <v/>
      </c>
      <c r="AO105" s="186" t="str">
        <f>IF('Result do Turno'!BC105="","",'Result do Turno'!BC105)</f>
        <v/>
      </c>
      <c r="AP105" s="185" t="str">
        <f>IF('Result do Turno'!BN104="","",'Result do Turno'!BN104)</f>
        <v/>
      </c>
      <c r="AQ105" s="31" t="str">
        <f>IF('Result do Turno'!BN103="","",'Result do Turno'!BN103)</f>
        <v/>
      </c>
      <c r="AR105" s="31">
        <f>IF('Result do Turno'!BO104="","",'Result do Turno'!BO104)</f>
        <v>4</v>
      </c>
      <c r="AS105" s="31">
        <f>IF('Result do Turno'!BO103="","",'Result do Turno'!BO103)</f>
        <v>6</v>
      </c>
      <c r="AT105" s="31">
        <f>IF('Result do Turno'!BP104="","",'Result do Turno'!BP104)</f>
        <v>3</v>
      </c>
      <c r="AU105" s="31">
        <f>IF('Result do Turno'!BP103="","",'Result do Turno'!BP103)</f>
        <v>6</v>
      </c>
      <c r="AV105" s="31" t="str">
        <f>IF('Result do Turno'!BQ104="","",'Result do Turno'!BQ104)</f>
        <v/>
      </c>
      <c r="AW105" s="186" t="str">
        <f>IF('Result do Turno'!BQ103="","",'Result do Turno'!BQ103)</f>
        <v/>
      </c>
      <c r="AX105" s="185" t="str">
        <f>IF('Result do Turno'!CB105="","",'Result do Turno'!CB105)</f>
        <v>W</v>
      </c>
      <c r="AY105" s="31" t="str">
        <f>IF('Result do Turno'!CB106="","",'Result do Turno'!CB106)</f>
        <v>O</v>
      </c>
      <c r="AZ105" s="31" t="str">
        <f>IF('Result do Turno'!CC105="","",'Result do Turno'!CC105)</f>
        <v/>
      </c>
      <c r="BA105" s="31" t="str">
        <f>IF('Result do Turno'!CC106="","",'Result do Turno'!CC106)</f>
        <v/>
      </c>
      <c r="BB105" s="31" t="str">
        <f>IF('Result do Turno'!CD105="","",'Result do Turno'!CD105)</f>
        <v/>
      </c>
      <c r="BC105" s="31" t="str">
        <f>IF('Result do Turno'!CD106="","",'Result do Turno'!CD106)</f>
        <v/>
      </c>
      <c r="BD105" s="31" t="str">
        <f>IF('Result do Turno'!CE105="","",'Result do Turno'!CE105)</f>
        <v/>
      </c>
      <c r="BE105" s="186" t="str">
        <f>IF('Result do Turno'!CE106="","",'Result do Turno'!CE106)</f>
        <v/>
      </c>
      <c r="BG105" s="31">
        <f>'Result do Turno'!W107</f>
        <v>1</v>
      </c>
      <c r="BH105" s="31" t="str">
        <f t="shared" si="274"/>
        <v>7x5 6x1</v>
      </c>
      <c r="BI105" s="31">
        <f>'Result do Turno'!AK107</f>
        <v>0</v>
      </c>
      <c r="BJ105" s="31" t="str">
        <f t="shared" si="275"/>
        <v>0x6 2x6</v>
      </c>
      <c r="BK105" s="31">
        <f>'Result do Turno'!AY106</f>
        <v>0</v>
      </c>
      <c r="BL105" s="31" t="str">
        <f t="shared" si="219"/>
        <v>2x6 1x6</v>
      </c>
      <c r="BM105" s="31">
        <f>'Result do Turno'!BM104</f>
        <v>0</v>
      </c>
      <c r="BN105" s="31" t="str">
        <f t="shared" si="220"/>
        <v>4x6 3x6</v>
      </c>
      <c r="BO105" s="31">
        <f>'Result do Turno'!CA105</f>
        <v>1</v>
      </c>
      <c r="BP105" s="31" t="str">
        <f t="shared" si="221"/>
        <v>WxO</v>
      </c>
      <c r="BQ105" s="31">
        <f t="shared" si="276"/>
        <v>1</v>
      </c>
      <c r="BR105" s="31" t="str">
        <f t="shared" si="277"/>
        <v>CLÓVIS CORREA venceu ÁLVARO PLACIDO por 7x5 6x1</v>
      </c>
      <c r="BS105" s="31">
        <f t="shared" si="278"/>
        <v>1</v>
      </c>
      <c r="BT105" s="31" t="str">
        <f t="shared" si="279"/>
        <v>CLÓVIS CORREA perdeu para DHYEGO CRUZ por 0x6 2x6</v>
      </c>
      <c r="BU105" s="31">
        <f t="shared" si="280"/>
        <v>1</v>
      </c>
      <c r="BV105" s="31" t="str">
        <f t="shared" si="281"/>
        <v>CLÓVIS CORREA perdeu para LUCIMAR SILVA por 2x6 1x6</v>
      </c>
      <c r="BW105" s="31">
        <f t="shared" si="282"/>
        <v>1</v>
      </c>
      <c r="BX105" s="31" t="str">
        <f t="shared" si="283"/>
        <v>CLÓVIS CORREA perdeu para ALEXANDRE TEIXEIRA por 4x6 3x6</v>
      </c>
      <c r="BY105" s="31">
        <f t="shared" si="284"/>
        <v>1</v>
      </c>
      <c r="BZ105" s="31" t="str">
        <f t="shared" si="285"/>
        <v>CLÓVIS CORREA venceu DIONY PORTO por WxO</v>
      </c>
      <c r="CB105" s="31" t="str">
        <f t="shared" si="286"/>
        <v>CLÓVIS CORREA venceu ÁLVARO PLACIDO por 7x5 6x1</v>
      </c>
      <c r="CC105" s="31" t="str">
        <f t="shared" si="287"/>
        <v>CLÓVIS CORREA perdeu para DHYEGO CRUZ por 0x6 2x6</v>
      </c>
      <c r="CD105" s="31" t="str">
        <f t="shared" si="288"/>
        <v>CLÓVIS CORREA perdeu para LUCIMAR SILVA por 2x6 1x6</v>
      </c>
      <c r="CE105" s="31" t="str">
        <f t="shared" si="289"/>
        <v>CLÓVIS CORREA perdeu para ALEXANDRE TEIXEIRA por 4x6 3x6</v>
      </c>
      <c r="CF105" s="31" t="str">
        <f t="shared" si="290"/>
        <v>CLÓVIS CORREA venceu DIONY PORTO por WxO</v>
      </c>
      <c r="CG105" s="31">
        <f t="shared" si="291"/>
        <v>0</v>
      </c>
      <c r="CH105" s="31" t="str">
        <f t="shared" si="268"/>
        <v/>
      </c>
    </row>
    <row r="106" spans="1:86" x14ac:dyDescent="0.45">
      <c r="A106" s="179" t="str">
        <f>'Result do Turno'!D106</f>
        <v>ÁLVARO PLACIDO</v>
      </c>
      <c r="B106" s="31" t="str">
        <f>'Result do Turno'!V107</f>
        <v>CLÓVIS CORREA</v>
      </c>
      <c r="C106" s="31" t="str">
        <f t="shared" si="269"/>
        <v/>
      </c>
      <c r="D106" s="31" t="str">
        <f>'Result do Turno'!AJ105</f>
        <v>LUCIMAR SILVA</v>
      </c>
      <c r="E106" s="31" t="str">
        <f t="shared" si="270"/>
        <v/>
      </c>
      <c r="F106" s="31" t="str">
        <f>'Result do Turno'!AX103</f>
        <v>ALEXANDRE TEIXEIRA</v>
      </c>
      <c r="G106" s="31" t="str">
        <f t="shared" si="271"/>
        <v/>
      </c>
      <c r="H106" s="31" t="str">
        <f>'Result do Turno'!BL107</f>
        <v>DIONY PORTO</v>
      </c>
      <c r="I106" s="31" t="str">
        <f t="shared" si="272"/>
        <v/>
      </c>
      <c r="J106" s="31" t="str">
        <f>'Result do Turno'!BZ108</f>
        <v>DHYEGO CRUZ</v>
      </c>
      <c r="K106" s="31" t="str">
        <f t="shared" si="273"/>
        <v>ÁLVARO PLACIDO</v>
      </c>
      <c r="M106" s="181">
        <f>'Result do Turno'!U107</f>
        <v>0</v>
      </c>
      <c r="N106" s="181" t="str">
        <f>'Result do Turno'!AI105</f>
        <v>(D)</v>
      </c>
      <c r="O106" s="181">
        <f>'Result do Turno'!AW103</f>
        <v>0</v>
      </c>
      <c r="P106" s="181" t="str">
        <f>'Result do Turno'!BK107</f>
        <v>(D)</v>
      </c>
      <c r="Q106" s="181">
        <f>'Result do Turno'!BY108</f>
        <v>0</v>
      </c>
      <c r="R106" s="185" t="str">
        <f>IF('Result do Turno'!X108="","",'Result do Turno'!X108)</f>
        <v/>
      </c>
      <c r="S106" s="31" t="str">
        <f>IF('Result do Turno'!X107="","",'Result do Turno'!X107)</f>
        <v/>
      </c>
      <c r="T106" s="31">
        <f>IF('Result do Turno'!Y108="","",'Result do Turno'!Y108)</f>
        <v>5</v>
      </c>
      <c r="U106" s="31">
        <f>IF('Result do Turno'!Y107="","",'Result do Turno'!Y107)</f>
        <v>7</v>
      </c>
      <c r="V106" s="31">
        <f>IF('Result do Turno'!Z108="","",'Result do Turno'!Z108)</f>
        <v>1</v>
      </c>
      <c r="W106" s="31">
        <f>IF('Result do Turno'!Z107="","",'Result do Turno'!Z107)</f>
        <v>6</v>
      </c>
      <c r="X106" s="31" t="str">
        <f>IF('Result do Turno'!AA108="","",'Result do Turno'!AA108)</f>
        <v/>
      </c>
      <c r="Y106" s="186" t="str">
        <f>IF('Result do Turno'!AA107="","",'Result do Turno'!AA107)</f>
        <v/>
      </c>
      <c r="Z106" s="185" t="str">
        <f>IF('Result do Turno'!AL106="","",'Result do Turno'!AL106)</f>
        <v/>
      </c>
      <c r="AA106" s="31" t="str">
        <f>IF('Result do Turno'!AL105="","",'Result do Turno'!AL105)</f>
        <v/>
      </c>
      <c r="AB106" s="31">
        <f>IF('Result do Turno'!AM106="","",'Result do Turno'!AM106)</f>
        <v>3</v>
      </c>
      <c r="AC106" s="31">
        <f>IF('Result do Turno'!AM105="","",'Result do Turno'!AM105)</f>
        <v>6</v>
      </c>
      <c r="AD106" s="31">
        <f>IF('Result do Turno'!AN106="","",'Result do Turno'!AN106)</f>
        <v>6</v>
      </c>
      <c r="AE106" s="31">
        <f>IF('Result do Turno'!AN105="","",'Result do Turno'!AN105)</f>
        <v>4</v>
      </c>
      <c r="AF106" s="31">
        <f>IF('Result do Turno'!AO106="","",'Result do Turno'!AO106)</f>
        <v>2</v>
      </c>
      <c r="AG106" s="186">
        <f>IF('Result do Turno'!AO105="","",'Result do Turno'!AO105)</f>
        <v>10</v>
      </c>
      <c r="AH106" s="185" t="str">
        <f>IF('Result do Turno'!AZ104="","",'Result do Turno'!AZ104)</f>
        <v/>
      </c>
      <c r="AI106" s="31" t="str">
        <f>IF('Result do Turno'!AZ103="","",'Result do Turno'!AZ103)</f>
        <v/>
      </c>
      <c r="AJ106" s="31">
        <f>IF('Result do Turno'!BA104="","",'Result do Turno'!BA104)</f>
        <v>6</v>
      </c>
      <c r="AK106" s="31">
        <f>IF('Result do Turno'!BA103="","",'Result do Turno'!BA103)</f>
        <v>3</v>
      </c>
      <c r="AL106" s="31">
        <f>IF('Result do Turno'!BB104="","",'Result do Turno'!BB104)</f>
        <v>6</v>
      </c>
      <c r="AM106" s="31">
        <f>IF('Result do Turno'!BB103="","",'Result do Turno'!BB103)</f>
        <v>4</v>
      </c>
      <c r="AN106" s="31" t="str">
        <f>IF('Result do Turno'!BC104="","",'Result do Turno'!BC104)</f>
        <v/>
      </c>
      <c r="AO106" s="186" t="str">
        <f>IF('Result do Turno'!BC103="","",'Result do Turno'!BC103)</f>
        <v/>
      </c>
      <c r="AP106" s="185" t="str">
        <f>IF('Result do Turno'!BN108="","",'Result do Turno'!BN108)</f>
        <v/>
      </c>
      <c r="AQ106" s="31" t="str">
        <f>IF('Result do Turno'!BN107="","",'Result do Turno'!BN107)</f>
        <v/>
      </c>
      <c r="AR106" s="31">
        <f>IF('Result do Turno'!BO108="","",'Result do Turno'!BO108)</f>
        <v>6</v>
      </c>
      <c r="AS106" s="31">
        <f>IF('Result do Turno'!BO107="","",'Result do Turno'!BO107)</f>
        <v>1</v>
      </c>
      <c r="AT106" s="31">
        <f>IF('Result do Turno'!BP108="","",'Result do Turno'!BP108)</f>
        <v>6</v>
      </c>
      <c r="AU106" s="31">
        <f>IF('Result do Turno'!BP107="","",'Result do Turno'!BP107)</f>
        <v>1</v>
      </c>
      <c r="AV106" s="31" t="str">
        <f>IF('Result do Turno'!BQ108="","",'Result do Turno'!BQ108)</f>
        <v/>
      </c>
      <c r="AW106" s="186" t="str">
        <f>IF('Result do Turno'!BQ107="","",'Result do Turno'!BQ107)</f>
        <v/>
      </c>
      <c r="AX106" s="185" t="str">
        <f>IF('Result do Turno'!CB107="","",'Result do Turno'!CB107)</f>
        <v/>
      </c>
      <c r="AY106" s="31" t="str">
        <f>IF('Result do Turno'!CB108="","",'Result do Turno'!CB108)</f>
        <v/>
      </c>
      <c r="AZ106" s="31" t="str">
        <f>IF('Result do Turno'!CC107="","",'Result do Turno'!CC107)</f>
        <v/>
      </c>
      <c r="BA106" s="31" t="str">
        <f>IF('Result do Turno'!CC108="","",'Result do Turno'!CC108)</f>
        <v/>
      </c>
      <c r="BB106" s="31" t="str">
        <f>IF('Result do Turno'!CD107="","",'Result do Turno'!CD107)</f>
        <v/>
      </c>
      <c r="BC106" s="31" t="str">
        <f>IF('Result do Turno'!CD108="","",'Result do Turno'!CD108)</f>
        <v/>
      </c>
      <c r="BD106" s="31" t="str">
        <f>IF('Result do Turno'!CE107="","",'Result do Turno'!CE107)</f>
        <v/>
      </c>
      <c r="BE106" s="186" t="str">
        <f>IF('Result do Turno'!CE108="","",'Result do Turno'!CE108)</f>
        <v/>
      </c>
      <c r="BG106" s="31">
        <f>'Result do Turno'!W108</f>
        <v>0</v>
      </c>
      <c r="BH106" s="31" t="str">
        <f t="shared" si="274"/>
        <v>5x7 1x6</v>
      </c>
      <c r="BI106" s="31">
        <f>'Result do Turno'!AK106</f>
        <v>0</v>
      </c>
      <c r="BJ106" s="31" t="str">
        <f t="shared" si="275"/>
        <v>3x6 6x4 2x10</v>
      </c>
      <c r="BK106" s="31">
        <f>'Result do Turno'!AY104</f>
        <v>1</v>
      </c>
      <c r="BL106" s="31" t="str">
        <f t="shared" si="219"/>
        <v>6x3 6x4</v>
      </c>
      <c r="BM106" s="31">
        <f>'Result do Turno'!BM108</f>
        <v>1</v>
      </c>
      <c r="BN106" s="31" t="str">
        <f t="shared" si="220"/>
        <v>6x1 6x1</v>
      </c>
      <c r="BO106" s="31">
        <f>'Result do Turno'!CA107</f>
        <v>0</v>
      </c>
      <c r="BP106" s="31" t="str">
        <f t="shared" si="221"/>
        <v>x x</v>
      </c>
      <c r="BQ106" s="31">
        <f t="shared" si="276"/>
        <v>1</v>
      </c>
      <c r="BR106" s="31" t="str">
        <f t="shared" si="277"/>
        <v>ÁLVARO PLACIDO perdeu para CLÓVIS CORREA por 5x7 1x6</v>
      </c>
      <c r="BS106" s="31">
        <f t="shared" si="278"/>
        <v>1</v>
      </c>
      <c r="BT106" s="31" t="str">
        <f t="shared" si="279"/>
        <v>ÁLVARO PLACIDO perdeu para LUCIMAR SILVA por 3x6 6x4 2x10</v>
      </c>
      <c r="BU106" s="31">
        <f t="shared" si="280"/>
        <v>1</v>
      </c>
      <c r="BV106" s="31" t="str">
        <f t="shared" si="281"/>
        <v>ÁLVARO PLACIDO venceu ALEXANDRE TEIXEIRA por 6x3 6x4</v>
      </c>
      <c r="BW106" s="31">
        <f t="shared" si="282"/>
        <v>1</v>
      </c>
      <c r="BX106" s="31" t="str">
        <f t="shared" si="283"/>
        <v>ÁLVARO PLACIDO venceu DIONY PORTO por 6x1 6x1</v>
      </c>
      <c r="BY106" s="31" t="str">
        <f t="shared" si="284"/>
        <v/>
      </c>
      <c r="BZ106" s="31" t="str">
        <f t="shared" si="285"/>
        <v>ÁLVARO PLACIDO perdeu para DHYEGO CRUZ por x x</v>
      </c>
      <c r="CB106" s="31" t="str">
        <f t="shared" si="286"/>
        <v>ÁLVARO PLACIDO perdeu para CLÓVIS CORREA por 5x7 1x6</v>
      </c>
      <c r="CC106" s="31" t="str">
        <f t="shared" si="287"/>
        <v>ÁLVARO PLACIDO perdeu para LUCIMAR SILVA por 3x6 6x4 2x10</v>
      </c>
      <c r="CD106" s="31" t="str">
        <f t="shared" si="288"/>
        <v>ÁLVARO PLACIDO venceu ALEXANDRE TEIXEIRA por 6x3 6x4</v>
      </c>
      <c r="CE106" s="31" t="str">
        <f t="shared" si="289"/>
        <v>ÁLVARO PLACIDO venceu DIONY PORTO por 6x1 6x1</v>
      </c>
      <c r="CF106" s="31" t="str">
        <f t="shared" si="290"/>
        <v>ÁLVARO PLACIDO x DHYEGO CRUZ</v>
      </c>
      <c r="CG106" s="31">
        <f t="shared" si="291"/>
        <v>0</v>
      </c>
      <c r="CH106" s="31" t="str">
        <f t="shared" si="268"/>
        <v/>
      </c>
    </row>
    <row r="107" spans="1:86" x14ac:dyDescent="0.45">
      <c r="A107" s="179" t="str">
        <f>'Result do Turno'!D107</f>
        <v>DIONY PORTO</v>
      </c>
      <c r="B107" s="31" t="str">
        <f>'Result do Turno'!V105</f>
        <v>LUCIMAR SILVA</v>
      </c>
      <c r="C107" s="31" t="str">
        <f t="shared" si="269"/>
        <v/>
      </c>
      <c r="D107" s="31" t="str">
        <f>'Result do Turno'!AJ103</f>
        <v>ALEXANDRE TEIXEIRA</v>
      </c>
      <c r="E107" s="31" t="str">
        <f t="shared" si="270"/>
        <v/>
      </c>
      <c r="F107" s="31" t="str">
        <f>'Result do Turno'!AX108</f>
        <v>DHYEGO CRUZ</v>
      </c>
      <c r="G107" s="31" t="str">
        <f t="shared" si="271"/>
        <v/>
      </c>
      <c r="H107" s="31" t="str">
        <f>'Result do Turno'!BL108</f>
        <v>ÁLVARO PLACIDO</v>
      </c>
      <c r="I107" s="31" t="str">
        <f t="shared" si="272"/>
        <v/>
      </c>
      <c r="J107" s="31" t="str">
        <f>'Result do Turno'!BZ105</f>
        <v>CLÓVIS CORREA</v>
      </c>
      <c r="K107" s="31" t="str">
        <f t="shared" si="273"/>
        <v/>
      </c>
      <c r="M107" s="181">
        <f>'Result do Turno'!U105</f>
        <v>0</v>
      </c>
      <c r="N107" s="181" t="str">
        <f>'Result do Turno'!AI103</f>
        <v>(D)</v>
      </c>
      <c r="O107" s="181" t="str">
        <f>'Result do Turno'!AW108</f>
        <v>(D)</v>
      </c>
      <c r="P107" s="181">
        <f>'Result do Turno'!BK108</f>
        <v>0</v>
      </c>
      <c r="Q107" s="181" t="str">
        <f>'Result do Turno'!BY105</f>
        <v>(D)</v>
      </c>
      <c r="R107" s="185" t="str">
        <f>IF('Result do Turno'!X106="","",'Result do Turno'!X106)</f>
        <v/>
      </c>
      <c r="S107" s="31" t="str">
        <f>IF('Result do Turno'!X105="","",'Result do Turno'!X105)</f>
        <v/>
      </c>
      <c r="T107" s="31">
        <f>IF('Result do Turno'!Y106="","",'Result do Turno'!Y106)</f>
        <v>1</v>
      </c>
      <c r="U107" s="31">
        <f>IF('Result do Turno'!Y105="","",'Result do Turno'!Y105)</f>
        <v>6</v>
      </c>
      <c r="V107" s="31">
        <f>IF('Result do Turno'!Z106="","",'Result do Turno'!Z106)</f>
        <v>2</v>
      </c>
      <c r="W107" s="31">
        <f>IF('Result do Turno'!Z105="","",'Result do Turno'!Z105)</f>
        <v>6</v>
      </c>
      <c r="X107" s="31" t="str">
        <f>IF('Result do Turno'!AA106="","",'Result do Turno'!AA106)</f>
        <v/>
      </c>
      <c r="Y107" s="186" t="str">
        <f>IF('Result do Turno'!AA105="","",'Result do Turno'!AA105)</f>
        <v/>
      </c>
      <c r="Z107" s="185" t="str">
        <f>IF('Result do Turno'!AL104="","",'Result do Turno'!AL104)</f>
        <v/>
      </c>
      <c r="AA107" s="31" t="str">
        <f>IF('Result do Turno'!AL103="","",'Result do Turno'!AL103)</f>
        <v/>
      </c>
      <c r="AB107" s="31">
        <f>IF('Result do Turno'!AM104="","",'Result do Turno'!AM104)</f>
        <v>6</v>
      </c>
      <c r="AC107" s="31">
        <f>IF('Result do Turno'!AM103="","",'Result do Turno'!AM103)</f>
        <v>1</v>
      </c>
      <c r="AD107" s="31">
        <f>IF('Result do Turno'!AN104="","",'Result do Turno'!AN104)</f>
        <v>2</v>
      </c>
      <c r="AE107" s="31">
        <f>IF('Result do Turno'!AN103="","",'Result do Turno'!AN103)</f>
        <v>6</v>
      </c>
      <c r="AF107" s="31">
        <f>IF('Result do Turno'!AO104="","",'Result do Turno'!AO104)</f>
        <v>9</v>
      </c>
      <c r="AG107" s="186">
        <f>IF('Result do Turno'!AO103="","",'Result do Turno'!AO103)</f>
        <v>11</v>
      </c>
      <c r="AH107" s="185" t="str">
        <f>IF('Result do Turno'!AZ107="","",'Result do Turno'!AZ107)</f>
        <v>W</v>
      </c>
      <c r="AI107" s="31" t="str">
        <f>IF('Result do Turno'!AZ108="","",'Result do Turno'!AZ108)</f>
        <v>O</v>
      </c>
      <c r="AJ107" s="31" t="str">
        <f>IF('Result do Turno'!BA107="","",'Result do Turno'!BA107)</f>
        <v/>
      </c>
      <c r="AK107" s="31" t="str">
        <f>IF('Result do Turno'!BA108="","",'Result do Turno'!BA108)</f>
        <v/>
      </c>
      <c r="AL107" s="31" t="str">
        <f>IF('Result do Turno'!BB107="","",'Result do Turno'!BB107)</f>
        <v/>
      </c>
      <c r="AM107" s="31" t="str">
        <f>IF('Result do Turno'!BB108="","",'Result do Turno'!BB108)</f>
        <v/>
      </c>
      <c r="AN107" s="31" t="str">
        <f>IF('Result do Turno'!BC107="","",'Result do Turno'!BC107)</f>
        <v/>
      </c>
      <c r="AO107" s="186" t="str">
        <f>IF('Result do Turno'!BC108="","",'Result do Turno'!BC108)</f>
        <v/>
      </c>
      <c r="AP107" s="185" t="str">
        <f>IF('Result do Turno'!BN107="","",'Result do Turno'!BN107)</f>
        <v/>
      </c>
      <c r="AQ107" s="31" t="str">
        <f>IF('Result do Turno'!BN108="","",'Result do Turno'!BN108)</f>
        <v/>
      </c>
      <c r="AR107" s="31">
        <f>IF('Result do Turno'!BO107="","",'Result do Turno'!BO107)</f>
        <v>1</v>
      </c>
      <c r="AS107" s="31">
        <f>IF('Result do Turno'!BO108="","",'Result do Turno'!BO108)</f>
        <v>6</v>
      </c>
      <c r="AT107" s="31">
        <f>IF('Result do Turno'!BP107="","",'Result do Turno'!BP107)</f>
        <v>1</v>
      </c>
      <c r="AU107" s="31">
        <f>IF('Result do Turno'!BP108="","",'Result do Turno'!BP108)</f>
        <v>6</v>
      </c>
      <c r="AV107" s="31" t="str">
        <f>IF('Result do Turno'!BQ107="","",'Result do Turno'!BQ107)</f>
        <v/>
      </c>
      <c r="AW107" s="186" t="str">
        <f>IF('Result do Turno'!BQ108="","",'Result do Turno'!BQ108)</f>
        <v/>
      </c>
      <c r="AX107" s="185" t="str">
        <f>IF('Result do Turno'!CB106="","",'Result do Turno'!CB106)</f>
        <v>O</v>
      </c>
      <c r="AY107" s="31" t="str">
        <f>IF('Result do Turno'!CB105="","",'Result do Turno'!CB105)</f>
        <v>W</v>
      </c>
      <c r="AZ107" s="31" t="str">
        <f>IF('Result do Turno'!CC106="","",'Result do Turno'!CC106)</f>
        <v/>
      </c>
      <c r="BA107" s="31" t="str">
        <f>IF('Result do Turno'!CC105="","",'Result do Turno'!CC105)</f>
        <v/>
      </c>
      <c r="BB107" s="31" t="str">
        <f>IF('Result do Turno'!CD106="","",'Result do Turno'!CD106)</f>
        <v/>
      </c>
      <c r="BC107" s="31" t="str">
        <f>IF('Result do Turno'!CD105="","",'Result do Turno'!CD105)</f>
        <v/>
      </c>
      <c r="BD107" s="31" t="str">
        <f>IF('Result do Turno'!CE106="","",'Result do Turno'!CE106)</f>
        <v/>
      </c>
      <c r="BE107" s="186" t="str">
        <f>IF('Result do Turno'!CE105="","",'Result do Turno'!CE105)</f>
        <v/>
      </c>
      <c r="BG107" s="31">
        <f>'Result do Turno'!W106</f>
        <v>0</v>
      </c>
      <c r="BH107" s="31" t="str">
        <f t="shared" si="274"/>
        <v>1x6 2x6</v>
      </c>
      <c r="BI107" s="31">
        <f>'Result do Turno'!AK104</f>
        <v>0</v>
      </c>
      <c r="BJ107" s="31" t="str">
        <f t="shared" si="275"/>
        <v>6x1 2x6 9x11</v>
      </c>
      <c r="BK107" s="31">
        <f>'Result do Turno'!AY107</f>
        <v>1</v>
      </c>
      <c r="BL107" s="31" t="str">
        <f t="shared" si="219"/>
        <v>WxO</v>
      </c>
      <c r="BM107" s="31">
        <f>'Result do Turno'!BM107</f>
        <v>0</v>
      </c>
      <c r="BN107" s="31" t="str">
        <f t="shared" si="220"/>
        <v>1x6 1x6</v>
      </c>
      <c r="BO107" s="31">
        <f>'Result do Turno'!CA106</f>
        <v>0</v>
      </c>
      <c r="BP107" s="31" t="str">
        <f t="shared" si="221"/>
        <v>OxW</v>
      </c>
      <c r="BQ107" s="31">
        <f t="shared" si="276"/>
        <v>1</v>
      </c>
      <c r="BR107" s="31" t="str">
        <f t="shared" si="277"/>
        <v>DIONY PORTO perdeu para LUCIMAR SILVA por 1x6 2x6</v>
      </c>
      <c r="BS107" s="31">
        <f t="shared" si="278"/>
        <v>1</v>
      </c>
      <c r="BT107" s="31" t="str">
        <f t="shared" si="279"/>
        <v>DIONY PORTO perdeu para ALEXANDRE TEIXEIRA por 6x1 2x6 9x11</v>
      </c>
      <c r="BU107" s="31">
        <f t="shared" si="280"/>
        <v>1</v>
      </c>
      <c r="BV107" s="31" t="str">
        <f t="shared" si="281"/>
        <v>DIONY PORTO venceu DHYEGO CRUZ por WxO</v>
      </c>
      <c r="BW107" s="31">
        <f t="shared" si="282"/>
        <v>1</v>
      </c>
      <c r="BX107" s="31" t="str">
        <f t="shared" si="283"/>
        <v>DIONY PORTO perdeu para ÁLVARO PLACIDO por 1x6 1x6</v>
      </c>
      <c r="BY107" s="31">
        <f t="shared" si="284"/>
        <v>1</v>
      </c>
      <c r="BZ107" s="31" t="str">
        <f t="shared" si="285"/>
        <v>DIONY PORTO perdeu para CLÓVIS CORREA por WxO</v>
      </c>
      <c r="CB107" s="31" t="str">
        <f t="shared" si="286"/>
        <v>DIONY PORTO perdeu para LUCIMAR SILVA por 1x6 2x6</v>
      </c>
      <c r="CC107" s="31" t="str">
        <f t="shared" si="287"/>
        <v>DIONY PORTO perdeu para ALEXANDRE TEIXEIRA por 6x1 2x6 9x11</v>
      </c>
      <c r="CD107" s="31" t="str">
        <f t="shared" si="288"/>
        <v>DIONY PORTO venceu DHYEGO CRUZ por WxO</v>
      </c>
      <c r="CE107" s="31" t="str">
        <f t="shared" si="289"/>
        <v>DIONY PORTO perdeu para ÁLVARO PLACIDO por 1x6 1x6</v>
      </c>
      <c r="CF107" s="31" t="str">
        <f t="shared" si="290"/>
        <v>DIONY PORTO perdeu para CLÓVIS CORREA por WxO</v>
      </c>
      <c r="CG107" s="31">
        <f t="shared" si="291"/>
        <v>1</v>
      </c>
      <c r="CH107" s="31" t="str">
        <f t="shared" si="268"/>
        <v/>
      </c>
    </row>
    <row r="108" spans="1:86" x14ac:dyDescent="0.45">
      <c r="A108" s="179" t="str">
        <f>'Result do Turno'!D108</f>
        <v>DHYEGO CRUZ</v>
      </c>
      <c r="B108" s="31" t="str">
        <f>'Result do Turno'!V103</f>
        <v>ALEXANDRE TEIXEIRA</v>
      </c>
      <c r="C108" s="31" t="str">
        <f t="shared" si="269"/>
        <v/>
      </c>
      <c r="D108" s="31" t="str">
        <f>'Result do Turno'!AJ107</f>
        <v>CLÓVIS CORREA</v>
      </c>
      <c r="E108" s="31" t="str">
        <f t="shared" si="270"/>
        <v/>
      </c>
      <c r="F108" s="31" t="str">
        <f>'Result do Turno'!AX107</f>
        <v>DIONY PORTO</v>
      </c>
      <c r="G108" s="31" t="str">
        <f t="shared" si="271"/>
        <v/>
      </c>
      <c r="H108" s="31" t="str">
        <f>'Result do Turno'!BL105</f>
        <v>LUCIMAR SILVA</v>
      </c>
      <c r="I108" s="31" t="str">
        <f t="shared" si="272"/>
        <v/>
      </c>
      <c r="J108" s="31" t="str">
        <f>'Result do Turno'!BZ107</f>
        <v>ÁLVARO PLACIDO</v>
      </c>
      <c r="K108" s="31" t="str">
        <f t="shared" si="273"/>
        <v>ÁLVARO PLACIDO</v>
      </c>
      <c r="M108" s="181">
        <f>'Result do Turno'!U103</f>
        <v>0</v>
      </c>
      <c r="N108" s="181" t="str">
        <f>'Result do Turno'!AI107</f>
        <v>(D)</v>
      </c>
      <c r="O108" s="181">
        <f>'Result do Turno'!AW107</f>
        <v>0</v>
      </c>
      <c r="P108" s="181">
        <f>'Result do Turno'!BK105</f>
        <v>0</v>
      </c>
      <c r="Q108" s="181" t="str">
        <f>'Result do Turno'!BY107</f>
        <v>(D)</v>
      </c>
      <c r="R108" s="187" t="str">
        <f>IF('Result do Turno'!X104="","",'Result do Turno'!X104)</f>
        <v>O</v>
      </c>
      <c r="S108" s="188" t="str">
        <f>IF('Result do Turno'!X103="","",'Result do Turno'!X103)</f>
        <v>W</v>
      </c>
      <c r="T108" s="188" t="str">
        <f>IF('Result do Turno'!Y104="","",'Result do Turno'!Y104)</f>
        <v/>
      </c>
      <c r="U108" s="188" t="str">
        <f>IF('Result do Turno'!Y103="","",'Result do Turno'!Y103)</f>
        <v/>
      </c>
      <c r="V108" s="188" t="str">
        <f>IF('Result do Turno'!Z104="","",'Result do Turno'!Z104)</f>
        <v/>
      </c>
      <c r="W108" s="188" t="str">
        <f>IF('Result do Turno'!Z103="","",'Result do Turno'!Z103)</f>
        <v/>
      </c>
      <c r="X108" s="188" t="str">
        <f>IF('Result do Turno'!AA104="","",'Result do Turno'!AA104)</f>
        <v/>
      </c>
      <c r="Y108" s="189" t="str">
        <f>IF('Result do Turno'!AA103="","",'Result do Turno'!AA103)</f>
        <v/>
      </c>
      <c r="Z108" s="187" t="str">
        <f>IF('Result do Turno'!AL108="","",'Result do Turno'!AL108)</f>
        <v/>
      </c>
      <c r="AA108" s="188" t="str">
        <f>IF('Result do Turno'!AL107="","",'Result do Turno'!AL107)</f>
        <v/>
      </c>
      <c r="AB108" s="188">
        <f>IF('Result do Turno'!AM108="","",'Result do Turno'!AM108)</f>
        <v>6</v>
      </c>
      <c r="AC108" s="188">
        <f>IF('Result do Turno'!AM107="","",'Result do Turno'!AM107)</f>
        <v>0</v>
      </c>
      <c r="AD108" s="188">
        <f>IF('Result do Turno'!AN108="","",'Result do Turno'!AN108)</f>
        <v>6</v>
      </c>
      <c r="AE108" s="188">
        <f>IF('Result do Turno'!AN107="","",'Result do Turno'!AN107)</f>
        <v>2</v>
      </c>
      <c r="AF108" s="188" t="str">
        <f>IF('Result do Turno'!AO108="","",'Result do Turno'!AO108)</f>
        <v/>
      </c>
      <c r="AG108" s="189" t="str">
        <f>IF('Result do Turno'!AO107="","",'Result do Turno'!AO107)</f>
        <v/>
      </c>
      <c r="AH108" s="187" t="str">
        <f>IF('Result do Turno'!AZ108="","",'Result do Turno'!AZ108)</f>
        <v>O</v>
      </c>
      <c r="AI108" s="188" t="str">
        <f>IF('Result do Turno'!AZ107="","",'Result do Turno'!AZ107)</f>
        <v>W</v>
      </c>
      <c r="AJ108" s="188" t="str">
        <f>IF('Result do Turno'!BA108="","",'Result do Turno'!BA108)</f>
        <v/>
      </c>
      <c r="AK108" s="188" t="str">
        <f>IF('Result do Turno'!BA107="","",'Result do Turno'!BA107)</f>
        <v/>
      </c>
      <c r="AL108" s="188" t="str">
        <f>IF('Result do Turno'!BB108="","",'Result do Turno'!BB108)</f>
        <v/>
      </c>
      <c r="AM108" s="188" t="str">
        <f>IF('Result do Turno'!BB107="","",'Result do Turno'!BB107)</f>
        <v/>
      </c>
      <c r="AN108" s="188" t="str">
        <f>IF('Result do Turno'!BC108="","",'Result do Turno'!BC108)</f>
        <v/>
      </c>
      <c r="AO108" s="189" t="str">
        <f>IF('Result do Turno'!BC107="","",'Result do Turno'!BC107)</f>
        <v/>
      </c>
      <c r="AP108" s="187" t="str">
        <f>IF('Result do Turno'!BN106="","",'Result do Turno'!BN106)</f>
        <v>O</v>
      </c>
      <c r="AQ108" s="188" t="str">
        <f>IF('Result do Turno'!BN105="","",'Result do Turno'!BN105)</f>
        <v>W</v>
      </c>
      <c r="AR108" s="188" t="str">
        <f>IF('Result do Turno'!BO106="","",'Result do Turno'!BO106)</f>
        <v/>
      </c>
      <c r="AS108" s="188" t="str">
        <f>IF('Result do Turno'!BO105="","",'Result do Turno'!BO105)</f>
        <v/>
      </c>
      <c r="AT108" s="188" t="str">
        <f>IF('Result do Turno'!BP106="","",'Result do Turno'!BP106)</f>
        <v/>
      </c>
      <c r="AU108" s="188" t="str">
        <f>IF('Result do Turno'!BP105="","",'Result do Turno'!BP105)</f>
        <v/>
      </c>
      <c r="AV108" s="188" t="str">
        <f>IF('Result do Turno'!BQ106="","",'Result do Turno'!BQ106)</f>
        <v/>
      </c>
      <c r="AW108" s="189" t="str">
        <f>IF('Result do Turno'!BQ105="","",'Result do Turno'!BQ105)</f>
        <v/>
      </c>
      <c r="AX108" s="187" t="str">
        <f>IF('Result do Turno'!CB108="","",'Result do Turno'!CB108)</f>
        <v/>
      </c>
      <c r="AY108" s="188" t="str">
        <f>IF('Result do Turno'!CB107="","",'Result do Turno'!CB107)</f>
        <v/>
      </c>
      <c r="AZ108" s="188" t="str">
        <f>IF('Result do Turno'!CC108="","",'Result do Turno'!CC108)</f>
        <v/>
      </c>
      <c r="BA108" s="188" t="str">
        <f>IF('Result do Turno'!CC107="","",'Result do Turno'!CC107)</f>
        <v/>
      </c>
      <c r="BB108" s="188" t="str">
        <f>IF('Result do Turno'!CD108="","",'Result do Turno'!CD108)</f>
        <v/>
      </c>
      <c r="BC108" s="188" t="str">
        <f>IF('Result do Turno'!CD107="","",'Result do Turno'!CD107)</f>
        <v/>
      </c>
      <c r="BD108" s="188" t="str">
        <f>IF('Result do Turno'!CE108="","",'Result do Turno'!CE108)</f>
        <v/>
      </c>
      <c r="BE108" s="189" t="str">
        <f>IF('Result do Turno'!CE107="","",'Result do Turno'!CE107)</f>
        <v/>
      </c>
      <c r="BG108" s="31">
        <f>'Result do Turno'!W104</f>
        <v>0</v>
      </c>
      <c r="BH108" s="31" t="str">
        <f t="shared" si="274"/>
        <v>OxW</v>
      </c>
      <c r="BI108" s="31">
        <f>'Result do Turno'!AK108</f>
        <v>1</v>
      </c>
      <c r="BJ108" s="31" t="str">
        <f t="shared" si="275"/>
        <v>6x0 6x2</v>
      </c>
      <c r="BK108" s="31">
        <f>'Result do Turno'!AY108</f>
        <v>0</v>
      </c>
      <c r="BL108" s="31" t="str">
        <f t="shared" si="219"/>
        <v>OxW</v>
      </c>
      <c r="BM108" s="31">
        <f>'Result do Turno'!BM106</f>
        <v>0</v>
      </c>
      <c r="BN108" s="31" t="str">
        <f t="shared" si="220"/>
        <v>OxW</v>
      </c>
      <c r="BO108" s="31">
        <f>'Result do Turno'!CA108</f>
        <v>0</v>
      </c>
      <c r="BP108" s="31" t="str">
        <f t="shared" si="221"/>
        <v>x x</v>
      </c>
      <c r="BQ108" s="31">
        <f t="shared" si="276"/>
        <v>1</v>
      </c>
      <c r="BR108" s="31" t="str">
        <f t="shared" si="277"/>
        <v>DHYEGO CRUZ perdeu para ALEXANDRE TEIXEIRA por WxO</v>
      </c>
      <c r="BS108" s="31">
        <f t="shared" si="278"/>
        <v>1</v>
      </c>
      <c r="BT108" s="31" t="str">
        <f t="shared" si="279"/>
        <v>DHYEGO CRUZ venceu CLÓVIS CORREA por 6x0 6x2</v>
      </c>
      <c r="BU108" s="31">
        <f t="shared" si="280"/>
        <v>1</v>
      </c>
      <c r="BV108" s="31" t="str">
        <f t="shared" si="281"/>
        <v>DHYEGO CRUZ perdeu para DIONY PORTO por WxO</v>
      </c>
      <c r="BW108" s="31">
        <f t="shared" si="282"/>
        <v>1</v>
      </c>
      <c r="BX108" s="31" t="str">
        <f t="shared" si="283"/>
        <v>DHYEGO CRUZ perdeu para LUCIMAR SILVA por WxO</v>
      </c>
      <c r="BY108" s="31" t="str">
        <f t="shared" si="284"/>
        <v/>
      </c>
      <c r="BZ108" s="31" t="str">
        <f t="shared" si="285"/>
        <v>DHYEGO CRUZ perdeu para ÁLVARO PLACIDO por x x</v>
      </c>
      <c r="CB108" s="31" t="str">
        <f t="shared" si="286"/>
        <v>DHYEGO CRUZ perdeu para ALEXANDRE TEIXEIRA por WxO</v>
      </c>
      <c r="CC108" s="31" t="str">
        <f t="shared" si="287"/>
        <v>DHYEGO CRUZ venceu CLÓVIS CORREA por 6x0 6x2</v>
      </c>
      <c r="CD108" s="31" t="str">
        <f t="shared" si="288"/>
        <v>DHYEGO CRUZ perdeu para DIONY PORTO por WxO</v>
      </c>
      <c r="CE108" s="31" t="str">
        <f t="shared" si="289"/>
        <v>DHYEGO CRUZ perdeu para LUCIMAR SILVA por WxO</v>
      </c>
      <c r="CF108" s="31" t="str">
        <f t="shared" si="290"/>
        <v>DHYEGO CRUZ x ÁLVARO PLACIDO</v>
      </c>
      <c r="CG108" s="31">
        <f t="shared" si="291"/>
        <v>3</v>
      </c>
      <c r="CH108" s="31" t="str">
        <f t="shared" si="268"/>
        <v>DHYEGO CRUZ perdeu 3 jogos por WxO - Seus resultados todos serão alterados para perdidos por WxO</v>
      </c>
    </row>
    <row r="109" spans="1:86" x14ac:dyDescent="0.45">
      <c r="BG109" s="31">
        <f>'Result do Turno'!W109</f>
        <v>0</v>
      </c>
      <c r="BI109" s="31">
        <f>'Result do Turno'!AK109</f>
        <v>0</v>
      </c>
      <c r="BL109" s="31" t="str">
        <f t="shared" ref="BL109:BL144" si="292">IF(AH109="",IF(AN109="",CONCATENATE(AJ109,"x",AK109," ",AL109,"x",AM109),CONCATENATE(AJ109,"x",AK109," ",AL109,"x",AM109," ",AN109,"x",AO109)),CONCATENATE(AH109,"x",AI109))</f>
        <v>x x</v>
      </c>
      <c r="BN109" s="31" t="str">
        <f t="shared" ref="BN109:BN144" si="293">IF(AP109="",IF(AV109="",CONCATENATE(AR109,"x",AS109," ",AT109,"x",AU109),CONCATENATE(AR109,"x",AS109," ",AT109,"x",AU109," ",AV109,"x",AW109)),CONCATENATE(AP109,"x",AQ109))</f>
        <v>x x</v>
      </c>
      <c r="BP109" s="31" t="str">
        <f t="shared" ref="BP109:BP144" si="294">IF(AX109="",IF(BD109="",CONCATENATE(AZ109,"x",BA109," ",BB109,"x",BC109),CONCATENATE(AZ109,"x",BA109," ",BB109,"x",BC109," ",BD109,"x",BE109)),CONCATENATE(AX109,"x",AY109))</f>
        <v>x x</v>
      </c>
      <c r="CH109" s="31" t="str">
        <f t="shared" si="268"/>
        <v/>
      </c>
    </row>
    <row r="110" spans="1:86" x14ac:dyDescent="0.45">
      <c r="BG110" s="31">
        <f>'Result do Turno'!W110</f>
        <v>0</v>
      </c>
      <c r="BI110" s="31">
        <f>'Result do Turno'!AK110</f>
        <v>0</v>
      </c>
      <c r="BL110" s="31" t="str">
        <f t="shared" si="292"/>
        <v>x x</v>
      </c>
      <c r="BN110" s="31" t="str">
        <f t="shared" si="293"/>
        <v>x x</v>
      </c>
      <c r="BP110" s="31" t="str">
        <f t="shared" si="294"/>
        <v>x x</v>
      </c>
      <c r="CH110" s="31" t="str">
        <f t="shared" si="268"/>
        <v/>
      </c>
    </row>
    <row r="111" spans="1:86" x14ac:dyDescent="0.45">
      <c r="E111" s="31" t="s">
        <v>264</v>
      </c>
      <c r="G111" s="31" t="s">
        <v>264</v>
      </c>
      <c r="I111" s="31" t="s">
        <v>265</v>
      </c>
      <c r="K111" s="31" t="s">
        <v>266</v>
      </c>
      <c r="BG111" s="31">
        <f>'Result do Turno'!W111</f>
        <v>0</v>
      </c>
      <c r="BI111" s="31">
        <f>'Result do Turno'!AK111</f>
        <v>0</v>
      </c>
      <c r="BL111" s="31" t="str">
        <f t="shared" si="292"/>
        <v>x x</v>
      </c>
      <c r="BN111" s="31" t="str">
        <f t="shared" si="293"/>
        <v>x x</v>
      </c>
      <c r="BP111" s="31" t="str">
        <f t="shared" si="294"/>
        <v>x x</v>
      </c>
      <c r="CH111" s="31" t="str">
        <f t="shared" si="268"/>
        <v/>
      </c>
    </row>
    <row r="112" spans="1:86" x14ac:dyDescent="0.45">
      <c r="A112" s="179" t="str">
        <f>'Result do Turno'!D112</f>
        <v>LUIS HENRIQUE</v>
      </c>
      <c r="B112" s="180" t="str">
        <f>'Result do Turno'!V113</f>
        <v>ELVIO SALVIANO</v>
      </c>
      <c r="C112" s="31" t="str">
        <f t="shared" ref="C112:C117" si="295">IF(BQ112=1,"",IF(M112=0,A112,B112))</f>
        <v/>
      </c>
      <c r="D112" s="31" t="str">
        <f>'Result do Turno'!AJ113</f>
        <v xml:space="preserve">MACELO MACHADO </v>
      </c>
      <c r="E112" s="31" t="str">
        <f t="shared" ref="E112:E117" si="296">IF(BS112=1,"",IF(N112=0,A112,D112))</f>
        <v/>
      </c>
      <c r="F112" s="180" t="str">
        <f>'Result do Turno'!AX113</f>
        <v>VÍTOR KIRSCH</v>
      </c>
      <c r="G112" s="31" t="str">
        <f t="shared" ref="G112:G117" si="297">IF(BU112=1,"",IF(O112=0,A112,F112))</f>
        <v/>
      </c>
      <c r="H112" s="180" t="str">
        <f>'Result do Turno'!BL113</f>
        <v>EDUARDO NIEDDERMEYER</v>
      </c>
      <c r="I112" s="31" t="str">
        <f t="shared" ref="I112:I117" si="298">IF(BW112=1,"",IF(P112=0,A112,H112))</f>
        <v/>
      </c>
      <c r="J112" s="180" t="str">
        <f>'Result do Turno'!BZ113</f>
        <v>NILZINHA</v>
      </c>
      <c r="K112" s="31" t="str">
        <f t="shared" ref="K112:K117" si="299">IF(BY112=1,"",IF(Q112=0,A112,J112))</f>
        <v/>
      </c>
      <c r="M112" s="181" t="str">
        <f>'Result do Turno'!U113</f>
        <v>(D)</v>
      </c>
      <c r="N112" s="181">
        <f>'Result do Turno'!AI113</f>
        <v>0</v>
      </c>
      <c r="O112" s="181" t="str">
        <f>'Result do Turno'!AW113</f>
        <v>(D)</v>
      </c>
      <c r="P112" s="181">
        <f>'Result do Turno'!BK113</f>
        <v>0</v>
      </c>
      <c r="Q112" s="181" t="str">
        <f>'Result do Turno'!BY113</f>
        <v>(D)</v>
      </c>
      <c r="R112" s="182" t="str">
        <f>IF('Result do Turno'!X112="","",'Result do Turno'!X112)</f>
        <v/>
      </c>
      <c r="S112" s="183" t="str">
        <f>IF('Result do Turno'!X113="","",'Result do Turno'!X113)</f>
        <v/>
      </c>
      <c r="T112" s="183">
        <f>IF('Result do Turno'!Y112="","",'Result do Turno'!Y112)</f>
        <v>4</v>
      </c>
      <c r="U112" s="183">
        <f>IF('Result do Turno'!Y113="","",'Result do Turno'!Y113)</f>
        <v>6</v>
      </c>
      <c r="V112" s="183">
        <f>IF('Result do Turno'!Z112="","",'Result do Turno'!Z112)</f>
        <v>4</v>
      </c>
      <c r="W112" s="183">
        <f>IF('Result do Turno'!Z113="","",'Result do Turno'!Z113)</f>
        <v>6</v>
      </c>
      <c r="X112" s="183" t="str">
        <f>IF('Result do Turno'!AA112="","",'Result do Turno'!AA112)</f>
        <v/>
      </c>
      <c r="Y112" s="184" t="str">
        <f>IF('Result do Turno'!AA113="","",'Result do Turno'!AA113)</f>
        <v/>
      </c>
      <c r="Z112" s="182" t="str">
        <f>IF('Result do Turno'!AL112="","",'Result do Turno'!AL112)</f>
        <v/>
      </c>
      <c r="AA112" s="183" t="str">
        <f>IF('Result do Turno'!AL113="","",'Result do Turno'!AL113)</f>
        <v/>
      </c>
      <c r="AB112" s="183">
        <f>IF('Result do Turno'!AM112="","",'Result do Turno'!AM112)</f>
        <v>1</v>
      </c>
      <c r="AC112" s="183">
        <f>IF('Result do Turno'!AM113="","",'Result do Turno'!AM113)</f>
        <v>6</v>
      </c>
      <c r="AD112" s="183">
        <f>IF('Result do Turno'!AN112="","",'Result do Turno'!AN112)</f>
        <v>5</v>
      </c>
      <c r="AE112" s="183">
        <f>IF('Result do Turno'!AN113="","",'Result do Turno'!AN113)</f>
        <v>7</v>
      </c>
      <c r="AF112" s="183" t="str">
        <f>IF('Result do Turno'!AO112="","",'Result do Turno'!AO112)</f>
        <v/>
      </c>
      <c r="AG112" s="184" t="str">
        <f>IF('Result do Turno'!AO113="","",'Result do Turno'!AO113)</f>
        <v/>
      </c>
      <c r="AH112" s="182" t="str">
        <f>IF('Result do Turno'!AZ112="","",'Result do Turno'!AZ112)</f>
        <v/>
      </c>
      <c r="AI112" s="183" t="str">
        <f>IF('Result do Turno'!AZ113="","",'Result do Turno'!AZ113)</f>
        <v/>
      </c>
      <c r="AJ112" s="183">
        <f>IF('Result do Turno'!BA112="","",'Result do Turno'!BA112)</f>
        <v>3</v>
      </c>
      <c r="AK112" s="183">
        <f>IF('Result do Turno'!BA113="","",'Result do Turno'!BA113)</f>
        <v>6</v>
      </c>
      <c r="AL112" s="183">
        <f>IF('Result do Turno'!BB112="","",'Result do Turno'!BB112)</f>
        <v>0</v>
      </c>
      <c r="AM112" s="183">
        <f>IF('Result do Turno'!BB113="","",'Result do Turno'!BB113)</f>
        <v>6</v>
      </c>
      <c r="AN112" s="183" t="str">
        <f>IF('Result do Turno'!BC112="","",'Result do Turno'!BC112)</f>
        <v/>
      </c>
      <c r="AO112" s="184" t="str">
        <f>IF('Result do Turno'!BC113="","",'Result do Turno'!BC113)</f>
        <v/>
      </c>
      <c r="AP112" s="182" t="str">
        <f>IF('Result do Turno'!BN112="","",'Result do Turno'!BN112)</f>
        <v/>
      </c>
      <c r="AQ112" s="183" t="str">
        <f>IF('Result do Turno'!BN113="","",'Result do Turno'!BN113)</f>
        <v/>
      </c>
      <c r="AR112" s="183">
        <f>IF('Result do Turno'!BO112="","",'Result do Turno'!BO112)</f>
        <v>0</v>
      </c>
      <c r="AS112" s="183">
        <f>IF('Result do Turno'!BO113="","",'Result do Turno'!BO113)</f>
        <v>6</v>
      </c>
      <c r="AT112" s="183">
        <f>IF('Result do Turno'!BP112="","",'Result do Turno'!BP112)</f>
        <v>5</v>
      </c>
      <c r="AU112" s="183">
        <f>IF('Result do Turno'!BP113="","",'Result do Turno'!BP113)</f>
        <v>7</v>
      </c>
      <c r="AV112" s="183" t="str">
        <f>IF('Result do Turno'!BQ112="","",'Result do Turno'!BQ112)</f>
        <v/>
      </c>
      <c r="AW112" s="184" t="str">
        <f>IF('Result do Turno'!BQ113="","",'Result do Turno'!BQ113)</f>
        <v/>
      </c>
      <c r="AX112" s="182" t="str">
        <f>IF('Result do Turno'!CB112="","",'Result do Turno'!CB112)</f>
        <v>W</v>
      </c>
      <c r="AY112" s="183" t="str">
        <f>IF('Result do Turno'!CB113="","",'Result do Turno'!CB113)</f>
        <v>O</v>
      </c>
      <c r="AZ112" s="183" t="str">
        <f>IF('Result do Turno'!CC112="","",'Result do Turno'!CC112)</f>
        <v/>
      </c>
      <c r="BA112" s="183" t="str">
        <f>IF('Result do Turno'!CC113="","",'Result do Turno'!CC113)</f>
        <v/>
      </c>
      <c r="BB112" s="183" t="str">
        <f>IF('Result do Turno'!CD112="","",'Result do Turno'!CD112)</f>
        <v/>
      </c>
      <c r="BC112" s="183" t="str">
        <f>IF('Result do Turno'!CD113="","",'Result do Turno'!CD113)</f>
        <v/>
      </c>
      <c r="BD112" s="183" t="str">
        <f>IF('Result do Turno'!CE112="","",'Result do Turno'!CE112)</f>
        <v/>
      </c>
      <c r="BE112" s="184" t="str">
        <f>IF('Result do Turno'!CE113="","",'Result do Turno'!CE113)</f>
        <v/>
      </c>
      <c r="BG112" s="31">
        <f>'Result do Turno'!W112</f>
        <v>0</v>
      </c>
      <c r="BH112" s="31" t="str">
        <f t="shared" ref="BH112:BH117" si="300">IF(R112="",IF(X112="",CONCATENATE(T112,"x",U112," ",V112,"x",W112),CONCATENATE(T112,"x",U112," ",V112,"x",W112," ",X112,"x",Y112)),CONCATENATE(R112,"x",S112))</f>
        <v>4x6 4x6</v>
      </c>
      <c r="BI112" s="31">
        <f>'Result do Turno'!AK112</f>
        <v>0</v>
      </c>
      <c r="BJ112" s="31" t="str">
        <f t="shared" ref="BJ112:BJ117" si="301">IF(Z112="",IF(AF112="",CONCATENATE(AB112,"x",AC112," ",AD112,"x",AE112),CONCATENATE(AB112,"x",AC112," ",AD112,"x",AE112," ",AF112,"x",AG112)),CONCATENATE(Z112,"x",AA112))</f>
        <v>1x6 5x7</v>
      </c>
      <c r="BK112" s="31">
        <f>'Result do Turno'!AY112</f>
        <v>0</v>
      </c>
      <c r="BL112" s="31" t="str">
        <f t="shared" si="292"/>
        <v>3x6 0x6</v>
      </c>
      <c r="BM112" s="31">
        <f>'Result do Turno'!BM112</f>
        <v>0</v>
      </c>
      <c r="BN112" s="31" t="str">
        <f t="shared" si="293"/>
        <v>0x6 5x7</v>
      </c>
      <c r="BO112" s="31">
        <f>'Result do Turno'!CA112</f>
        <v>1</v>
      </c>
      <c r="BP112" s="31" t="str">
        <f t="shared" si="294"/>
        <v>WxO</v>
      </c>
      <c r="BQ112" s="31">
        <f t="shared" ref="BQ112:BQ117" si="302">IF(BH112="x x","",1)</f>
        <v>1</v>
      </c>
      <c r="BR112" s="31" t="str">
        <f t="shared" ref="BR112:BR117" si="303">IF(BG112=1,CONCATENATE($A112, " venceu ",B112," por ",BH112),IF(BH112="OxW",CONCATENATE($A112, " perdeu para ",B112," por WxO"),CONCATENATE($A112, " perdeu para ",B112," por ",BH112)))</f>
        <v>LUIS HENRIQUE perdeu para ELVIO SALVIANO por 4x6 4x6</v>
      </c>
      <c r="BS112" s="31">
        <f t="shared" ref="BS112:BS117" si="304">IF(BJ112="x x","",1)</f>
        <v>1</v>
      </c>
      <c r="BT112" s="31" t="str">
        <f t="shared" ref="BT112:BT117" si="305">IF(BI112=1,CONCATENATE($A112, " venceu ",D112," por ",BJ112),IF(BJ112="OxW",CONCATENATE($A112, " perdeu para ",D112," por WxO"),CONCATENATE($A112, " perdeu para ",D112," por ",BJ112)))</f>
        <v>LUIS HENRIQUE perdeu para MACELO MACHADO  por 1x6 5x7</v>
      </c>
      <c r="BU112" s="31">
        <f t="shared" ref="BU112:BU117" si="306">IF(BL112="x x","",1)</f>
        <v>1</v>
      </c>
      <c r="BV112" s="31" t="str">
        <f t="shared" ref="BV112:BV117" si="307">IF(BK112=1,CONCATENATE($A112, " venceu ",F112," por ",BL112),IF(BL112="OxW",CONCATENATE($A112, " perdeu para ",F112," por WxO"),CONCATENATE($A112, " perdeu para ",F112," por ",BL112)))</f>
        <v>LUIS HENRIQUE perdeu para VÍTOR KIRSCH por 3x6 0x6</v>
      </c>
      <c r="BW112" s="31">
        <f t="shared" ref="BW112:BW117" si="308">IF(BN112="x x","",1)</f>
        <v>1</v>
      </c>
      <c r="BX112" s="31" t="str">
        <f t="shared" ref="BX112:BX117" si="309">IF(BM112=1,CONCATENATE($A112, " venceu ",H112," por ",BN112),IF(BN112="OxW",CONCATENATE($A112, " perdeu para ",H112," por WxO"),CONCATENATE($A112, " perdeu para ",H112," por ",BN112)))</f>
        <v>LUIS HENRIQUE perdeu para EDUARDO NIEDDERMEYER por 0x6 5x7</v>
      </c>
      <c r="BY112" s="31">
        <f t="shared" ref="BY112:BY117" si="310">IF(BP112="x x","",1)</f>
        <v>1</v>
      </c>
      <c r="BZ112" s="31" t="str">
        <f t="shared" ref="BZ112:BZ117" si="311">IF(BO112=1,CONCATENATE($A112, " venceu ",J112," por ",BP112),IF(BP112="OxW",CONCATENATE($A112, " perdeu para ",J112," por WxO"),CONCATENATE($A112, " perdeu para ",J112," por ",BP112)))</f>
        <v>LUIS HENRIQUE venceu NILZINHA por WxO</v>
      </c>
      <c r="CB112" s="31" t="str">
        <f t="shared" ref="CB112:CB117" si="312">IF(BQ112=1,BR112,CONCATENATE(A112, " x ",B112))</f>
        <v>LUIS HENRIQUE perdeu para ELVIO SALVIANO por 4x6 4x6</v>
      </c>
      <c r="CC112" s="31" t="str">
        <f t="shared" ref="CC112:CC117" si="313">IF(BS112=1,BT112,CONCATENATE(A112, " x ",D112))</f>
        <v>LUIS HENRIQUE perdeu para MACELO MACHADO  por 1x6 5x7</v>
      </c>
      <c r="CD112" s="31" t="str">
        <f t="shared" ref="CD112:CD117" si="314">IF(BU112=1,BV112,CONCATENATE(A112, " x ",F112))</f>
        <v>LUIS HENRIQUE perdeu para VÍTOR KIRSCH por 3x6 0x6</v>
      </c>
      <c r="CE112" s="31" t="str">
        <f t="shared" ref="CE112:CE117" si="315">IF(BW112=1,BX112,CONCATENATE(A112, " x ",H112))</f>
        <v>LUIS HENRIQUE perdeu para EDUARDO NIEDDERMEYER por 0x6 5x7</v>
      </c>
      <c r="CF112" s="31" t="str">
        <f t="shared" ref="CF112:CF117" si="316">IF(BY112=1,BZ112,CONCATENATE(A112, " x ",J112))</f>
        <v>LUIS HENRIQUE venceu NILZINHA por WxO</v>
      </c>
      <c r="CG112" s="31">
        <f t="shared" ref="CG112:CG117" si="317">COUNTIF(BH112:BP112,"OxW")</f>
        <v>0</v>
      </c>
      <c r="CH112" s="31" t="str">
        <f t="shared" si="268"/>
        <v/>
      </c>
    </row>
    <row r="113" spans="1:86" x14ac:dyDescent="0.45">
      <c r="A113" s="179" t="str">
        <f>'Result do Turno'!D113</f>
        <v>NILZINHA</v>
      </c>
      <c r="B113" s="31" t="str">
        <f>'Result do Turno'!V115</f>
        <v xml:space="preserve">MACELO MACHADO </v>
      </c>
      <c r="C113" s="31" t="str">
        <f t="shared" si="295"/>
        <v/>
      </c>
      <c r="D113" s="31" t="str">
        <f>'Result do Turno'!AJ115</f>
        <v>VÍTOR KIRSCH</v>
      </c>
      <c r="E113" s="31" t="str">
        <f t="shared" si="296"/>
        <v/>
      </c>
      <c r="F113" s="31" t="str">
        <f>'Result do Turno'!AX115</f>
        <v>EDUARDO NIEDDERMEYER</v>
      </c>
      <c r="G113" s="31" t="str">
        <f t="shared" si="297"/>
        <v/>
      </c>
      <c r="H113" s="31" t="str">
        <f>'Result do Turno'!BL115</f>
        <v>ELVIO SALVIANO</v>
      </c>
      <c r="I113" s="31" t="str">
        <f t="shared" si="298"/>
        <v/>
      </c>
      <c r="J113" s="31" t="str">
        <f>'Result do Turno'!BZ112</f>
        <v>LUIS HENRIQUE</v>
      </c>
      <c r="K113" s="31" t="str">
        <f t="shared" si="299"/>
        <v/>
      </c>
      <c r="M113" s="181" t="str">
        <f>'Result do Turno'!U115</f>
        <v>(D)</v>
      </c>
      <c r="N113" s="181">
        <f>'Result do Turno'!AI115</f>
        <v>0</v>
      </c>
      <c r="O113" s="181" t="str">
        <f>'Result do Turno'!AW115</f>
        <v>(D)</v>
      </c>
      <c r="P113" s="181" t="str">
        <f>'Result do Turno'!BK115</f>
        <v>(D)</v>
      </c>
      <c r="Q113" s="181">
        <f>'Result do Turno'!BY112</f>
        <v>0</v>
      </c>
      <c r="R113" s="185" t="str">
        <f>IF('Result do Turno'!X114="","",'Result do Turno'!X114)</f>
        <v/>
      </c>
      <c r="S113" s="31" t="str">
        <f>IF('Result do Turno'!X115="","",'Result do Turno'!X115)</f>
        <v/>
      </c>
      <c r="T113" s="31">
        <f>IF('Result do Turno'!Y114="","",'Result do Turno'!Y114)</f>
        <v>1</v>
      </c>
      <c r="U113" s="31">
        <f>IF('Result do Turno'!Y115="","",'Result do Turno'!Y115)</f>
        <v>6</v>
      </c>
      <c r="V113" s="31">
        <f>IF('Result do Turno'!Z114="","",'Result do Turno'!Z114)</f>
        <v>4</v>
      </c>
      <c r="W113" s="31">
        <f>IF('Result do Turno'!Z115="","",'Result do Turno'!Z115)</f>
        <v>6</v>
      </c>
      <c r="X113" s="31" t="str">
        <f>IF('Result do Turno'!AA114="","",'Result do Turno'!AA114)</f>
        <v/>
      </c>
      <c r="Y113" s="186" t="str">
        <f>IF('Result do Turno'!AA115="","",'Result do Turno'!AA115)</f>
        <v/>
      </c>
      <c r="Z113" s="185" t="str">
        <f>IF('Result do Turno'!AL114="","",'Result do Turno'!AL114)</f>
        <v/>
      </c>
      <c r="AA113" s="31" t="str">
        <f>IF('Result do Turno'!AL115="","",'Result do Turno'!AL115)</f>
        <v/>
      </c>
      <c r="AB113" s="31">
        <f>IF('Result do Turno'!AM114="","",'Result do Turno'!AM114)</f>
        <v>1</v>
      </c>
      <c r="AC113" s="31">
        <f>IF('Result do Turno'!AM115="","",'Result do Turno'!AM115)</f>
        <v>6</v>
      </c>
      <c r="AD113" s="31">
        <f>IF('Result do Turno'!AN114="","",'Result do Turno'!AN114)</f>
        <v>0</v>
      </c>
      <c r="AE113" s="31">
        <f>IF('Result do Turno'!AN115="","",'Result do Turno'!AN115)</f>
        <v>6</v>
      </c>
      <c r="AF113" s="31" t="str">
        <f>IF('Result do Turno'!AO114="","",'Result do Turno'!AO114)</f>
        <v/>
      </c>
      <c r="AG113" s="186" t="str">
        <f>IF('Result do Turno'!AO115="","",'Result do Turno'!AO115)</f>
        <v/>
      </c>
      <c r="AH113" s="185" t="str">
        <f>IF('Result do Turno'!AZ114="","",'Result do Turno'!AZ114)</f>
        <v/>
      </c>
      <c r="AI113" s="31" t="str">
        <f>IF('Result do Turno'!AZ115="","",'Result do Turno'!AZ115)</f>
        <v/>
      </c>
      <c r="AJ113" s="31">
        <f>IF('Result do Turno'!BA114="","",'Result do Turno'!BA114)</f>
        <v>0</v>
      </c>
      <c r="AK113" s="31">
        <f>IF('Result do Turno'!BA115="","",'Result do Turno'!BA115)</f>
        <v>6</v>
      </c>
      <c r="AL113" s="31">
        <f>IF('Result do Turno'!BB114="","",'Result do Turno'!BB114)</f>
        <v>2</v>
      </c>
      <c r="AM113" s="31">
        <f>IF('Result do Turno'!BB115="","",'Result do Turno'!BB115)</f>
        <v>6</v>
      </c>
      <c r="AN113" s="31" t="str">
        <f>IF('Result do Turno'!BC114="","",'Result do Turno'!BC114)</f>
        <v/>
      </c>
      <c r="AO113" s="186" t="str">
        <f>IF('Result do Turno'!BC115="","",'Result do Turno'!BC115)</f>
        <v/>
      </c>
      <c r="AP113" s="185" t="str">
        <f>IF('Result do Turno'!BN114="","",'Result do Turno'!BN114)</f>
        <v/>
      </c>
      <c r="AQ113" s="31" t="str">
        <f>IF('Result do Turno'!BN115="","",'Result do Turno'!BN115)</f>
        <v/>
      </c>
      <c r="AR113" s="31">
        <f>IF('Result do Turno'!BO114="","",'Result do Turno'!BO114)</f>
        <v>0</v>
      </c>
      <c r="AS113" s="31">
        <f>IF('Result do Turno'!BO115="","",'Result do Turno'!BO115)</f>
        <v>6</v>
      </c>
      <c r="AT113" s="31">
        <f>IF('Result do Turno'!BP114="","",'Result do Turno'!BP114)</f>
        <v>1</v>
      </c>
      <c r="AU113" s="31">
        <f>IF('Result do Turno'!BP115="","",'Result do Turno'!BP115)</f>
        <v>6</v>
      </c>
      <c r="AV113" s="31" t="str">
        <f>IF('Result do Turno'!BQ114="","",'Result do Turno'!BQ114)</f>
        <v/>
      </c>
      <c r="AW113" s="186" t="str">
        <f>IF('Result do Turno'!BQ115="","",'Result do Turno'!BQ115)</f>
        <v/>
      </c>
      <c r="AX113" s="185" t="str">
        <f>IF('Result do Turno'!CB113="","",'Result do Turno'!CB113)</f>
        <v>O</v>
      </c>
      <c r="AY113" s="31" t="str">
        <f>IF('Result do Turno'!CB112="","",'Result do Turno'!CB112)</f>
        <v>W</v>
      </c>
      <c r="AZ113" s="31" t="str">
        <f>IF('Result do Turno'!CC113="","",'Result do Turno'!CC113)</f>
        <v/>
      </c>
      <c r="BA113" s="31" t="str">
        <f>IF('Result do Turno'!CC112="","",'Result do Turno'!CC112)</f>
        <v/>
      </c>
      <c r="BB113" s="31" t="str">
        <f>IF('Result do Turno'!CD113="","",'Result do Turno'!CD113)</f>
        <v/>
      </c>
      <c r="BC113" s="31" t="str">
        <f>IF('Result do Turno'!CD112="","",'Result do Turno'!CD112)</f>
        <v/>
      </c>
      <c r="BD113" s="31" t="str">
        <f>IF('Result do Turno'!CE113="","",'Result do Turno'!CE113)</f>
        <v/>
      </c>
      <c r="BE113" s="186" t="str">
        <f>IF('Result do Turno'!CE112="","",'Result do Turno'!CE112)</f>
        <v/>
      </c>
      <c r="BG113" s="31">
        <f>'Result do Turno'!W114</f>
        <v>0</v>
      </c>
      <c r="BH113" s="31" t="str">
        <f t="shared" si="300"/>
        <v>1x6 4x6</v>
      </c>
      <c r="BI113" s="31">
        <f>'Result do Turno'!AK114</f>
        <v>0</v>
      </c>
      <c r="BJ113" s="31" t="str">
        <f t="shared" si="301"/>
        <v>1x6 0x6</v>
      </c>
      <c r="BK113" s="31">
        <f>'Result do Turno'!AY114</f>
        <v>0</v>
      </c>
      <c r="BL113" s="31" t="str">
        <f t="shared" si="292"/>
        <v>0x6 2x6</v>
      </c>
      <c r="BM113" s="31">
        <f>'Result do Turno'!BM114</f>
        <v>0</v>
      </c>
      <c r="BN113" s="31" t="str">
        <f t="shared" si="293"/>
        <v>0x6 1x6</v>
      </c>
      <c r="BO113" s="31">
        <f>'Result do Turno'!CA113</f>
        <v>0</v>
      </c>
      <c r="BP113" s="31" t="str">
        <f t="shared" si="294"/>
        <v>OxW</v>
      </c>
      <c r="BQ113" s="31">
        <f t="shared" si="302"/>
        <v>1</v>
      </c>
      <c r="BR113" s="31" t="str">
        <f t="shared" si="303"/>
        <v>NILZINHA perdeu para MACELO MACHADO  por 1x6 4x6</v>
      </c>
      <c r="BS113" s="31">
        <f t="shared" si="304"/>
        <v>1</v>
      </c>
      <c r="BT113" s="31" t="str">
        <f t="shared" si="305"/>
        <v>NILZINHA perdeu para VÍTOR KIRSCH por 1x6 0x6</v>
      </c>
      <c r="BU113" s="31">
        <f t="shared" si="306"/>
        <v>1</v>
      </c>
      <c r="BV113" s="31" t="str">
        <f t="shared" si="307"/>
        <v>NILZINHA perdeu para EDUARDO NIEDDERMEYER por 0x6 2x6</v>
      </c>
      <c r="BW113" s="31">
        <f t="shared" si="308"/>
        <v>1</v>
      </c>
      <c r="BX113" s="31" t="str">
        <f t="shared" si="309"/>
        <v>NILZINHA perdeu para ELVIO SALVIANO por 0x6 1x6</v>
      </c>
      <c r="BY113" s="31">
        <f t="shared" si="310"/>
        <v>1</v>
      </c>
      <c r="BZ113" s="31" t="str">
        <f t="shared" si="311"/>
        <v>NILZINHA perdeu para LUIS HENRIQUE por WxO</v>
      </c>
      <c r="CB113" s="31" t="str">
        <f t="shared" si="312"/>
        <v>NILZINHA perdeu para MACELO MACHADO  por 1x6 4x6</v>
      </c>
      <c r="CC113" s="31" t="str">
        <f t="shared" si="313"/>
        <v>NILZINHA perdeu para VÍTOR KIRSCH por 1x6 0x6</v>
      </c>
      <c r="CD113" s="31" t="str">
        <f t="shared" si="314"/>
        <v>NILZINHA perdeu para EDUARDO NIEDDERMEYER por 0x6 2x6</v>
      </c>
      <c r="CE113" s="31" t="str">
        <f t="shared" si="315"/>
        <v>NILZINHA perdeu para ELVIO SALVIANO por 0x6 1x6</v>
      </c>
      <c r="CF113" s="31" t="str">
        <f t="shared" si="316"/>
        <v>NILZINHA perdeu para LUIS HENRIQUE por WxO</v>
      </c>
      <c r="CG113" s="31">
        <f t="shared" si="317"/>
        <v>1</v>
      </c>
      <c r="CH113" s="31" t="str">
        <f t="shared" si="268"/>
        <v/>
      </c>
    </row>
    <row r="114" spans="1:86" x14ac:dyDescent="0.45">
      <c r="A114" s="179" t="str">
        <f>'Result do Turno'!D114</f>
        <v>EDUARDO NIEDDERMEYER</v>
      </c>
      <c r="B114" s="31" t="str">
        <f>'Result do Turno'!V117</f>
        <v>VÍTOR KIRSCH</v>
      </c>
      <c r="C114" s="31" t="str">
        <f t="shared" si="295"/>
        <v/>
      </c>
      <c r="D114" s="31" t="str">
        <f>'Result do Turno'!AJ117</f>
        <v>ELVIO SALVIANO</v>
      </c>
      <c r="E114" s="31" t="str">
        <f t="shared" si="296"/>
        <v/>
      </c>
      <c r="F114" s="31" t="str">
        <f>'Result do Turno'!AX114</f>
        <v>NILZINHA</v>
      </c>
      <c r="G114" s="31" t="str">
        <f t="shared" si="297"/>
        <v/>
      </c>
      <c r="H114" s="31" t="str">
        <f>'Result do Turno'!BL112</f>
        <v>LUIS HENRIQUE</v>
      </c>
      <c r="I114" s="31" t="str">
        <f t="shared" si="298"/>
        <v/>
      </c>
      <c r="J114" s="31" t="str">
        <f>'Result do Turno'!BZ115</f>
        <v xml:space="preserve">MACELO MACHADO </v>
      </c>
      <c r="K114" s="31" t="str">
        <f t="shared" si="299"/>
        <v/>
      </c>
      <c r="M114" s="181" t="str">
        <f>'Result do Turno'!U117</f>
        <v>(D)</v>
      </c>
      <c r="N114" s="181">
        <f>'Result do Turno'!AI117</f>
        <v>0</v>
      </c>
      <c r="O114" s="181">
        <f>'Result do Turno'!AW114</f>
        <v>0</v>
      </c>
      <c r="P114" s="181" t="str">
        <f>'Result do Turno'!BK112</f>
        <v>(D)</v>
      </c>
      <c r="Q114" s="181">
        <f>'Result do Turno'!BY115</f>
        <v>0</v>
      </c>
      <c r="R114" s="185" t="str">
        <f>IF('Result do Turno'!X116="","",'Result do Turno'!X116)</f>
        <v/>
      </c>
      <c r="S114" s="31" t="str">
        <f>IF('Result do Turno'!X117="","",'Result do Turno'!X117)</f>
        <v/>
      </c>
      <c r="T114" s="31">
        <f>IF('Result do Turno'!Y116="","",'Result do Turno'!Y116)</f>
        <v>3</v>
      </c>
      <c r="U114" s="31">
        <f>IF('Result do Turno'!Y117="","",'Result do Turno'!Y117)</f>
        <v>6</v>
      </c>
      <c r="V114" s="31">
        <f>IF('Result do Turno'!Z116="","",'Result do Turno'!Z116)</f>
        <v>3</v>
      </c>
      <c r="W114" s="31">
        <f>IF('Result do Turno'!Z117="","",'Result do Turno'!Z117)</f>
        <v>6</v>
      </c>
      <c r="X114" s="31" t="str">
        <f>IF('Result do Turno'!AA116="","",'Result do Turno'!AA116)</f>
        <v/>
      </c>
      <c r="Y114" s="186" t="str">
        <f>IF('Result do Turno'!AA117="","",'Result do Turno'!AA117)</f>
        <v/>
      </c>
      <c r="Z114" s="185" t="str">
        <f>IF('Result do Turno'!AL116="","",'Result do Turno'!AL116)</f>
        <v>O</v>
      </c>
      <c r="AA114" s="31" t="str">
        <f>IF('Result do Turno'!AL117="","",'Result do Turno'!AL117)</f>
        <v>W</v>
      </c>
      <c r="AB114" s="31" t="str">
        <f>IF('Result do Turno'!AM116="","",'Result do Turno'!AM116)</f>
        <v/>
      </c>
      <c r="AC114" s="31" t="str">
        <f>IF('Result do Turno'!AM117="","",'Result do Turno'!AM117)</f>
        <v/>
      </c>
      <c r="AD114" s="31" t="str">
        <f>IF('Result do Turno'!AN116="","",'Result do Turno'!AN116)</f>
        <v/>
      </c>
      <c r="AE114" s="31" t="str">
        <f>IF('Result do Turno'!AN117="","",'Result do Turno'!AN117)</f>
        <v/>
      </c>
      <c r="AF114" s="31" t="str">
        <f>IF('Result do Turno'!AO116="","",'Result do Turno'!AO116)</f>
        <v/>
      </c>
      <c r="AG114" s="186" t="str">
        <f>IF('Result do Turno'!AO117="","",'Result do Turno'!AO117)</f>
        <v/>
      </c>
      <c r="AH114" s="185" t="str">
        <f>IF('Result do Turno'!AZ115="","",'Result do Turno'!AZ115)</f>
        <v/>
      </c>
      <c r="AI114" s="31" t="str">
        <f>IF('Result do Turno'!AZ114="","",'Result do Turno'!AZ114)</f>
        <v/>
      </c>
      <c r="AJ114" s="31">
        <f>IF('Result do Turno'!BA115="","",'Result do Turno'!BA115)</f>
        <v>6</v>
      </c>
      <c r="AK114" s="31">
        <f>IF('Result do Turno'!BA114="","",'Result do Turno'!BA114)</f>
        <v>0</v>
      </c>
      <c r="AL114" s="31">
        <f>IF('Result do Turno'!BB115="","",'Result do Turno'!BB115)</f>
        <v>6</v>
      </c>
      <c r="AM114" s="31">
        <f>IF('Result do Turno'!BB114="","",'Result do Turno'!BB114)</f>
        <v>2</v>
      </c>
      <c r="AN114" s="31" t="str">
        <f>IF('Result do Turno'!BC115="","",'Result do Turno'!BC115)</f>
        <v/>
      </c>
      <c r="AO114" s="186" t="str">
        <f>IF('Result do Turno'!BC114="","",'Result do Turno'!BC114)</f>
        <v/>
      </c>
      <c r="AP114" s="185" t="str">
        <f>IF('Result do Turno'!BN113="","",'Result do Turno'!BN113)</f>
        <v/>
      </c>
      <c r="AQ114" s="31" t="str">
        <f>IF('Result do Turno'!BN112="","",'Result do Turno'!BN112)</f>
        <v/>
      </c>
      <c r="AR114" s="31">
        <f>IF('Result do Turno'!BO113="","",'Result do Turno'!BO113)</f>
        <v>6</v>
      </c>
      <c r="AS114" s="31">
        <f>IF('Result do Turno'!BO112="","",'Result do Turno'!BO112)</f>
        <v>0</v>
      </c>
      <c r="AT114" s="31">
        <f>IF('Result do Turno'!BP113="","",'Result do Turno'!BP113)</f>
        <v>7</v>
      </c>
      <c r="AU114" s="31">
        <f>IF('Result do Turno'!BP112="","",'Result do Turno'!BP112)</f>
        <v>5</v>
      </c>
      <c r="AV114" s="31" t="str">
        <f>IF('Result do Turno'!BQ113="","",'Result do Turno'!BQ113)</f>
        <v/>
      </c>
      <c r="AW114" s="186" t="str">
        <f>IF('Result do Turno'!BQ112="","",'Result do Turno'!BQ112)</f>
        <v/>
      </c>
      <c r="AX114" s="185" t="str">
        <f>IF('Result do Turno'!CB114="","",'Result do Turno'!CB114)</f>
        <v/>
      </c>
      <c r="AY114" s="31" t="str">
        <f>IF('Result do Turno'!CB115="","",'Result do Turno'!CB115)</f>
        <v/>
      </c>
      <c r="AZ114" s="31">
        <f>IF('Result do Turno'!CC114="","",'Result do Turno'!CC114)</f>
        <v>6</v>
      </c>
      <c r="BA114" s="31">
        <f>IF('Result do Turno'!CC115="","",'Result do Turno'!CC115)</f>
        <v>4</v>
      </c>
      <c r="BB114" s="31">
        <f>IF('Result do Turno'!CD114="","",'Result do Turno'!CD114)</f>
        <v>6</v>
      </c>
      <c r="BC114" s="31">
        <f>IF('Result do Turno'!CD115="","",'Result do Turno'!CD115)</f>
        <v>3</v>
      </c>
      <c r="BD114" s="31" t="str">
        <f>IF('Result do Turno'!CE114="","",'Result do Turno'!CE114)</f>
        <v/>
      </c>
      <c r="BE114" s="186" t="str">
        <f>IF('Result do Turno'!CE115="","",'Result do Turno'!CE115)</f>
        <v/>
      </c>
      <c r="BG114" s="31">
        <f>'Result do Turno'!W116</f>
        <v>0</v>
      </c>
      <c r="BH114" s="31" t="str">
        <f t="shared" si="300"/>
        <v>3x6 3x6</v>
      </c>
      <c r="BI114" s="31">
        <f>'Result do Turno'!AK116</f>
        <v>0</v>
      </c>
      <c r="BJ114" s="31" t="str">
        <f t="shared" si="301"/>
        <v>OxW</v>
      </c>
      <c r="BK114" s="31">
        <f>'Result do Turno'!AY115</f>
        <v>1</v>
      </c>
      <c r="BL114" s="31" t="str">
        <f t="shared" si="292"/>
        <v>6x0 6x2</v>
      </c>
      <c r="BM114" s="31">
        <f>'Result do Turno'!BM113</f>
        <v>1</v>
      </c>
      <c r="BN114" s="31" t="str">
        <f t="shared" si="293"/>
        <v>6x0 7x5</v>
      </c>
      <c r="BO114" s="31">
        <f>'Result do Turno'!CA114</f>
        <v>1</v>
      </c>
      <c r="BP114" s="31" t="str">
        <f t="shared" si="294"/>
        <v>6x4 6x3</v>
      </c>
      <c r="BQ114" s="31">
        <f t="shared" si="302"/>
        <v>1</v>
      </c>
      <c r="BR114" s="31" t="str">
        <f t="shared" si="303"/>
        <v>EDUARDO NIEDDERMEYER perdeu para VÍTOR KIRSCH por 3x6 3x6</v>
      </c>
      <c r="BS114" s="31">
        <f t="shared" si="304"/>
        <v>1</v>
      </c>
      <c r="BT114" s="31" t="str">
        <f t="shared" si="305"/>
        <v>EDUARDO NIEDDERMEYER perdeu para ELVIO SALVIANO por WxO</v>
      </c>
      <c r="BU114" s="31">
        <f t="shared" si="306"/>
        <v>1</v>
      </c>
      <c r="BV114" s="31" t="str">
        <f t="shared" si="307"/>
        <v>EDUARDO NIEDDERMEYER venceu NILZINHA por 6x0 6x2</v>
      </c>
      <c r="BW114" s="31">
        <f t="shared" si="308"/>
        <v>1</v>
      </c>
      <c r="BX114" s="31" t="str">
        <f t="shared" si="309"/>
        <v>EDUARDO NIEDDERMEYER venceu LUIS HENRIQUE por 6x0 7x5</v>
      </c>
      <c r="BY114" s="31">
        <f t="shared" si="310"/>
        <v>1</v>
      </c>
      <c r="BZ114" s="31" t="str">
        <f t="shared" si="311"/>
        <v>EDUARDO NIEDDERMEYER venceu MACELO MACHADO  por 6x4 6x3</v>
      </c>
      <c r="CB114" s="31" t="str">
        <f t="shared" si="312"/>
        <v>EDUARDO NIEDDERMEYER perdeu para VÍTOR KIRSCH por 3x6 3x6</v>
      </c>
      <c r="CC114" s="31" t="str">
        <f t="shared" si="313"/>
        <v>EDUARDO NIEDDERMEYER perdeu para ELVIO SALVIANO por WxO</v>
      </c>
      <c r="CD114" s="31" t="str">
        <f t="shared" si="314"/>
        <v>EDUARDO NIEDDERMEYER venceu NILZINHA por 6x0 6x2</v>
      </c>
      <c r="CE114" s="31" t="str">
        <f t="shared" si="315"/>
        <v>EDUARDO NIEDDERMEYER venceu LUIS HENRIQUE por 6x0 7x5</v>
      </c>
      <c r="CF114" s="31" t="str">
        <f t="shared" si="316"/>
        <v>EDUARDO NIEDDERMEYER venceu MACELO MACHADO  por 6x4 6x3</v>
      </c>
      <c r="CG114" s="31">
        <f t="shared" si="317"/>
        <v>1</v>
      </c>
      <c r="CH114" s="31" t="str">
        <f t="shared" si="268"/>
        <v/>
      </c>
    </row>
    <row r="115" spans="1:86" x14ac:dyDescent="0.45">
      <c r="A115" s="179" t="str">
        <f>'Result do Turno'!D115</f>
        <v>VÍTOR KIRSCH</v>
      </c>
      <c r="B115" s="31" t="str">
        <f>'Result do Turno'!V116</f>
        <v>EDUARDO NIEDDERMEYER</v>
      </c>
      <c r="C115" s="31" t="str">
        <f t="shared" si="295"/>
        <v/>
      </c>
      <c r="D115" s="31" t="str">
        <f>'Result do Turno'!AJ114</f>
        <v>NILZINHA</v>
      </c>
      <c r="E115" s="31" t="str">
        <f t="shared" si="296"/>
        <v/>
      </c>
      <c r="F115" s="31" t="str">
        <f>'Result do Turno'!AX112</f>
        <v>LUIS HENRIQUE</v>
      </c>
      <c r="G115" s="31" t="str">
        <f t="shared" si="297"/>
        <v/>
      </c>
      <c r="H115" s="31" t="str">
        <f>'Result do Turno'!BL116</f>
        <v xml:space="preserve">MACELO MACHADO </v>
      </c>
      <c r="I115" s="31" t="str">
        <f t="shared" si="298"/>
        <v/>
      </c>
      <c r="J115" s="31" t="str">
        <f>'Result do Turno'!BZ117</f>
        <v>ELVIO SALVIANO</v>
      </c>
      <c r="K115" s="31" t="str">
        <f t="shared" si="299"/>
        <v/>
      </c>
      <c r="M115" s="181">
        <f>'Result do Turno'!U116</f>
        <v>0</v>
      </c>
      <c r="N115" s="181" t="str">
        <f>'Result do Turno'!AI114</f>
        <v>(D)</v>
      </c>
      <c r="O115" s="181">
        <f>'Result do Turno'!AW112</f>
        <v>0</v>
      </c>
      <c r="P115" s="181" t="str">
        <f>'Result do Turno'!BK116</f>
        <v>(D)</v>
      </c>
      <c r="Q115" s="181">
        <f>'Result do Turno'!BY117</f>
        <v>0</v>
      </c>
      <c r="R115" s="185" t="str">
        <f>IF('Result do Turno'!X117="","",'Result do Turno'!X117)</f>
        <v/>
      </c>
      <c r="S115" s="31" t="str">
        <f>IF('Result do Turno'!X116="","",'Result do Turno'!X116)</f>
        <v/>
      </c>
      <c r="T115" s="31">
        <f>IF('Result do Turno'!Y117="","",'Result do Turno'!Y117)</f>
        <v>6</v>
      </c>
      <c r="U115" s="31">
        <f>IF('Result do Turno'!Y116="","",'Result do Turno'!Y116)</f>
        <v>3</v>
      </c>
      <c r="V115" s="31">
        <f>IF('Result do Turno'!Z117="","",'Result do Turno'!Z117)</f>
        <v>6</v>
      </c>
      <c r="W115" s="31">
        <f>IF('Result do Turno'!Z116="","",'Result do Turno'!Z116)</f>
        <v>3</v>
      </c>
      <c r="X115" s="31" t="str">
        <f>IF('Result do Turno'!AA117="","",'Result do Turno'!AA117)</f>
        <v/>
      </c>
      <c r="Y115" s="186" t="str">
        <f>IF('Result do Turno'!AA116="","",'Result do Turno'!AA116)</f>
        <v/>
      </c>
      <c r="Z115" s="185" t="str">
        <f>IF('Result do Turno'!AL115="","",'Result do Turno'!AL115)</f>
        <v/>
      </c>
      <c r="AA115" s="31" t="str">
        <f>IF('Result do Turno'!AL114="","",'Result do Turno'!AL114)</f>
        <v/>
      </c>
      <c r="AB115" s="31">
        <f>IF('Result do Turno'!AM115="","",'Result do Turno'!AM115)</f>
        <v>6</v>
      </c>
      <c r="AC115" s="31">
        <f>IF('Result do Turno'!AM114="","",'Result do Turno'!AM114)</f>
        <v>1</v>
      </c>
      <c r="AD115" s="31">
        <f>IF('Result do Turno'!AN115="","",'Result do Turno'!AN115)</f>
        <v>6</v>
      </c>
      <c r="AE115" s="31">
        <f>IF('Result do Turno'!AN114="","",'Result do Turno'!AN114)</f>
        <v>0</v>
      </c>
      <c r="AF115" s="31" t="str">
        <f>IF('Result do Turno'!AO115="","",'Result do Turno'!AO115)</f>
        <v/>
      </c>
      <c r="AG115" s="186" t="str">
        <f>IF('Result do Turno'!AO114="","",'Result do Turno'!AO114)</f>
        <v/>
      </c>
      <c r="AH115" s="185" t="str">
        <f>IF('Result do Turno'!AZ113="","",'Result do Turno'!AZ113)</f>
        <v/>
      </c>
      <c r="AI115" s="31" t="str">
        <f>IF('Result do Turno'!AZ112="","",'Result do Turno'!AZ112)</f>
        <v/>
      </c>
      <c r="AJ115" s="31">
        <f>IF('Result do Turno'!BA113="","",'Result do Turno'!BA113)</f>
        <v>6</v>
      </c>
      <c r="AK115" s="31">
        <f>IF('Result do Turno'!BA112="","",'Result do Turno'!BA112)</f>
        <v>3</v>
      </c>
      <c r="AL115" s="31">
        <f>IF('Result do Turno'!BB113="","",'Result do Turno'!BB113)</f>
        <v>6</v>
      </c>
      <c r="AM115" s="31">
        <f>IF('Result do Turno'!BB112="","",'Result do Turno'!BB112)</f>
        <v>0</v>
      </c>
      <c r="AN115" s="31" t="str">
        <f>IF('Result do Turno'!BC113="","",'Result do Turno'!BC113)</f>
        <v/>
      </c>
      <c r="AO115" s="186" t="str">
        <f>IF('Result do Turno'!BC112="","",'Result do Turno'!BC112)</f>
        <v/>
      </c>
      <c r="AP115" s="185" t="str">
        <f>IF('Result do Turno'!BN117="","",'Result do Turno'!BN117)</f>
        <v/>
      </c>
      <c r="AQ115" s="31" t="str">
        <f>IF('Result do Turno'!BN116="","",'Result do Turno'!BN116)</f>
        <v/>
      </c>
      <c r="AR115" s="31">
        <f>IF('Result do Turno'!BO117="","",'Result do Turno'!BO117)</f>
        <v>6</v>
      </c>
      <c r="AS115" s="31">
        <f>IF('Result do Turno'!BO116="","",'Result do Turno'!BO116)</f>
        <v>3</v>
      </c>
      <c r="AT115" s="31">
        <f>IF('Result do Turno'!BP117="","",'Result do Turno'!BP117)</f>
        <v>6</v>
      </c>
      <c r="AU115" s="31">
        <f>IF('Result do Turno'!BP116="","",'Result do Turno'!BP116)</f>
        <v>0</v>
      </c>
      <c r="AV115" s="31" t="str">
        <f>IF('Result do Turno'!BQ117="","",'Result do Turno'!BQ117)</f>
        <v/>
      </c>
      <c r="AW115" s="186" t="str">
        <f>IF('Result do Turno'!BQ116="","",'Result do Turno'!BQ116)</f>
        <v/>
      </c>
      <c r="AX115" s="185" t="str">
        <f>IF('Result do Turno'!CB116="","",'Result do Turno'!CB116)</f>
        <v/>
      </c>
      <c r="AY115" s="31" t="str">
        <f>IF('Result do Turno'!CB117="","",'Result do Turno'!CB117)</f>
        <v/>
      </c>
      <c r="AZ115" s="31">
        <f>IF('Result do Turno'!CC116="","",'Result do Turno'!CC116)</f>
        <v>6</v>
      </c>
      <c r="BA115" s="31">
        <f>IF('Result do Turno'!CC117="","",'Result do Turno'!CC117)</f>
        <v>4</v>
      </c>
      <c r="BB115" s="31">
        <f>IF('Result do Turno'!CD116="","",'Result do Turno'!CD116)</f>
        <v>3</v>
      </c>
      <c r="BC115" s="31">
        <f>IF('Result do Turno'!CD117="","",'Result do Turno'!CD117)</f>
        <v>6</v>
      </c>
      <c r="BD115" s="31">
        <f>IF('Result do Turno'!CE116="","",'Result do Turno'!CE116)</f>
        <v>10</v>
      </c>
      <c r="BE115" s="186">
        <f>IF('Result do Turno'!CE117="","",'Result do Turno'!CE117)</f>
        <v>5</v>
      </c>
      <c r="BG115" s="31">
        <f>'Result do Turno'!W117</f>
        <v>1</v>
      </c>
      <c r="BH115" s="31" t="str">
        <f t="shared" si="300"/>
        <v>6x3 6x3</v>
      </c>
      <c r="BI115" s="31">
        <f>'Result do Turno'!AK115</f>
        <v>1</v>
      </c>
      <c r="BJ115" s="31" t="str">
        <f t="shared" si="301"/>
        <v>6x1 6x0</v>
      </c>
      <c r="BK115" s="31">
        <f>'Result do Turno'!AY113</f>
        <v>1</v>
      </c>
      <c r="BL115" s="31" t="str">
        <f t="shared" si="292"/>
        <v>6x3 6x0</v>
      </c>
      <c r="BM115" s="31">
        <f>'Result do Turno'!BM117</f>
        <v>1</v>
      </c>
      <c r="BN115" s="31" t="str">
        <f t="shared" si="293"/>
        <v>6x3 6x0</v>
      </c>
      <c r="BO115" s="31">
        <f>'Result do Turno'!CA116</f>
        <v>1</v>
      </c>
      <c r="BP115" s="31" t="str">
        <f t="shared" si="294"/>
        <v>6x4 3x6 10x5</v>
      </c>
      <c r="BQ115" s="31">
        <f t="shared" si="302"/>
        <v>1</v>
      </c>
      <c r="BR115" s="31" t="str">
        <f t="shared" si="303"/>
        <v>VÍTOR KIRSCH venceu EDUARDO NIEDDERMEYER por 6x3 6x3</v>
      </c>
      <c r="BS115" s="31">
        <f t="shared" si="304"/>
        <v>1</v>
      </c>
      <c r="BT115" s="31" t="str">
        <f t="shared" si="305"/>
        <v>VÍTOR KIRSCH venceu NILZINHA por 6x1 6x0</v>
      </c>
      <c r="BU115" s="31">
        <f t="shared" si="306"/>
        <v>1</v>
      </c>
      <c r="BV115" s="31" t="str">
        <f t="shared" si="307"/>
        <v>VÍTOR KIRSCH venceu LUIS HENRIQUE por 6x3 6x0</v>
      </c>
      <c r="BW115" s="31">
        <f t="shared" si="308"/>
        <v>1</v>
      </c>
      <c r="BX115" s="31" t="str">
        <f t="shared" si="309"/>
        <v>VÍTOR KIRSCH venceu MACELO MACHADO  por 6x3 6x0</v>
      </c>
      <c r="BY115" s="31">
        <f t="shared" si="310"/>
        <v>1</v>
      </c>
      <c r="BZ115" s="31" t="str">
        <f t="shared" si="311"/>
        <v>VÍTOR KIRSCH venceu ELVIO SALVIANO por 6x4 3x6 10x5</v>
      </c>
      <c r="CB115" s="31" t="str">
        <f t="shared" si="312"/>
        <v>VÍTOR KIRSCH venceu EDUARDO NIEDDERMEYER por 6x3 6x3</v>
      </c>
      <c r="CC115" s="31" t="str">
        <f t="shared" si="313"/>
        <v>VÍTOR KIRSCH venceu NILZINHA por 6x1 6x0</v>
      </c>
      <c r="CD115" s="31" t="str">
        <f t="shared" si="314"/>
        <v>VÍTOR KIRSCH venceu LUIS HENRIQUE por 6x3 6x0</v>
      </c>
      <c r="CE115" s="31" t="str">
        <f t="shared" si="315"/>
        <v>VÍTOR KIRSCH venceu MACELO MACHADO  por 6x3 6x0</v>
      </c>
      <c r="CF115" s="31" t="str">
        <f t="shared" si="316"/>
        <v>VÍTOR KIRSCH venceu ELVIO SALVIANO por 6x4 3x6 10x5</v>
      </c>
      <c r="CG115" s="31">
        <f t="shared" si="317"/>
        <v>0</v>
      </c>
      <c r="CH115" s="31" t="str">
        <f t="shared" si="268"/>
        <v/>
      </c>
    </row>
    <row r="116" spans="1:86" x14ac:dyDescent="0.45">
      <c r="A116" s="179" t="str">
        <f>'Result do Turno'!D116</f>
        <v xml:space="preserve">MACELO MACHADO </v>
      </c>
      <c r="B116" s="31" t="str">
        <f>'Result do Turno'!V114</f>
        <v>NILZINHA</v>
      </c>
      <c r="C116" s="31" t="str">
        <f t="shared" si="295"/>
        <v/>
      </c>
      <c r="D116" s="31" t="str">
        <f>'Result do Turno'!AJ112</f>
        <v>LUIS HENRIQUE</v>
      </c>
      <c r="E116" s="31" t="str">
        <f t="shared" si="296"/>
        <v/>
      </c>
      <c r="F116" s="31" t="str">
        <f>'Result do Turno'!AX117</f>
        <v>ELVIO SALVIANO</v>
      </c>
      <c r="G116" s="31" t="str">
        <f t="shared" si="297"/>
        <v/>
      </c>
      <c r="H116" s="31" t="str">
        <f>'Result do Turno'!BL117</f>
        <v>VÍTOR KIRSCH</v>
      </c>
      <c r="I116" s="31" t="str">
        <f t="shared" si="298"/>
        <v/>
      </c>
      <c r="J116" s="31" t="str">
        <f>'Result do Turno'!BZ114</f>
        <v>EDUARDO NIEDDERMEYER</v>
      </c>
      <c r="K116" s="31" t="str">
        <f t="shared" si="299"/>
        <v/>
      </c>
      <c r="M116" s="181">
        <f>'Result do Turno'!U114</f>
        <v>0</v>
      </c>
      <c r="N116" s="181" t="str">
        <f>'Result do Turno'!AI112</f>
        <v>(D)</v>
      </c>
      <c r="O116" s="181" t="str">
        <f>'Result do Turno'!AW117</f>
        <v>(D)</v>
      </c>
      <c r="P116" s="181">
        <f>'Result do Turno'!BK117</f>
        <v>0</v>
      </c>
      <c r="Q116" s="181" t="str">
        <f>'Result do Turno'!BY114</f>
        <v>(D)</v>
      </c>
      <c r="R116" s="185" t="str">
        <f>IF('Result do Turno'!X115="","",'Result do Turno'!X115)</f>
        <v/>
      </c>
      <c r="S116" s="31" t="str">
        <f>IF('Result do Turno'!X114="","",'Result do Turno'!X114)</f>
        <v/>
      </c>
      <c r="T116" s="31">
        <f>IF('Result do Turno'!Y115="","",'Result do Turno'!Y115)</f>
        <v>6</v>
      </c>
      <c r="U116" s="31">
        <f>IF('Result do Turno'!Y114="","",'Result do Turno'!Y114)</f>
        <v>1</v>
      </c>
      <c r="V116" s="31">
        <f>IF('Result do Turno'!Z115="","",'Result do Turno'!Z115)</f>
        <v>6</v>
      </c>
      <c r="W116" s="31">
        <f>IF('Result do Turno'!Z114="","",'Result do Turno'!Z114)</f>
        <v>4</v>
      </c>
      <c r="X116" s="31" t="str">
        <f>IF('Result do Turno'!AA115="","",'Result do Turno'!AA115)</f>
        <v/>
      </c>
      <c r="Y116" s="186" t="str">
        <f>IF('Result do Turno'!AA114="","",'Result do Turno'!AA114)</f>
        <v/>
      </c>
      <c r="Z116" s="185" t="str">
        <f>IF('Result do Turno'!AL113="","",'Result do Turno'!AL113)</f>
        <v/>
      </c>
      <c r="AA116" s="31" t="str">
        <f>IF('Result do Turno'!AL112="","",'Result do Turno'!AL112)</f>
        <v/>
      </c>
      <c r="AB116" s="31">
        <f>IF('Result do Turno'!AM113="","",'Result do Turno'!AM113)</f>
        <v>6</v>
      </c>
      <c r="AC116" s="31">
        <f>IF('Result do Turno'!AM112="","",'Result do Turno'!AM112)</f>
        <v>1</v>
      </c>
      <c r="AD116" s="31">
        <f>IF('Result do Turno'!AN113="","",'Result do Turno'!AN113)</f>
        <v>7</v>
      </c>
      <c r="AE116" s="31">
        <f>IF('Result do Turno'!AN112="","",'Result do Turno'!AN112)</f>
        <v>5</v>
      </c>
      <c r="AF116" s="31" t="str">
        <f>IF('Result do Turno'!AO113="","",'Result do Turno'!AO113)</f>
        <v/>
      </c>
      <c r="AG116" s="186" t="str">
        <f>IF('Result do Turno'!AO112="","",'Result do Turno'!AO112)</f>
        <v/>
      </c>
      <c r="AH116" s="185" t="str">
        <f>IF('Result do Turno'!AZ116="","",'Result do Turno'!AZ116)</f>
        <v/>
      </c>
      <c r="AI116" s="31" t="str">
        <f>IF('Result do Turno'!AZ117="","",'Result do Turno'!AZ117)</f>
        <v/>
      </c>
      <c r="AJ116" s="31">
        <f>IF('Result do Turno'!BA116="","",'Result do Turno'!BA116)</f>
        <v>2</v>
      </c>
      <c r="AK116" s="31">
        <f>IF('Result do Turno'!BA117="","",'Result do Turno'!BA117)</f>
        <v>6</v>
      </c>
      <c r="AL116" s="31">
        <f>IF('Result do Turno'!BB116="","",'Result do Turno'!BB116)</f>
        <v>6</v>
      </c>
      <c r="AM116" s="31">
        <f>IF('Result do Turno'!BB117="","",'Result do Turno'!BB117)</f>
        <v>4</v>
      </c>
      <c r="AN116" s="31">
        <f>IF('Result do Turno'!BC116="","",'Result do Turno'!BC116)</f>
        <v>8</v>
      </c>
      <c r="AO116" s="186">
        <f>IF('Result do Turno'!BC117="","",'Result do Turno'!BC117)</f>
        <v>10</v>
      </c>
      <c r="AP116" s="185" t="str">
        <f>IF('Result do Turno'!BN116="","",'Result do Turno'!BN116)</f>
        <v/>
      </c>
      <c r="AQ116" s="31" t="str">
        <f>IF('Result do Turno'!BN117="","",'Result do Turno'!BN117)</f>
        <v/>
      </c>
      <c r="AR116" s="31">
        <f>IF('Result do Turno'!BO116="","",'Result do Turno'!BO116)</f>
        <v>3</v>
      </c>
      <c r="AS116" s="31">
        <f>IF('Result do Turno'!BO117="","",'Result do Turno'!BO117)</f>
        <v>6</v>
      </c>
      <c r="AT116" s="31">
        <f>IF('Result do Turno'!BP116="","",'Result do Turno'!BP116)</f>
        <v>0</v>
      </c>
      <c r="AU116" s="31">
        <f>IF('Result do Turno'!BP117="","",'Result do Turno'!BP117)</f>
        <v>6</v>
      </c>
      <c r="AV116" s="31" t="str">
        <f>IF('Result do Turno'!BQ116="","",'Result do Turno'!BQ116)</f>
        <v/>
      </c>
      <c r="AW116" s="186" t="str">
        <f>IF('Result do Turno'!BQ117="","",'Result do Turno'!BQ117)</f>
        <v/>
      </c>
      <c r="AX116" s="185" t="str">
        <f>IF('Result do Turno'!CB115="","",'Result do Turno'!CB115)</f>
        <v/>
      </c>
      <c r="AY116" s="31" t="str">
        <f>IF('Result do Turno'!CB114="","",'Result do Turno'!CB114)</f>
        <v/>
      </c>
      <c r="AZ116" s="31">
        <f>IF('Result do Turno'!CC115="","",'Result do Turno'!CC115)</f>
        <v>4</v>
      </c>
      <c r="BA116" s="31">
        <f>IF('Result do Turno'!CC114="","",'Result do Turno'!CC114)</f>
        <v>6</v>
      </c>
      <c r="BB116" s="31">
        <f>IF('Result do Turno'!CD115="","",'Result do Turno'!CD115)</f>
        <v>3</v>
      </c>
      <c r="BC116" s="31">
        <f>IF('Result do Turno'!CD114="","",'Result do Turno'!CD114)</f>
        <v>6</v>
      </c>
      <c r="BD116" s="31" t="str">
        <f>IF('Result do Turno'!CE115="","",'Result do Turno'!CE115)</f>
        <v/>
      </c>
      <c r="BE116" s="186" t="str">
        <f>IF('Result do Turno'!CE114="","",'Result do Turno'!CE114)</f>
        <v/>
      </c>
      <c r="BG116" s="31">
        <f>'Result do Turno'!W115</f>
        <v>1</v>
      </c>
      <c r="BH116" s="31" t="str">
        <f t="shared" si="300"/>
        <v>6x1 6x4</v>
      </c>
      <c r="BI116" s="31">
        <f>'Result do Turno'!AK113</f>
        <v>1</v>
      </c>
      <c r="BJ116" s="31" t="str">
        <f t="shared" si="301"/>
        <v>6x1 7x5</v>
      </c>
      <c r="BK116" s="31">
        <f>'Result do Turno'!AY116</f>
        <v>0</v>
      </c>
      <c r="BL116" s="31" t="str">
        <f t="shared" si="292"/>
        <v>2x6 6x4 8x10</v>
      </c>
      <c r="BM116" s="31">
        <f>'Result do Turno'!BM116</f>
        <v>0</v>
      </c>
      <c r="BN116" s="31" t="str">
        <f t="shared" si="293"/>
        <v>3x6 0x6</v>
      </c>
      <c r="BO116" s="31">
        <f>'Result do Turno'!CA115</f>
        <v>0</v>
      </c>
      <c r="BP116" s="31" t="str">
        <f t="shared" si="294"/>
        <v>4x6 3x6</v>
      </c>
      <c r="BQ116" s="31">
        <f t="shared" si="302"/>
        <v>1</v>
      </c>
      <c r="BR116" s="31" t="str">
        <f t="shared" si="303"/>
        <v>MACELO MACHADO  venceu NILZINHA por 6x1 6x4</v>
      </c>
      <c r="BS116" s="31">
        <f t="shared" si="304"/>
        <v>1</v>
      </c>
      <c r="BT116" s="31" t="str">
        <f t="shared" si="305"/>
        <v>MACELO MACHADO  venceu LUIS HENRIQUE por 6x1 7x5</v>
      </c>
      <c r="BU116" s="31">
        <f t="shared" si="306"/>
        <v>1</v>
      </c>
      <c r="BV116" s="31" t="str">
        <f t="shared" si="307"/>
        <v>MACELO MACHADO  perdeu para ELVIO SALVIANO por 2x6 6x4 8x10</v>
      </c>
      <c r="BW116" s="31">
        <f t="shared" si="308"/>
        <v>1</v>
      </c>
      <c r="BX116" s="31" t="str">
        <f t="shared" si="309"/>
        <v>MACELO MACHADO  perdeu para VÍTOR KIRSCH por 3x6 0x6</v>
      </c>
      <c r="BY116" s="31">
        <f t="shared" si="310"/>
        <v>1</v>
      </c>
      <c r="BZ116" s="31" t="str">
        <f t="shared" si="311"/>
        <v>MACELO MACHADO  perdeu para EDUARDO NIEDDERMEYER por 4x6 3x6</v>
      </c>
      <c r="CB116" s="31" t="str">
        <f t="shared" si="312"/>
        <v>MACELO MACHADO  venceu NILZINHA por 6x1 6x4</v>
      </c>
      <c r="CC116" s="31" t="str">
        <f t="shared" si="313"/>
        <v>MACELO MACHADO  venceu LUIS HENRIQUE por 6x1 7x5</v>
      </c>
      <c r="CD116" s="31" t="str">
        <f t="shared" si="314"/>
        <v>MACELO MACHADO  perdeu para ELVIO SALVIANO por 2x6 6x4 8x10</v>
      </c>
      <c r="CE116" s="31" t="str">
        <f t="shared" si="315"/>
        <v>MACELO MACHADO  perdeu para VÍTOR KIRSCH por 3x6 0x6</v>
      </c>
      <c r="CF116" s="31" t="str">
        <f t="shared" si="316"/>
        <v>MACELO MACHADO  perdeu para EDUARDO NIEDDERMEYER por 4x6 3x6</v>
      </c>
      <c r="CG116" s="31">
        <f t="shared" si="317"/>
        <v>0</v>
      </c>
      <c r="CH116" s="31" t="str">
        <f t="shared" si="268"/>
        <v/>
      </c>
    </row>
    <row r="117" spans="1:86" x14ac:dyDescent="0.45">
      <c r="A117" s="179" t="str">
        <f>'Result do Turno'!D117</f>
        <v>ELVIO SALVIANO</v>
      </c>
      <c r="B117" s="31" t="str">
        <f>'Result do Turno'!V112</f>
        <v>LUIS HENRIQUE</v>
      </c>
      <c r="C117" s="31" t="str">
        <f t="shared" si="295"/>
        <v/>
      </c>
      <c r="D117" s="31" t="str">
        <f>'Result do Turno'!AJ116</f>
        <v>EDUARDO NIEDDERMEYER</v>
      </c>
      <c r="E117" s="31" t="str">
        <f t="shared" si="296"/>
        <v/>
      </c>
      <c r="F117" s="31" t="str">
        <f>'Result do Turno'!AX116</f>
        <v xml:space="preserve">MACELO MACHADO </v>
      </c>
      <c r="G117" s="31" t="str">
        <f t="shared" si="297"/>
        <v/>
      </c>
      <c r="H117" s="31" t="str">
        <f>'Result do Turno'!BL114</f>
        <v>NILZINHA</v>
      </c>
      <c r="I117" s="31" t="str">
        <f t="shared" si="298"/>
        <v/>
      </c>
      <c r="J117" s="31" t="str">
        <f>'Result do Turno'!BZ116</f>
        <v>VÍTOR KIRSCH</v>
      </c>
      <c r="K117" s="31" t="str">
        <f t="shared" si="299"/>
        <v/>
      </c>
      <c r="M117" s="181">
        <f>'Result do Turno'!U112</f>
        <v>0</v>
      </c>
      <c r="N117" s="181" t="str">
        <f>'Result do Turno'!AI116</f>
        <v>(D)</v>
      </c>
      <c r="O117" s="181">
        <f>'Result do Turno'!AW116</f>
        <v>0</v>
      </c>
      <c r="P117" s="181">
        <f>'Result do Turno'!BK114</f>
        <v>0</v>
      </c>
      <c r="Q117" s="181" t="str">
        <f>'Result do Turno'!BY116</f>
        <v>(D)</v>
      </c>
      <c r="R117" s="187" t="str">
        <f>IF('Result do Turno'!X113="","",'Result do Turno'!X113)</f>
        <v/>
      </c>
      <c r="S117" s="188" t="str">
        <f>IF('Result do Turno'!X112="","",'Result do Turno'!X112)</f>
        <v/>
      </c>
      <c r="T117" s="188">
        <f>IF('Result do Turno'!Y113="","",'Result do Turno'!Y113)</f>
        <v>6</v>
      </c>
      <c r="U117" s="188">
        <f>IF('Result do Turno'!Y112="","",'Result do Turno'!Y112)</f>
        <v>4</v>
      </c>
      <c r="V117" s="188">
        <f>IF('Result do Turno'!Z113="","",'Result do Turno'!Z113)</f>
        <v>6</v>
      </c>
      <c r="W117" s="188">
        <f>IF('Result do Turno'!Z112="","",'Result do Turno'!Z112)</f>
        <v>4</v>
      </c>
      <c r="X117" s="188" t="str">
        <f>IF('Result do Turno'!AA113="","",'Result do Turno'!AA113)</f>
        <v/>
      </c>
      <c r="Y117" s="189" t="str">
        <f>IF('Result do Turno'!AA112="","",'Result do Turno'!AA112)</f>
        <v/>
      </c>
      <c r="Z117" s="187" t="str">
        <f>IF('Result do Turno'!AL117="","",'Result do Turno'!AL117)</f>
        <v>W</v>
      </c>
      <c r="AA117" s="188" t="str">
        <f>IF('Result do Turno'!AL116="","",'Result do Turno'!AL116)</f>
        <v>O</v>
      </c>
      <c r="AB117" s="188" t="str">
        <f>IF('Result do Turno'!AM117="","",'Result do Turno'!AM117)</f>
        <v/>
      </c>
      <c r="AC117" s="188" t="str">
        <f>IF('Result do Turno'!AM116="","",'Result do Turno'!AM116)</f>
        <v/>
      </c>
      <c r="AD117" s="188" t="str">
        <f>IF('Result do Turno'!AN117="","",'Result do Turno'!AN117)</f>
        <v/>
      </c>
      <c r="AE117" s="188" t="str">
        <f>IF('Result do Turno'!AN116="","",'Result do Turno'!AN116)</f>
        <v/>
      </c>
      <c r="AF117" s="188" t="str">
        <f>IF('Result do Turno'!AO117="","",'Result do Turno'!AO117)</f>
        <v/>
      </c>
      <c r="AG117" s="189" t="str">
        <f>IF('Result do Turno'!AO116="","",'Result do Turno'!AO116)</f>
        <v/>
      </c>
      <c r="AH117" s="187" t="str">
        <f>IF('Result do Turno'!AZ117="","",'Result do Turno'!AZ117)</f>
        <v/>
      </c>
      <c r="AI117" s="188" t="str">
        <f>IF('Result do Turno'!AZ116="","",'Result do Turno'!AZ116)</f>
        <v/>
      </c>
      <c r="AJ117" s="188">
        <f>IF('Result do Turno'!BA117="","",'Result do Turno'!BA117)</f>
        <v>6</v>
      </c>
      <c r="AK117" s="188">
        <f>IF('Result do Turno'!BA116="","",'Result do Turno'!BA116)</f>
        <v>2</v>
      </c>
      <c r="AL117" s="188">
        <f>IF('Result do Turno'!BB117="","",'Result do Turno'!BB117)</f>
        <v>4</v>
      </c>
      <c r="AM117" s="188">
        <f>IF('Result do Turno'!BB116="","",'Result do Turno'!BB116)</f>
        <v>6</v>
      </c>
      <c r="AN117" s="188">
        <f>IF('Result do Turno'!BC117="","",'Result do Turno'!BC117)</f>
        <v>10</v>
      </c>
      <c r="AO117" s="189">
        <f>IF('Result do Turno'!BC116="","",'Result do Turno'!BC116)</f>
        <v>8</v>
      </c>
      <c r="AP117" s="187" t="str">
        <f>IF('Result do Turno'!BN115="","",'Result do Turno'!BN115)</f>
        <v/>
      </c>
      <c r="AQ117" s="188" t="str">
        <f>IF('Result do Turno'!BN114="","",'Result do Turno'!BN114)</f>
        <v/>
      </c>
      <c r="AR117" s="188">
        <f>IF('Result do Turno'!BO115="","",'Result do Turno'!BO115)</f>
        <v>6</v>
      </c>
      <c r="AS117" s="188">
        <f>IF('Result do Turno'!BO114="","",'Result do Turno'!BO114)</f>
        <v>0</v>
      </c>
      <c r="AT117" s="188">
        <f>IF('Result do Turno'!BP115="","",'Result do Turno'!BP115)</f>
        <v>6</v>
      </c>
      <c r="AU117" s="188">
        <f>IF('Result do Turno'!BP114="","",'Result do Turno'!BP114)</f>
        <v>1</v>
      </c>
      <c r="AV117" s="188" t="str">
        <f>IF('Result do Turno'!BQ115="","",'Result do Turno'!BQ115)</f>
        <v/>
      </c>
      <c r="AW117" s="189" t="str">
        <f>IF('Result do Turno'!BQ114="","",'Result do Turno'!BQ114)</f>
        <v/>
      </c>
      <c r="AX117" s="187" t="str">
        <f>IF('Result do Turno'!CB117="","",'Result do Turno'!CB117)</f>
        <v/>
      </c>
      <c r="AY117" s="188" t="str">
        <f>IF('Result do Turno'!CB116="","",'Result do Turno'!CB116)</f>
        <v/>
      </c>
      <c r="AZ117" s="188">
        <f>IF('Result do Turno'!CC117="","",'Result do Turno'!CC117)</f>
        <v>4</v>
      </c>
      <c r="BA117" s="188">
        <f>IF('Result do Turno'!CC116="","",'Result do Turno'!CC116)</f>
        <v>6</v>
      </c>
      <c r="BB117" s="188">
        <f>IF('Result do Turno'!CD117="","",'Result do Turno'!CD117)</f>
        <v>6</v>
      </c>
      <c r="BC117" s="188">
        <f>IF('Result do Turno'!CD116="","",'Result do Turno'!CD116)</f>
        <v>3</v>
      </c>
      <c r="BD117" s="188">
        <f>IF('Result do Turno'!CE117="","",'Result do Turno'!CE117)</f>
        <v>5</v>
      </c>
      <c r="BE117" s="189">
        <f>IF('Result do Turno'!CE116="","",'Result do Turno'!CE116)</f>
        <v>10</v>
      </c>
      <c r="BG117" s="31">
        <f>'Result do Turno'!W113</f>
        <v>1</v>
      </c>
      <c r="BH117" s="31" t="str">
        <f t="shared" si="300"/>
        <v>6x4 6x4</v>
      </c>
      <c r="BI117" s="31">
        <f>'Result do Turno'!AK117</f>
        <v>1</v>
      </c>
      <c r="BJ117" s="31" t="str">
        <f t="shared" si="301"/>
        <v>WxO</v>
      </c>
      <c r="BK117" s="31">
        <f>'Result do Turno'!AY117</f>
        <v>1</v>
      </c>
      <c r="BL117" s="31" t="str">
        <f t="shared" si="292"/>
        <v>6x2 4x6 10x8</v>
      </c>
      <c r="BM117" s="31">
        <f>'Result do Turno'!BM115</f>
        <v>1</v>
      </c>
      <c r="BN117" s="31" t="str">
        <f t="shared" si="293"/>
        <v>6x0 6x1</v>
      </c>
      <c r="BO117" s="31">
        <f>'Result do Turno'!CA117</f>
        <v>0</v>
      </c>
      <c r="BP117" s="31" t="str">
        <f t="shared" si="294"/>
        <v>4x6 6x3 5x10</v>
      </c>
      <c r="BQ117" s="31">
        <f t="shared" si="302"/>
        <v>1</v>
      </c>
      <c r="BR117" s="31" t="str">
        <f t="shared" si="303"/>
        <v>ELVIO SALVIANO venceu LUIS HENRIQUE por 6x4 6x4</v>
      </c>
      <c r="BS117" s="31">
        <f t="shared" si="304"/>
        <v>1</v>
      </c>
      <c r="BT117" s="31" t="str">
        <f t="shared" si="305"/>
        <v>ELVIO SALVIANO venceu EDUARDO NIEDDERMEYER por WxO</v>
      </c>
      <c r="BU117" s="31">
        <f t="shared" si="306"/>
        <v>1</v>
      </c>
      <c r="BV117" s="31" t="str">
        <f t="shared" si="307"/>
        <v>ELVIO SALVIANO venceu MACELO MACHADO  por 6x2 4x6 10x8</v>
      </c>
      <c r="BW117" s="31">
        <f t="shared" si="308"/>
        <v>1</v>
      </c>
      <c r="BX117" s="31" t="str">
        <f t="shared" si="309"/>
        <v>ELVIO SALVIANO venceu NILZINHA por 6x0 6x1</v>
      </c>
      <c r="BY117" s="31">
        <f t="shared" si="310"/>
        <v>1</v>
      </c>
      <c r="BZ117" s="31" t="str">
        <f t="shared" si="311"/>
        <v>ELVIO SALVIANO perdeu para VÍTOR KIRSCH por 4x6 6x3 5x10</v>
      </c>
      <c r="CB117" s="31" t="str">
        <f t="shared" si="312"/>
        <v>ELVIO SALVIANO venceu LUIS HENRIQUE por 6x4 6x4</v>
      </c>
      <c r="CC117" s="31" t="str">
        <f t="shared" si="313"/>
        <v>ELVIO SALVIANO venceu EDUARDO NIEDDERMEYER por WxO</v>
      </c>
      <c r="CD117" s="31" t="str">
        <f t="shared" si="314"/>
        <v>ELVIO SALVIANO venceu MACELO MACHADO  por 6x2 4x6 10x8</v>
      </c>
      <c r="CE117" s="31" t="str">
        <f t="shared" si="315"/>
        <v>ELVIO SALVIANO venceu NILZINHA por 6x0 6x1</v>
      </c>
      <c r="CF117" s="31" t="str">
        <f t="shared" si="316"/>
        <v>ELVIO SALVIANO perdeu para VÍTOR KIRSCH por 4x6 6x3 5x10</v>
      </c>
      <c r="CG117" s="31">
        <f t="shared" si="317"/>
        <v>0</v>
      </c>
      <c r="CH117" s="31" t="str">
        <f t="shared" si="268"/>
        <v/>
      </c>
    </row>
    <row r="118" spans="1:86" x14ac:dyDescent="0.45">
      <c r="BG118" s="31">
        <f>'Result do Turno'!W118</f>
        <v>0</v>
      </c>
      <c r="BI118" s="31">
        <f>'Result do Turno'!AK118</f>
        <v>0</v>
      </c>
      <c r="BL118" s="31" t="str">
        <f t="shared" si="292"/>
        <v>x x</v>
      </c>
      <c r="BN118" s="31" t="str">
        <f t="shared" si="293"/>
        <v>x x</v>
      </c>
      <c r="BP118" s="31" t="str">
        <f t="shared" si="294"/>
        <v>x x</v>
      </c>
      <c r="CH118" s="31" t="str">
        <f t="shared" si="268"/>
        <v/>
      </c>
    </row>
    <row r="119" spans="1:86" x14ac:dyDescent="0.45">
      <c r="BG119" s="31">
        <f>'Result do Turno'!W119</f>
        <v>0</v>
      </c>
      <c r="BI119" s="31">
        <f>'Result do Turno'!AK119</f>
        <v>0</v>
      </c>
      <c r="BL119" s="31" t="str">
        <f t="shared" si="292"/>
        <v>x x</v>
      </c>
      <c r="BN119" s="31" t="str">
        <f t="shared" si="293"/>
        <v>x x</v>
      </c>
      <c r="BP119" s="31" t="str">
        <f t="shared" si="294"/>
        <v>x x</v>
      </c>
      <c r="CH119" s="31" t="str">
        <f t="shared" si="268"/>
        <v/>
      </c>
    </row>
    <row r="120" spans="1:86" x14ac:dyDescent="0.45">
      <c r="E120" s="31" t="s">
        <v>264</v>
      </c>
      <c r="G120" s="31" t="s">
        <v>264</v>
      </c>
      <c r="I120" s="31" t="s">
        <v>265</v>
      </c>
      <c r="K120" s="31" t="s">
        <v>266</v>
      </c>
      <c r="BG120" s="31">
        <f>'Result do Turno'!W120</f>
        <v>0</v>
      </c>
      <c r="BI120" s="31">
        <f>'Result do Turno'!AK120</f>
        <v>0</v>
      </c>
      <c r="BL120" s="31" t="str">
        <f t="shared" si="292"/>
        <v>x x</v>
      </c>
      <c r="BN120" s="31" t="str">
        <f t="shared" si="293"/>
        <v>x x</v>
      </c>
      <c r="BP120" s="31" t="str">
        <f t="shared" si="294"/>
        <v>x x</v>
      </c>
      <c r="CH120" s="31" t="str">
        <f t="shared" si="268"/>
        <v/>
      </c>
    </row>
    <row r="121" spans="1:86" x14ac:dyDescent="0.45">
      <c r="A121" s="179">
        <f>'Result do Turno'!D121</f>
        <v>0</v>
      </c>
      <c r="B121" s="180">
        <f>'Result do Turno'!V122</f>
        <v>0</v>
      </c>
      <c r="C121" s="31">
        <f t="shared" ref="C121:C126" si="318">IF(BQ121=1,"",IF(M121=0,A121,B121))</f>
        <v>0</v>
      </c>
      <c r="D121" s="31">
        <f>'Result do Turno'!AJ122</f>
        <v>0</v>
      </c>
      <c r="E121" s="31">
        <f t="shared" ref="E121:E126" si="319">IF(BS121=1,"",IF(N121=0,A121,D121))</f>
        <v>0</v>
      </c>
      <c r="F121" s="180">
        <f>'Result do Turno'!AX122</f>
        <v>0</v>
      </c>
      <c r="G121" s="31">
        <f t="shared" ref="G121:G126" si="320">IF(BU121=1,"",IF(O121=0,A121,F121))</f>
        <v>0</v>
      </c>
      <c r="H121" s="180">
        <f>'Result do Turno'!BL122</f>
        <v>0</v>
      </c>
      <c r="I121" s="31">
        <f t="shared" ref="I121:I126" si="321">IF(BW121=1,"",IF(P121=0,A121,H121))</f>
        <v>0</v>
      </c>
      <c r="J121" s="180">
        <f>'Result do Turno'!BZ122</f>
        <v>0</v>
      </c>
      <c r="K121" s="31">
        <f t="shared" ref="K121:K126" si="322">IF(BY121=1,"",IF(Q121=0,A121,J121))</f>
        <v>0</v>
      </c>
      <c r="M121" s="181" t="str">
        <f>'Result do Turno'!U122</f>
        <v>(D)</v>
      </c>
      <c r="N121" s="181">
        <f>'Result do Turno'!AI122</f>
        <v>0</v>
      </c>
      <c r="O121" s="181" t="str">
        <f>'Result do Turno'!AW122</f>
        <v>(D)</v>
      </c>
      <c r="P121" s="181">
        <f>'Result do Turno'!BK122</f>
        <v>0</v>
      </c>
      <c r="Q121" s="181" t="str">
        <f>'Result do Turno'!BY122</f>
        <v>(D)</v>
      </c>
      <c r="R121" s="182" t="str">
        <f>IF('Result do Turno'!X121="","",'Result do Turno'!X121)</f>
        <v/>
      </c>
      <c r="S121" s="183" t="str">
        <f>IF('Result do Turno'!X122="","",'Result do Turno'!X122)</f>
        <v/>
      </c>
      <c r="T121" s="183" t="str">
        <f>IF('Result do Turno'!Y121="","",'Result do Turno'!Y121)</f>
        <v/>
      </c>
      <c r="U121" s="183" t="str">
        <f>IF('Result do Turno'!Y122="","",'Result do Turno'!Y122)</f>
        <v/>
      </c>
      <c r="V121" s="183" t="str">
        <f>IF('Result do Turno'!Z121="","",'Result do Turno'!Z121)</f>
        <v/>
      </c>
      <c r="W121" s="183" t="str">
        <f>IF('Result do Turno'!Z122="","",'Result do Turno'!Z122)</f>
        <v/>
      </c>
      <c r="X121" s="183" t="str">
        <f>IF('Result do Turno'!AA121="","",'Result do Turno'!AA121)</f>
        <v/>
      </c>
      <c r="Y121" s="184" t="str">
        <f>IF('Result do Turno'!AA122="","",'Result do Turno'!AA122)</f>
        <v/>
      </c>
      <c r="Z121" s="182" t="str">
        <f>IF('Result do Turno'!AL121="","",'Result do Turno'!AL121)</f>
        <v/>
      </c>
      <c r="AA121" s="183" t="str">
        <f>IF('Result do Turno'!AL122="","",'Result do Turno'!AL122)</f>
        <v/>
      </c>
      <c r="AB121" s="183" t="str">
        <f>IF('Result do Turno'!AM121="","",'Result do Turno'!AM121)</f>
        <v/>
      </c>
      <c r="AC121" s="183" t="str">
        <f>IF('Result do Turno'!AM122="","",'Result do Turno'!AM122)</f>
        <v/>
      </c>
      <c r="AD121" s="183" t="str">
        <f>IF('Result do Turno'!AN121="","",'Result do Turno'!AN121)</f>
        <v/>
      </c>
      <c r="AE121" s="183" t="str">
        <f>IF('Result do Turno'!AN122="","",'Result do Turno'!AN122)</f>
        <v/>
      </c>
      <c r="AF121" s="183" t="str">
        <f>IF('Result do Turno'!AO121="","",'Result do Turno'!AO121)</f>
        <v/>
      </c>
      <c r="AG121" s="184" t="str">
        <f>IF('Result do Turno'!AO122="","",'Result do Turno'!AO122)</f>
        <v/>
      </c>
      <c r="AH121" s="182" t="str">
        <f>IF('Result do Turno'!AZ121="","",'Result do Turno'!AZ121)</f>
        <v/>
      </c>
      <c r="AI121" s="183" t="str">
        <f>IF('Result do Turno'!AZ122="","",'Result do Turno'!AZ122)</f>
        <v/>
      </c>
      <c r="AJ121" s="183" t="str">
        <f>IF('Result do Turno'!BA121="","",'Result do Turno'!BA121)</f>
        <v/>
      </c>
      <c r="AK121" s="183" t="str">
        <f>IF('Result do Turno'!BA122="","",'Result do Turno'!BA122)</f>
        <v/>
      </c>
      <c r="AL121" s="183" t="str">
        <f>IF('Result do Turno'!BB121="","",'Result do Turno'!BB121)</f>
        <v/>
      </c>
      <c r="AM121" s="183" t="str">
        <f>IF('Result do Turno'!BB122="","",'Result do Turno'!BB122)</f>
        <v/>
      </c>
      <c r="AN121" s="183" t="str">
        <f>IF('Result do Turno'!BC121="","",'Result do Turno'!BC121)</f>
        <v/>
      </c>
      <c r="AO121" s="184" t="str">
        <f>IF('Result do Turno'!BC122="","",'Result do Turno'!BC122)</f>
        <v/>
      </c>
      <c r="AP121" s="182" t="str">
        <f>IF('Result do Turno'!BN121="","",'Result do Turno'!BN121)</f>
        <v/>
      </c>
      <c r="AQ121" s="183" t="str">
        <f>IF('Result do Turno'!BN122="","",'Result do Turno'!BN122)</f>
        <v/>
      </c>
      <c r="AR121" s="183" t="str">
        <f>IF('Result do Turno'!BO121="","",'Result do Turno'!BO121)</f>
        <v/>
      </c>
      <c r="AS121" s="183" t="str">
        <f>IF('Result do Turno'!BO122="","",'Result do Turno'!BO122)</f>
        <v/>
      </c>
      <c r="AT121" s="183" t="str">
        <f>IF('Result do Turno'!BP121="","",'Result do Turno'!BP121)</f>
        <v/>
      </c>
      <c r="AU121" s="183" t="str">
        <f>IF('Result do Turno'!BP122="","",'Result do Turno'!BP122)</f>
        <v/>
      </c>
      <c r="AV121" s="183" t="str">
        <f>IF('Result do Turno'!BQ121="","",'Result do Turno'!BQ121)</f>
        <v/>
      </c>
      <c r="AW121" s="184" t="str">
        <f>IF('Result do Turno'!BQ122="","",'Result do Turno'!BQ122)</f>
        <v/>
      </c>
      <c r="AX121" s="182" t="str">
        <f>IF('Result do Turno'!CB121="","",'Result do Turno'!CB121)</f>
        <v/>
      </c>
      <c r="AY121" s="183" t="str">
        <f>IF('Result do Turno'!CB122="","",'Result do Turno'!CB122)</f>
        <v/>
      </c>
      <c r="AZ121" s="183" t="str">
        <f>IF('Result do Turno'!CC121="","",'Result do Turno'!CC121)</f>
        <v/>
      </c>
      <c r="BA121" s="183" t="str">
        <f>IF('Result do Turno'!CC122="","",'Result do Turno'!CC122)</f>
        <v/>
      </c>
      <c r="BB121" s="183" t="str">
        <f>IF('Result do Turno'!CD121="","",'Result do Turno'!CD121)</f>
        <v/>
      </c>
      <c r="BC121" s="183" t="str">
        <f>IF('Result do Turno'!CD122="","",'Result do Turno'!CD122)</f>
        <v/>
      </c>
      <c r="BD121" s="183" t="str">
        <f>IF('Result do Turno'!CE121="","",'Result do Turno'!CE121)</f>
        <v/>
      </c>
      <c r="BE121" s="184" t="str">
        <f>IF('Result do Turno'!CE122="","",'Result do Turno'!CE122)</f>
        <v/>
      </c>
      <c r="BG121" s="31">
        <f>'Result do Turno'!W121</f>
        <v>0</v>
      </c>
      <c r="BH121" s="31" t="str">
        <f t="shared" ref="BH121:BH126" si="323">IF(R121="",IF(X121="",CONCATENATE(T121,"x",U121," ",V121,"x",W121),CONCATENATE(T121,"x",U121," ",V121,"x",W121," ",X121,"x",Y121)),CONCATENATE(R121,"x",S121))</f>
        <v>x x</v>
      </c>
      <c r="BI121" s="31">
        <f>'Result do Turno'!AK121</f>
        <v>0</v>
      </c>
      <c r="BJ121" s="31" t="str">
        <f t="shared" ref="BJ121:BJ126" si="324">IF(Z121="",IF(AF121="",CONCATENATE(AB121,"x",AC121," ",AD121,"x",AE121),CONCATENATE(AB121,"x",AC121," ",AD121,"x",AE121," ",AF121,"x",AG121)),CONCATENATE(Z121,"x",AA121))</f>
        <v>x x</v>
      </c>
      <c r="BK121" s="31">
        <f>'Result do Turno'!AY121</f>
        <v>0</v>
      </c>
      <c r="BL121" s="31" t="str">
        <f t="shared" si="292"/>
        <v>x x</v>
      </c>
      <c r="BM121" s="31">
        <f>'Result do Turno'!BM121</f>
        <v>0</v>
      </c>
      <c r="BN121" s="31" t="str">
        <f t="shared" si="293"/>
        <v>x x</v>
      </c>
      <c r="BO121" s="31">
        <f>'Result do Turno'!CA121</f>
        <v>0</v>
      </c>
      <c r="BP121" s="31" t="str">
        <f t="shared" si="294"/>
        <v>x x</v>
      </c>
      <c r="BQ121" s="31" t="str">
        <f t="shared" ref="BQ121:BQ126" si="325">IF(BH121="x x","",1)</f>
        <v/>
      </c>
      <c r="BR121" s="31" t="str">
        <f t="shared" ref="BR121:BR126" si="326">IF(BG121=1,CONCATENATE($A121, " venceu ",B121," por ",BH121),IF(BH121="OxW",CONCATENATE($A121, " perdeu para ",B121," por WxO"),CONCATENATE($A121, " perdeu para ",B121," por ",BH121)))</f>
        <v>0 perdeu para 0 por x x</v>
      </c>
      <c r="BS121" s="31" t="str">
        <f t="shared" ref="BS121:BS126" si="327">IF(BJ121="x x","",1)</f>
        <v/>
      </c>
      <c r="BT121" s="31" t="str">
        <f t="shared" ref="BT121:BT126" si="328">IF(BI121=1,CONCATENATE($A121, " venceu ",D121," por ",BJ121),IF(BJ121="OxW",CONCATENATE($A121, " perdeu para ",D121," por WxO"),CONCATENATE($A121, " perdeu para ",D121," por ",BJ121)))</f>
        <v>0 perdeu para 0 por x x</v>
      </c>
      <c r="BU121" s="31" t="str">
        <f t="shared" ref="BU121:BU126" si="329">IF(BL121="x x","",1)</f>
        <v/>
      </c>
      <c r="BV121" s="31" t="str">
        <f t="shared" ref="BV121:BV126" si="330">IF(BK121=1,CONCATENATE($A121, " venceu ",F121," por ",BL121),IF(BL121="OxW",CONCATENATE($A121, " perdeu para ",F121," por WxO"),CONCATENATE($A121, " perdeu para ",F121," por ",BL121)))</f>
        <v>0 perdeu para 0 por x x</v>
      </c>
      <c r="BW121" s="31" t="str">
        <f t="shared" ref="BW121:BW126" si="331">IF(BN121="x x","",1)</f>
        <v/>
      </c>
      <c r="BX121" s="31" t="str">
        <f t="shared" ref="BX121:BX126" si="332">IF(BM121=1,CONCATENATE($A121, " venceu ",H121," por ",BN121),IF(BN121="OxW",CONCATENATE($A121, " perdeu para ",H121," por WxO"),CONCATENATE($A121, " perdeu para ",H121," por ",BN121)))</f>
        <v>0 perdeu para 0 por x x</v>
      </c>
      <c r="BY121" s="31" t="str">
        <f t="shared" ref="BY121:BY126" si="333">IF(BP121="x x","",1)</f>
        <v/>
      </c>
      <c r="BZ121" s="31" t="str">
        <f t="shared" ref="BZ121:BZ126" si="334">IF(BO121=1,CONCATENATE($A121, " venceu ",J121," por ",BP121),IF(BP121="OxW",CONCATENATE($A121, " perdeu para ",J121," por WxO"),CONCATENATE($A121, " perdeu para ",J121," por ",BP121)))</f>
        <v>0 perdeu para 0 por x x</v>
      </c>
      <c r="CB121" s="31" t="str">
        <f t="shared" ref="CB121:CB126" si="335">IF(BQ121=1,BR121,CONCATENATE(A121, " x ",B121))</f>
        <v>0 x 0</v>
      </c>
      <c r="CC121" s="31" t="str">
        <f t="shared" ref="CC121:CC126" si="336">IF(BS121=1,BT121,CONCATENATE(A121, " x ",D121))</f>
        <v>0 x 0</v>
      </c>
      <c r="CD121" s="31" t="str">
        <f t="shared" ref="CD121:CD126" si="337">IF(BU121=1,BV121,CONCATENATE(A121, " x ",F121))</f>
        <v>0 x 0</v>
      </c>
      <c r="CE121" s="31" t="str">
        <f t="shared" ref="CE121:CE126" si="338">IF(BW121=1,BX121,CONCATENATE(A121, " x ",H121))</f>
        <v>0 x 0</v>
      </c>
      <c r="CF121" s="31" t="str">
        <f t="shared" ref="CF121:CF126" si="339">IF(BY121=1,BZ121,CONCATENATE(A121, " x ",J121))</f>
        <v>0 x 0</v>
      </c>
      <c r="CG121" s="31">
        <f t="shared" ref="CG121:CG126" si="340">COUNTIF(BH121:BP121,"OxW")</f>
        <v>0</v>
      </c>
      <c r="CH121" s="31" t="str">
        <f t="shared" si="268"/>
        <v/>
      </c>
    </row>
    <row r="122" spans="1:86" x14ac:dyDescent="0.45">
      <c r="A122" s="179">
        <f>'Result do Turno'!D122</f>
        <v>0</v>
      </c>
      <c r="B122" s="31">
        <f>'Result do Turno'!V124</f>
        <v>0</v>
      </c>
      <c r="C122" s="31">
        <f t="shared" si="318"/>
        <v>0</v>
      </c>
      <c r="D122" s="31">
        <f>'Result do Turno'!AJ124</f>
        <v>0</v>
      </c>
      <c r="E122" s="31">
        <f t="shared" si="319"/>
        <v>0</v>
      </c>
      <c r="F122" s="31">
        <f>'Result do Turno'!AX124</f>
        <v>0</v>
      </c>
      <c r="G122" s="31">
        <f t="shared" si="320"/>
        <v>0</v>
      </c>
      <c r="H122" s="31">
        <f>'Result do Turno'!BL124</f>
        <v>0</v>
      </c>
      <c r="I122" s="31">
        <f t="shared" si="321"/>
        <v>0</v>
      </c>
      <c r="J122" s="31">
        <f>'Result do Turno'!BZ121</f>
        <v>0</v>
      </c>
      <c r="K122" s="31">
        <f t="shared" si="322"/>
        <v>0</v>
      </c>
      <c r="M122" s="181" t="str">
        <f>'Result do Turno'!U124</f>
        <v>(D)</v>
      </c>
      <c r="N122" s="181">
        <f>'Result do Turno'!AI124</f>
        <v>0</v>
      </c>
      <c r="O122" s="181" t="str">
        <f>'Result do Turno'!AW124</f>
        <v>(D)</v>
      </c>
      <c r="P122" s="181" t="str">
        <f>'Result do Turno'!BK124</f>
        <v>(D)</v>
      </c>
      <c r="Q122" s="181">
        <f>'Result do Turno'!BY121</f>
        <v>0</v>
      </c>
      <c r="R122" s="185" t="str">
        <f>IF('Result do Turno'!X123="","",'Result do Turno'!X123)</f>
        <v/>
      </c>
      <c r="S122" s="31" t="str">
        <f>IF('Result do Turno'!X124="","",'Result do Turno'!X124)</f>
        <v/>
      </c>
      <c r="T122" s="31" t="str">
        <f>IF('Result do Turno'!Y123="","",'Result do Turno'!Y123)</f>
        <v/>
      </c>
      <c r="U122" s="31" t="str">
        <f>IF('Result do Turno'!Y124="","",'Result do Turno'!Y124)</f>
        <v/>
      </c>
      <c r="V122" s="31" t="str">
        <f>IF('Result do Turno'!Z123="","",'Result do Turno'!Z123)</f>
        <v/>
      </c>
      <c r="W122" s="31" t="str">
        <f>IF('Result do Turno'!Z124="","",'Result do Turno'!Z124)</f>
        <v/>
      </c>
      <c r="X122" s="31" t="str">
        <f>IF('Result do Turno'!AA123="","",'Result do Turno'!AA123)</f>
        <v/>
      </c>
      <c r="Y122" s="186" t="str">
        <f>IF('Result do Turno'!AA124="","",'Result do Turno'!AA124)</f>
        <v/>
      </c>
      <c r="Z122" s="185" t="str">
        <f>IF('Result do Turno'!AL123="","",'Result do Turno'!AL123)</f>
        <v/>
      </c>
      <c r="AA122" s="31" t="str">
        <f>IF('Result do Turno'!AL124="","",'Result do Turno'!AL124)</f>
        <v/>
      </c>
      <c r="AB122" s="31" t="str">
        <f>IF('Result do Turno'!AM123="","",'Result do Turno'!AM123)</f>
        <v/>
      </c>
      <c r="AC122" s="31" t="str">
        <f>IF('Result do Turno'!AM124="","",'Result do Turno'!AM124)</f>
        <v/>
      </c>
      <c r="AD122" s="31" t="str">
        <f>IF('Result do Turno'!AN123="","",'Result do Turno'!AN123)</f>
        <v/>
      </c>
      <c r="AE122" s="31" t="str">
        <f>IF('Result do Turno'!AN124="","",'Result do Turno'!AN124)</f>
        <v/>
      </c>
      <c r="AF122" s="31" t="str">
        <f>IF('Result do Turno'!AO123="","",'Result do Turno'!AO123)</f>
        <v/>
      </c>
      <c r="AG122" s="186" t="str">
        <f>IF('Result do Turno'!AO124="","",'Result do Turno'!AO124)</f>
        <v/>
      </c>
      <c r="AH122" s="185" t="str">
        <f>IF('Result do Turno'!AZ123="","",'Result do Turno'!AZ123)</f>
        <v/>
      </c>
      <c r="AI122" s="31" t="str">
        <f>IF('Result do Turno'!AZ124="","",'Result do Turno'!AZ124)</f>
        <v/>
      </c>
      <c r="AJ122" s="31" t="str">
        <f>IF('Result do Turno'!BA123="","",'Result do Turno'!BA123)</f>
        <v/>
      </c>
      <c r="AK122" s="31" t="str">
        <f>IF('Result do Turno'!BA124="","",'Result do Turno'!BA124)</f>
        <v/>
      </c>
      <c r="AL122" s="31" t="str">
        <f>IF('Result do Turno'!BB123="","",'Result do Turno'!BB123)</f>
        <v/>
      </c>
      <c r="AM122" s="31" t="str">
        <f>IF('Result do Turno'!BB124="","",'Result do Turno'!BB124)</f>
        <v/>
      </c>
      <c r="AN122" s="31" t="str">
        <f>IF('Result do Turno'!BC123="","",'Result do Turno'!BC123)</f>
        <v/>
      </c>
      <c r="AO122" s="186" t="str">
        <f>IF('Result do Turno'!BC124="","",'Result do Turno'!BC124)</f>
        <v/>
      </c>
      <c r="AP122" s="185" t="str">
        <f>IF('Result do Turno'!BN123="","",'Result do Turno'!BN123)</f>
        <v/>
      </c>
      <c r="AQ122" s="31" t="str">
        <f>IF('Result do Turno'!BN124="","",'Result do Turno'!BN124)</f>
        <v/>
      </c>
      <c r="AR122" s="31" t="str">
        <f>IF('Result do Turno'!BO123="","",'Result do Turno'!BO123)</f>
        <v/>
      </c>
      <c r="AS122" s="31" t="str">
        <f>IF('Result do Turno'!BO124="","",'Result do Turno'!BO124)</f>
        <v/>
      </c>
      <c r="AT122" s="31" t="str">
        <f>IF('Result do Turno'!BP123="","",'Result do Turno'!BP123)</f>
        <v/>
      </c>
      <c r="AU122" s="31" t="str">
        <f>IF('Result do Turno'!BP124="","",'Result do Turno'!BP124)</f>
        <v/>
      </c>
      <c r="AV122" s="31" t="str">
        <f>IF('Result do Turno'!BQ123="","",'Result do Turno'!BQ123)</f>
        <v/>
      </c>
      <c r="AW122" s="186" t="str">
        <f>IF('Result do Turno'!BQ124="","",'Result do Turno'!BQ124)</f>
        <v/>
      </c>
      <c r="AX122" s="185" t="str">
        <f>IF('Result do Turno'!CB122="","",'Result do Turno'!CB122)</f>
        <v/>
      </c>
      <c r="AY122" s="31" t="str">
        <f>IF('Result do Turno'!CB121="","",'Result do Turno'!CB121)</f>
        <v/>
      </c>
      <c r="AZ122" s="31" t="str">
        <f>IF('Result do Turno'!CC122="","",'Result do Turno'!CC122)</f>
        <v/>
      </c>
      <c r="BA122" s="31" t="str">
        <f>IF('Result do Turno'!CC121="","",'Result do Turno'!CC121)</f>
        <v/>
      </c>
      <c r="BB122" s="31" t="str">
        <f>IF('Result do Turno'!CD122="","",'Result do Turno'!CD122)</f>
        <v/>
      </c>
      <c r="BC122" s="31" t="str">
        <f>IF('Result do Turno'!CD121="","",'Result do Turno'!CD121)</f>
        <v/>
      </c>
      <c r="BD122" s="31" t="str">
        <f>IF('Result do Turno'!CE122="","",'Result do Turno'!CE122)</f>
        <v/>
      </c>
      <c r="BE122" s="186" t="str">
        <f>IF('Result do Turno'!CE121="","",'Result do Turno'!CE121)</f>
        <v/>
      </c>
      <c r="BG122" s="31">
        <f>'Result do Turno'!W123</f>
        <v>0</v>
      </c>
      <c r="BH122" s="31" t="str">
        <f t="shared" si="323"/>
        <v>x x</v>
      </c>
      <c r="BI122" s="31">
        <f>'Result do Turno'!AK123</f>
        <v>0</v>
      </c>
      <c r="BJ122" s="31" t="str">
        <f t="shared" si="324"/>
        <v>x x</v>
      </c>
      <c r="BK122" s="31">
        <f>'Result do Turno'!AY123</f>
        <v>0</v>
      </c>
      <c r="BL122" s="31" t="str">
        <f t="shared" si="292"/>
        <v>x x</v>
      </c>
      <c r="BM122" s="31">
        <f>'Result do Turno'!BM123</f>
        <v>0</v>
      </c>
      <c r="BN122" s="31" t="str">
        <f t="shared" si="293"/>
        <v>x x</v>
      </c>
      <c r="BO122" s="31">
        <f>'Result do Turno'!CA122</f>
        <v>0</v>
      </c>
      <c r="BP122" s="31" t="str">
        <f t="shared" si="294"/>
        <v>x x</v>
      </c>
      <c r="BQ122" s="31" t="str">
        <f t="shared" si="325"/>
        <v/>
      </c>
      <c r="BR122" s="31" t="str">
        <f t="shared" si="326"/>
        <v>0 perdeu para 0 por x x</v>
      </c>
      <c r="BS122" s="31" t="str">
        <f t="shared" si="327"/>
        <v/>
      </c>
      <c r="BT122" s="31" t="str">
        <f t="shared" si="328"/>
        <v>0 perdeu para 0 por x x</v>
      </c>
      <c r="BU122" s="31" t="str">
        <f t="shared" si="329"/>
        <v/>
      </c>
      <c r="BV122" s="31" t="str">
        <f t="shared" si="330"/>
        <v>0 perdeu para 0 por x x</v>
      </c>
      <c r="BW122" s="31" t="str">
        <f t="shared" si="331"/>
        <v/>
      </c>
      <c r="BX122" s="31" t="str">
        <f t="shared" si="332"/>
        <v>0 perdeu para 0 por x x</v>
      </c>
      <c r="BY122" s="31" t="str">
        <f t="shared" si="333"/>
        <v/>
      </c>
      <c r="BZ122" s="31" t="str">
        <f t="shared" si="334"/>
        <v>0 perdeu para 0 por x x</v>
      </c>
      <c r="CB122" s="31" t="str">
        <f t="shared" si="335"/>
        <v>0 x 0</v>
      </c>
      <c r="CC122" s="31" t="str">
        <f t="shared" si="336"/>
        <v>0 x 0</v>
      </c>
      <c r="CD122" s="31" t="str">
        <f t="shared" si="337"/>
        <v>0 x 0</v>
      </c>
      <c r="CE122" s="31" t="str">
        <f t="shared" si="338"/>
        <v>0 x 0</v>
      </c>
      <c r="CF122" s="31" t="str">
        <f t="shared" si="339"/>
        <v>0 x 0</v>
      </c>
      <c r="CG122" s="31">
        <f t="shared" si="340"/>
        <v>0</v>
      </c>
      <c r="CH122" s="31" t="str">
        <f t="shared" si="268"/>
        <v/>
      </c>
    </row>
    <row r="123" spans="1:86" x14ac:dyDescent="0.45">
      <c r="A123" s="179">
        <f>'Result do Turno'!D123</f>
        <v>0</v>
      </c>
      <c r="B123" s="31">
        <f>'Result do Turno'!V126</f>
        <v>0</v>
      </c>
      <c r="C123" s="31">
        <f t="shared" si="318"/>
        <v>0</v>
      </c>
      <c r="D123" s="31">
        <f>'Result do Turno'!AJ126</f>
        <v>0</v>
      </c>
      <c r="E123" s="31">
        <f t="shared" si="319"/>
        <v>0</v>
      </c>
      <c r="F123" s="31">
        <f>'Result do Turno'!AX123</f>
        <v>0</v>
      </c>
      <c r="G123" s="31">
        <f t="shared" si="320"/>
        <v>0</v>
      </c>
      <c r="H123" s="31">
        <f>'Result do Turno'!BL121</f>
        <v>0</v>
      </c>
      <c r="I123" s="31">
        <f t="shared" si="321"/>
        <v>0</v>
      </c>
      <c r="J123" s="31">
        <f>'Result do Turno'!BZ124</f>
        <v>0</v>
      </c>
      <c r="K123" s="31">
        <f t="shared" si="322"/>
        <v>0</v>
      </c>
      <c r="M123" s="181" t="str">
        <f>'Result do Turno'!U126</f>
        <v>(D)</v>
      </c>
      <c r="N123" s="181">
        <f>'Result do Turno'!AI126</f>
        <v>0</v>
      </c>
      <c r="O123" s="181">
        <f>'Result do Turno'!AW123</f>
        <v>0</v>
      </c>
      <c r="P123" s="181" t="str">
        <f>'Result do Turno'!BK121</f>
        <v>(D)</v>
      </c>
      <c r="Q123" s="181">
        <f>'Result do Turno'!BY124</f>
        <v>0</v>
      </c>
      <c r="R123" s="185" t="str">
        <f>IF('Result do Turno'!X125="","",'Result do Turno'!X125)</f>
        <v/>
      </c>
      <c r="S123" s="31" t="str">
        <f>IF('Result do Turno'!X126="","",'Result do Turno'!X126)</f>
        <v/>
      </c>
      <c r="T123" s="31" t="str">
        <f>IF('Result do Turno'!Y125="","",'Result do Turno'!Y125)</f>
        <v/>
      </c>
      <c r="U123" s="31" t="str">
        <f>IF('Result do Turno'!Y126="","",'Result do Turno'!Y126)</f>
        <v/>
      </c>
      <c r="V123" s="31" t="str">
        <f>IF('Result do Turno'!Z125="","",'Result do Turno'!Z125)</f>
        <v/>
      </c>
      <c r="W123" s="31" t="str">
        <f>IF('Result do Turno'!Z126="","",'Result do Turno'!Z126)</f>
        <v/>
      </c>
      <c r="X123" s="31" t="str">
        <f>IF('Result do Turno'!AA125="","",'Result do Turno'!AA125)</f>
        <v/>
      </c>
      <c r="Y123" s="186" t="str">
        <f>IF('Result do Turno'!AA126="","",'Result do Turno'!AA126)</f>
        <v/>
      </c>
      <c r="Z123" s="185" t="str">
        <f>IF('Result do Turno'!AL125="","",'Result do Turno'!AL125)</f>
        <v/>
      </c>
      <c r="AA123" s="31" t="str">
        <f>IF('Result do Turno'!AL126="","",'Result do Turno'!AL126)</f>
        <v/>
      </c>
      <c r="AB123" s="31" t="str">
        <f>IF('Result do Turno'!AM125="","",'Result do Turno'!AM125)</f>
        <v/>
      </c>
      <c r="AC123" s="31" t="str">
        <f>IF('Result do Turno'!AM126="","",'Result do Turno'!AM126)</f>
        <v/>
      </c>
      <c r="AD123" s="31" t="str">
        <f>IF('Result do Turno'!AN125="","",'Result do Turno'!AN125)</f>
        <v/>
      </c>
      <c r="AE123" s="31" t="str">
        <f>IF('Result do Turno'!AN126="","",'Result do Turno'!AN126)</f>
        <v/>
      </c>
      <c r="AF123" s="31" t="str">
        <f>IF('Result do Turno'!AO125="","",'Result do Turno'!AO125)</f>
        <v/>
      </c>
      <c r="AG123" s="186" t="str">
        <f>IF('Result do Turno'!AO126="","",'Result do Turno'!AO126)</f>
        <v/>
      </c>
      <c r="AH123" s="185" t="str">
        <f>IF('Result do Turno'!AZ124="","",'Result do Turno'!AZ124)</f>
        <v/>
      </c>
      <c r="AI123" s="31" t="str">
        <f>IF('Result do Turno'!AZ123="","",'Result do Turno'!AZ123)</f>
        <v/>
      </c>
      <c r="AJ123" s="31" t="str">
        <f>IF('Result do Turno'!BA124="","",'Result do Turno'!BA124)</f>
        <v/>
      </c>
      <c r="AK123" s="31" t="str">
        <f>IF('Result do Turno'!BA123="","",'Result do Turno'!BA123)</f>
        <v/>
      </c>
      <c r="AL123" s="31" t="str">
        <f>IF('Result do Turno'!BB124="","",'Result do Turno'!BB124)</f>
        <v/>
      </c>
      <c r="AM123" s="31" t="str">
        <f>IF('Result do Turno'!BB123="","",'Result do Turno'!BB123)</f>
        <v/>
      </c>
      <c r="AN123" s="31" t="str">
        <f>IF('Result do Turno'!BC124="","",'Result do Turno'!BC124)</f>
        <v/>
      </c>
      <c r="AO123" s="186" t="str">
        <f>IF('Result do Turno'!BC123="","",'Result do Turno'!BC123)</f>
        <v/>
      </c>
      <c r="AP123" s="185" t="str">
        <f>IF('Result do Turno'!BN122="","",'Result do Turno'!BN122)</f>
        <v/>
      </c>
      <c r="AQ123" s="31" t="str">
        <f>IF('Result do Turno'!BN121="","",'Result do Turno'!BN121)</f>
        <v/>
      </c>
      <c r="AR123" s="31" t="str">
        <f>IF('Result do Turno'!BO122="","",'Result do Turno'!BO122)</f>
        <v/>
      </c>
      <c r="AS123" s="31" t="str">
        <f>IF('Result do Turno'!BO121="","",'Result do Turno'!BO121)</f>
        <v/>
      </c>
      <c r="AT123" s="31" t="str">
        <f>IF('Result do Turno'!BP122="","",'Result do Turno'!BP122)</f>
        <v/>
      </c>
      <c r="AU123" s="31" t="str">
        <f>IF('Result do Turno'!BP121="","",'Result do Turno'!BP121)</f>
        <v/>
      </c>
      <c r="AV123" s="31" t="str">
        <f>IF('Result do Turno'!BQ122="","",'Result do Turno'!BQ122)</f>
        <v/>
      </c>
      <c r="AW123" s="186" t="str">
        <f>IF('Result do Turno'!BQ121="","",'Result do Turno'!BQ121)</f>
        <v/>
      </c>
      <c r="AX123" s="185" t="str">
        <f>IF('Result do Turno'!CB123="","",'Result do Turno'!CB123)</f>
        <v/>
      </c>
      <c r="AY123" s="31" t="str">
        <f>IF('Result do Turno'!CB124="","",'Result do Turno'!CB124)</f>
        <v/>
      </c>
      <c r="AZ123" s="31" t="str">
        <f>IF('Result do Turno'!CC123="","",'Result do Turno'!CC123)</f>
        <v/>
      </c>
      <c r="BA123" s="31" t="str">
        <f>IF('Result do Turno'!CC124="","",'Result do Turno'!CC124)</f>
        <v/>
      </c>
      <c r="BB123" s="31" t="str">
        <f>IF('Result do Turno'!CD123="","",'Result do Turno'!CD123)</f>
        <v/>
      </c>
      <c r="BC123" s="31" t="str">
        <f>IF('Result do Turno'!CD124="","",'Result do Turno'!CD124)</f>
        <v/>
      </c>
      <c r="BD123" s="31" t="str">
        <f>IF('Result do Turno'!CE123="","",'Result do Turno'!CE123)</f>
        <v/>
      </c>
      <c r="BE123" s="186" t="str">
        <f>IF('Result do Turno'!CE124="","",'Result do Turno'!CE124)</f>
        <v/>
      </c>
      <c r="BG123" s="31">
        <f>'Result do Turno'!W125</f>
        <v>0</v>
      </c>
      <c r="BH123" s="31" t="str">
        <f t="shared" si="323"/>
        <v>x x</v>
      </c>
      <c r="BI123" s="31">
        <f>'Result do Turno'!AK125</f>
        <v>0</v>
      </c>
      <c r="BJ123" s="31" t="str">
        <f t="shared" si="324"/>
        <v>x x</v>
      </c>
      <c r="BK123" s="31">
        <f>'Result do Turno'!AY124</f>
        <v>0</v>
      </c>
      <c r="BL123" s="31" t="str">
        <f t="shared" si="292"/>
        <v>x x</v>
      </c>
      <c r="BM123" s="31">
        <f>'Result do Turno'!BM122</f>
        <v>0</v>
      </c>
      <c r="BN123" s="31" t="str">
        <f t="shared" si="293"/>
        <v>x x</v>
      </c>
      <c r="BO123" s="31">
        <f>'Result do Turno'!CA123</f>
        <v>0</v>
      </c>
      <c r="BP123" s="31" t="str">
        <f t="shared" si="294"/>
        <v>x x</v>
      </c>
      <c r="BQ123" s="31" t="str">
        <f t="shared" si="325"/>
        <v/>
      </c>
      <c r="BR123" s="31" t="str">
        <f t="shared" si="326"/>
        <v>0 perdeu para 0 por x x</v>
      </c>
      <c r="BS123" s="31" t="str">
        <f t="shared" si="327"/>
        <v/>
      </c>
      <c r="BT123" s="31" t="str">
        <f t="shared" si="328"/>
        <v>0 perdeu para 0 por x x</v>
      </c>
      <c r="BU123" s="31" t="str">
        <f t="shared" si="329"/>
        <v/>
      </c>
      <c r="BV123" s="31" t="str">
        <f t="shared" si="330"/>
        <v>0 perdeu para 0 por x x</v>
      </c>
      <c r="BW123" s="31" t="str">
        <f t="shared" si="331"/>
        <v/>
      </c>
      <c r="BX123" s="31" t="str">
        <f t="shared" si="332"/>
        <v>0 perdeu para 0 por x x</v>
      </c>
      <c r="BY123" s="31" t="str">
        <f t="shared" si="333"/>
        <v/>
      </c>
      <c r="BZ123" s="31" t="str">
        <f t="shared" si="334"/>
        <v>0 perdeu para 0 por x x</v>
      </c>
      <c r="CB123" s="31" t="str">
        <f t="shared" si="335"/>
        <v>0 x 0</v>
      </c>
      <c r="CC123" s="31" t="str">
        <f t="shared" si="336"/>
        <v>0 x 0</v>
      </c>
      <c r="CD123" s="31" t="str">
        <f t="shared" si="337"/>
        <v>0 x 0</v>
      </c>
      <c r="CE123" s="31" t="str">
        <f t="shared" si="338"/>
        <v>0 x 0</v>
      </c>
      <c r="CF123" s="31" t="str">
        <f t="shared" si="339"/>
        <v>0 x 0</v>
      </c>
      <c r="CG123" s="31">
        <f t="shared" si="340"/>
        <v>0</v>
      </c>
      <c r="CH123" s="31" t="str">
        <f t="shared" si="268"/>
        <v/>
      </c>
    </row>
    <row r="124" spans="1:86" x14ac:dyDescent="0.45">
      <c r="A124" s="179">
        <f>'Result do Turno'!D124</f>
        <v>0</v>
      </c>
      <c r="B124" s="31">
        <f>'Result do Turno'!V125</f>
        <v>0</v>
      </c>
      <c r="C124" s="31">
        <f t="shared" si="318"/>
        <v>0</v>
      </c>
      <c r="D124" s="31">
        <f>'Result do Turno'!AJ123</f>
        <v>0</v>
      </c>
      <c r="E124" s="31">
        <f t="shared" si="319"/>
        <v>0</v>
      </c>
      <c r="F124" s="31">
        <f>'Result do Turno'!AX121</f>
        <v>0</v>
      </c>
      <c r="G124" s="31">
        <f t="shared" si="320"/>
        <v>0</v>
      </c>
      <c r="H124" s="31">
        <f>'Result do Turno'!BL125</f>
        <v>0</v>
      </c>
      <c r="I124" s="31">
        <f t="shared" si="321"/>
        <v>0</v>
      </c>
      <c r="J124" s="31">
        <f>'Result do Turno'!BZ126</f>
        <v>0</v>
      </c>
      <c r="K124" s="31">
        <f t="shared" si="322"/>
        <v>0</v>
      </c>
      <c r="M124" s="181">
        <f>'Result do Turno'!U125</f>
        <v>0</v>
      </c>
      <c r="N124" s="181" t="str">
        <f>'Result do Turno'!AI123</f>
        <v>(D)</v>
      </c>
      <c r="O124" s="181">
        <f>'Result do Turno'!AW121</f>
        <v>0</v>
      </c>
      <c r="P124" s="181" t="str">
        <f>'Result do Turno'!BK125</f>
        <v>(D)</v>
      </c>
      <c r="Q124" s="181">
        <f>'Result do Turno'!BY126</f>
        <v>0</v>
      </c>
      <c r="R124" s="185" t="str">
        <f>IF('Result do Turno'!X126="","",'Result do Turno'!X126)</f>
        <v/>
      </c>
      <c r="S124" s="31" t="str">
        <f>IF('Result do Turno'!X125="","",'Result do Turno'!X125)</f>
        <v/>
      </c>
      <c r="T124" s="31" t="str">
        <f>IF('Result do Turno'!Y126="","",'Result do Turno'!Y126)</f>
        <v/>
      </c>
      <c r="U124" s="31" t="str">
        <f>IF('Result do Turno'!Y125="","",'Result do Turno'!Y125)</f>
        <v/>
      </c>
      <c r="V124" s="31" t="str">
        <f>IF('Result do Turno'!Z126="","",'Result do Turno'!Z126)</f>
        <v/>
      </c>
      <c r="W124" s="31" t="str">
        <f>IF('Result do Turno'!Z125="","",'Result do Turno'!Z125)</f>
        <v/>
      </c>
      <c r="X124" s="31" t="str">
        <f>IF('Result do Turno'!AA126="","",'Result do Turno'!AA126)</f>
        <v/>
      </c>
      <c r="Y124" s="186" t="str">
        <f>IF('Result do Turno'!AA125="","",'Result do Turno'!AA125)</f>
        <v/>
      </c>
      <c r="Z124" s="185" t="str">
        <f>IF('Result do Turno'!AL124="","",'Result do Turno'!AL124)</f>
        <v/>
      </c>
      <c r="AA124" s="31" t="str">
        <f>IF('Result do Turno'!AL123="","",'Result do Turno'!AL123)</f>
        <v/>
      </c>
      <c r="AB124" s="31" t="str">
        <f>IF('Result do Turno'!AM124="","",'Result do Turno'!AM124)</f>
        <v/>
      </c>
      <c r="AC124" s="31" t="str">
        <f>IF('Result do Turno'!AM123="","",'Result do Turno'!AM123)</f>
        <v/>
      </c>
      <c r="AD124" s="31" t="str">
        <f>IF('Result do Turno'!AN124="","",'Result do Turno'!AN124)</f>
        <v/>
      </c>
      <c r="AE124" s="31" t="str">
        <f>IF('Result do Turno'!AN123="","",'Result do Turno'!AN123)</f>
        <v/>
      </c>
      <c r="AF124" s="31" t="str">
        <f>IF('Result do Turno'!AO124="","",'Result do Turno'!AO124)</f>
        <v/>
      </c>
      <c r="AG124" s="186" t="str">
        <f>IF('Result do Turno'!AO123="","",'Result do Turno'!AO123)</f>
        <v/>
      </c>
      <c r="AH124" s="185" t="str">
        <f>IF('Result do Turno'!AZ122="","",'Result do Turno'!AZ122)</f>
        <v/>
      </c>
      <c r="AI124" s="31" t="str">
        <f>IF('Result do Turno'!AZ121="","",'Result do Turno'!AZ121)</f>
        <v/>
      </c>
      <c r="AJ124" s="31" t="str">
        <f>IF('Result do Turno'!BA122="","",'Result do Turno'!BA122)</f>
        <v/>
      </c>
      <c r="AK124" s="31" t="str">
        <f>IF('Result do Turno'!BA121="","",'Result do Turno'!BA121)</f>
        <v/>
      </c>
      <c r="AL124" s="31" t="str">
        <f>IF('Result do Turno'!BB122="","",'Result do Turno'!BB122)</f>
        <v/>
      </c>
      <c r="AM124" s="31" t="str">
        <f>IF('Result do Turno'!BB121="","",'Result do Turno'!BB121)</f>
        <v/>
      </c>
      <c r="AN124" s="31" t="str">
        <f>IF('Result do Turno'!BC122="","",'Result do Turno'!BC122)</f>
        <v/>
      </c>
      <c r="AO124" s="186" t="str">
        <f>IF('Result do Turno'!BC121="","",'Result do Turno'!BC121)</f>
        <v/>
      </c>
      <c r="AP124" s="185" t="str">
        <f>IF('Result do Turno'!BN126="","",'Result do Turno'!BN126)</f>
        <v/>
      </c>
      <c r="AQ124" s="31" t="str">
        <f>IF('Result do Turno'!BN125="","",'Result do Turno'!BN125)</f>
        <v/>
      </c>
      <c r="AR124" s="31" t="str">
        <f>IF('Result do Turno'!BO126="","",'Result do Turno'!BO126)</f>
        <v/>
      </c>
      <c r="AS124" s="31" t="str">
        <f>IF('Result do Turno'!BO125="","",'Result do Turno'!BO125)</f>
        <v/>
      </c>
      <c r="AT124" s="31" t="str">
        <f>IF('Result do Turno'!BP126="","",'Result do Turno'!BP126)</f>
        <v/>
      </c>
      <c r="AU124" s="31" t="str">
        <f>IF('Result do Turno'!BP125="","",'Result do Turno'!BP125)</f>
        <v/>
      </c>
      <c r="AV124" s="31" t="str">
        <f>IF('Result do Turno'!BQ126="","",'Result do Turno'!BQ126)</f>
        <v/>
      </c>
      <c r="AW124" s="186" t="str">
        <f>IF('Result do Turno'!BQ125="","",'Result do Turno'!BQ125)</f>
        <v/>
      </c>
      <c r="AX124" s="185" t="str">
        <f>IF('Result do Turno'!CB125="","",'Result do Turno'!CB125)</f>
        <v/>
      </c>
      <c r="AY124" s="31" t="str">
        <f>IF('Result do Turno'!CB126="","",'Result do Turno'!CB126)</f>
        <v/>
      </c>
      <c r="AZ124" s="31" t="str">
        <f>IF('Result do Turno'!CC125="","",'Result do Turno'!CC125)</f>
        <v/>
      </c>
      <c r="BA124" s="31" t="str">
        <f>IF('Result do Turno'!CC126="","",'Result do Turno'!CC126)</f>
        <v/>
      </c>
      <c r="BB124" s="31" t="str">
        <f>IF('Result do Turno'!CD125="","",'Result do Turno'!CD125)</f>
        <v/>
      </c>
      <c r="BC124" s="31" t="str">
        <f>IF('Result do Turno'!CD126="","",'Result do Turno'!CD126)</f>
        <v/>
      </c>
      <c r="BD124" s="31" t="str">
        <f>IF('Result do Turno'!CE125="","",'Result do Turno'!CE125)</f>
        <v/>
      </c>
      <c r="BE124" s="186" t="str">
        <f>IF('Result do Turno'!CE126="","",'Result do Turno'!CE126)</f>
        <v/>
      </c>
      <c r="BG124" s="31">
        <f>'Result do Turno'!W126</f>
        <v>0</v>
      </c>
      <c r="BH124" s="31" t="str">
        <f t="shared" si="323"/>
        <v>x x</v>
      </c>
      <c r="BI124" s="31">
        <f>'Result do Turno'!AK124</f>
        <v>0</v>
      </c>
      <c r="BJ124" s="31" t="str">
        <f t="shared" si="324"/>
        <v>x x</v>
      </c>
      <c r="BK124" s="31">
        <f>'Result do Turno'!AY122</f>
        <v>0</v>
      </c>
      <c r="BL124" s="31" t="str">
        <f t="shared" si="292"/>
        <v>x x</v>
      </c>
      <c r="BM124" s="31">
        <f>'Result do Turno'!BM126</f>
        <v>0</v>
      </c>
      <c r="BN124" s="31" t="str">
        <f t="shared" si="293"/>
        <v>x x</v>
      </c>
      <c r="BO124" s="31">
        <f>'Result do Turno'!CA125</f>
        <v>0</v>
      </c>
      <c r="BP124" s="31" t="str">
        <f t="shared" si="294"/>
        <v>x x</v>
      </c>
      <c r="BQ124" s="31" t="str">
        <f t="shared" si="325"/>
        <v/>
      </c>
      <c r="BR124" s="31" t="str">
        <f t="shared" si="326"/>
        <v>0 perdeu para 0 por x x</v>
      </c>
      <c r="BS124" s="31" t="str">
        <f t="shared" si="327"/>
        <v/>
      </c>
      <c r="BT124" s="31" t="str">
        <f t="shared" si="328"/>
        <v>0 perdeu para 0 por x x</v>
      </c>
      <c r="BU124" s="31" t="str">
        <f t="shared" si="329"/>
        <v/>
      </c>
      <c r="BV124" s="31" t="str">
        <f t="shared" si="330"/>
        <v>0 perdeu para 0 por x x</v>
      </c>
      <c r="BW124" s="31" t="str">
        <f t="shared" si="331"/>
        <v/>
      </c>
      <c r="BX124" s="31" t="str">
        <f t="shared" si="332"/>
        <v>0 perdeu para 0 por x x</v>
      </c>
      <c r="BY124" s="31" t="str">
        <f t="shared" si="333"/>
        <v/>
      </c>
      <c r="BZ124" s="31" t="str">
        <f t="shared" si="334"/>
        <v>0 perdeu para 0 por x x</v>
      </c>
      <c r="CB124" s="31" t="str">
        <f t="shared" si="335"/>
        <v>0 x 0</v>
      </c>
      <c r="CC124" s="31" t="str">
        <f t="shared" si="336"/>
        <v>0 x 0</v>
      </c>
      <c r="CD124" s="31" t="str">
        <f t="shared" si="337"/>
        <v>0 x 0</v>
      </c>
      <c r="CE124" s="31" t="str">
        <f t="shared" si="338"/>
        <v>0 x 0</v>
      </c>
      <c r="CF124" s="31" t="str">
        <f t="shared" si="339"/>
        <v>0 x 0</v>
      </c>
      <c r="CG124" s="31">
        <f t="shared" si="340"/>
        <v>0</v>
      </c>
      <c r="CH124" s="31" t="str">
        <f t="shared" si="268"/>
        <v/>
      </c>
    </row>
    <row r="125" spans="1:86" x14ac:dyDescent="0.45">
      <c r="A125" s="179">
        <f>'Result do Turno'!D125</f>
        <v>0</v>
      </c>
      <c r="B125" s="31">
        <f>'Result do Turno'!V123</f>
        <v>0</v>
      </c>
      <c r="C125" s="31">
        <f t="shared" si="318"/>
        <v>0</v>
      </c>
      <c r="D125" s="31">
        <f>'Result do Turno'!AJ121</f>
        <v>0</v>
      </c>
      <c r="E125" s="31">
        <f t="shared" si="319"/>
        <v>0</v>
      </c>
      <c r="F125" s="31">
        <f>'Result do Turno'!AX126</f>
        <v>0</v>
      </c>
      <c r="G125" s="31">
        <f t="shared" si="320"/>
        <v>0</v>
      </c>
      <c r="H125" s="31">
        <f>'Result do Turno'!BL126</f>
        <v>0</v>
      </c>
      <c r="I125" s="31">
        <f t="shared" si="321"/>
        <v>0</v>
      </c>
      <c r="J125" s="31">
        <f>'Result do Turno'!BZ123</f>
        <v>0</v>
      </c>
      <c r="K125" s="31">
        <f t="shared" si="322"/>
        <v>0</v>
      </c>
      <c r="M125" s="181">
        <f>'Result do Turno'!U123</f>
        <v>0</v>
      </c>
      <c r="N125" s="181" t="str">
        <f>'Result do Turno'!AI121</f>
        <v>(D)</v>
      </c>
      <c r="O125" s="181" t="str">
        <f>'Result do Turno'!AW126</f>
        <v>(D)</v>
      </c>
      <c r="P125" s="181">
        <f>'Result do Turno'!BK126</f>
        <v>0</v>
      </c>
      <c r="Q125" s="181" t="str">
        <f>'Result do Turno'!BY123</f>
        <v>(D)</v>
      </c>
      <c r="R125" s="185" t="str">
        <f>IF('Result do Turno'!X124="","",'Result do Turno'!X124)</f>
        <v/>
      </c>
      <c r="S125" s="31" t="str">
        <f>IF('Result do Turno'!X123="","",'Result do Turno'!X123)</f>
        <v/>
      </c>
      <c r="T125" s="31" t="str">
        <f>IF('Result do Turno'!Y124="","",'Result do Turno'!Y124)</f>
        <v/>
      </c>
      <c r="U125" s="31" t="str">
        <f>IF('Result do Turno'!Y123="","",'Result do Turno'!Y123)</f>
        <v/>
      </c>
      <c r="V125" s="31" t="str">
        <f>IF('Result do Turno'!Z124="","",'Result do Turno'!Z124)</f>
        <v/>
      </c>
      <c r="W125" s="31" t="str">
        <f>IF('Result do Turno'!Z123="","",'Result do Turno'!Z123)</f>
        <v/>
      </c>
      <c r="X125" s="31" t="str">
        <f>IF('Result do Turno'!AA124="","",'Result do Turno'!AA124)</f>
        <v/>
      </c>
      <c r="Y125" s="186" t="str">
        <f>IF('Result do Turno'!AA123="","",'Result do Turno'!AA123)</f>
        <v/>
      </c>
      <c r="Z125" s="185" t="str">
        <f>IF('Result do Turno'!AL122="","",'Result do Turno'!AL122)</f>
        <v/>
      </c>
      <c r="AA125" s="31" t="str">
        <f>IF('Result do Turno'!AL121="","",'Result do Turno'!AL121)</f>
        <v/>
      </c>
      <c r="AB125" s="31" t="str">
        <f>IF('Result do Turno'!AM122="","",'Result do Turno'!AM122)</f>
        <v/>
      </c>
      <c r="AC125" s="31" t="str">
        <f>IF('Result do Turno'!AM121="","",'Result do Turno'!AM121)</f>
        <v/>
      </c>
      <c r="AD125" s="31" t="str">
        <f>IF('Result do Turno'!AN122="","",'Result do Turno'!AN122)</f>
        <v/>
      </c>
      <c r="AE125" s="31" t="str">
        <f>IF('Result do Turno'!AN121="","",'Result do Turno'!AN121)</f>
        <v/>
      </c>
      <c r="AF125" s="31" t="str">
        <f>IF('Result do Turno'!AO122="","",'Result do Turno'!AO122)</f>
        <v/>
      </c>
      <c r="AG125" s="186" t="str">
        <f>IF('Result do Turno'!AO121="","",'Result do Turno'!AO121)</f>
        <v/>
      </c>
      <c r="AH125" s="185" t="str">
        <f>IF('Result do Turno'!AZ125="","",'Result do Turno'!AZ125)</f>
        <v/>
      </c>
      <c r="AI125" s="31" t="str">
        <f>IF('Result do Turno'!AZ126="","",'Result do Turno'!AZ126)</f>
        <v/>
      </c>
      <c r="AJ125" s="31" t="str">
        <f>IF('Result do Turno'!BA125="","",'Result do Turno'!BA125)</f>
        <v/>
      </c>
      <c r="AK125" s="31" t="str">
        <f>IF('Result do Turno'!BA126="","",'Result do Turno'!BA126)</f>
        <v/>
      </c>
      <c r="AL125" s="31" t="str">
        <f>IF('Result do Turno'!BB125="","",'Result do Turno'!BB125)</f>
        <v/>
      </c>
      <c r="AM125" s="31" t="str">
        <f>IF('Result do Turno'!BB126="","",'Result do Turno'!BB126)</f>
        <v/>
      </c>
      <c r="AN125" s="31" t="str">
        <f>IF('Result do Turno'!BC125="","",'Result do Turno'!BC125)</f>
        <v/>
      </c>
      <c r="AO125" s="186" t="str">
        <f>IF('Result do Turno'!BC126="","",'Result do Turno'!BC126)</f>
        <v/>
      </c>
      <c r="AP125" s="185" t="str">
        <f>IF('Result do Turno'!BN125="","",'Result do Turno'!BN125)</f>
        <v/>
      </c>
      <c r="AQ125" s="31" t="str">
        <f>IF('Result do Turno'!BN126="","",'Result do Turno'!BN126)</f>
        <v/>
      </c>
      <c r="AR125" s="31" t="str">
        <f>IF('Result do Turno'!BO125="","",'Result do Turno'!BO125)</f>
        <v/>
      </c>
      <c r="AS125" s="31" t="str">
        <f>IF('Result do Turno'!BO126="","",'Result do Turno'!BO126)</f>
        <v/>
      </c>
      <c r="AT125" s="31" t="str">
        <f>IF('Result do Turno'!BP125="","",'Result do Turno'!BP125)</f>
        <v/>
      </c>
      <c r="AU125" s="31" t="str">
        <f>IF('Result do Turno'!BP126="","",'Result do Turno'!BP126)</f>
        <v/>
      </c>
      <c r="AV125" s="31" t="str">
        <f>IF('Result do Turno'!BQ125="","",'Result do Turno'!BQ125)</f>
        <v/>
      </c>
      <c r="AW125" s="186" t="str">
        <f>IF('Result do Turno'!BQ126="","",'Result do Turno'!BQ126)</f>
        <v/>
      </c>
      <c r="AX125" s="185" t="str">
        <f>IF('Result do Turno'!CB124="","",'Result do Turno'!CB124)</f>
        <v/>
      </c>
      <c r="AY125" s="31" t="str">
        <f>IF('Result do Turno'!CB123="","",'Result do Turno'!CB123)</f>
        <v/>
      </c>
      <c r="AZ125" s="31" t="str">
        <f>IF('Result do Turno'!CC124="","",'Result do Turno'!CC124)</f>
        <v/>
      </c>
      <c r="BA125" s="31" t="str">
        <f>IF('Result do Turno'!CC123="","",'Result do Turno'!CC123)</f>
        <v/>
      </c>
      <c r="BB125" s="31" t="str">
        <f>IF('Result do Turno'!CD124="","",'Result do Turno'!CD124)</f>
        <v/>
      </c>
      <c r="BC125" s="31" t="str">
        <f>IF('Result do Turno'!CD123="","",'Result do Turno'!CD123)</f>
        <v/>
      </c>
      <c r="BD125" s="31" t="str">
        <f>IF('Result do Turno'!CE124="","",'Result do Turno'!CE124)</f>
        <v/>
      </c>
      <c r="BE125" s="186" t="str">
        <f>IF('Result do Turno'!CE123="","",'Result do Turno'!CE123)</f>
        <v/>
      </c>
      <c r="BG125" s="31">
        <f>'Result do Turno'!W124</f>
        <v>0</v>
      </c>
      <c r="BH125" s="31" t="str">
        <f t="shared" si="323"/>
        <v>x x</v>
      </c>
      <c r="BI125" s="31">
        <f>'Result do Turno'!AK122</f>
        <v>0</v>
      </c>
      <c r="BJ125" s="31" t="str">
        <f t="shared" si="324"/>
        <v>x x</v>
      </c>
      <c r="BK125" s="31">
        <f>'Result do Turno'!AY125</f>
        <v>0</v>
      </c>
      <c r="BL125" s="31" t="str">
        <f t="shared" si="292"/>
        <v>x x</v>
      </c>
      <c r="BM125" s="31">
        <f>'Result do Turno'!BM125</f>
        <v>0</v>
      </c>
      <c r="BN125" s="31" t="str">
        <f t="shared" si="293"/>
        <v>x x</v>
      </c>
      <c r="BO125" s="31">
        <f>'Result do Turno'!CA124</f>
        <v>0</v>
      </c>
      <c r="BP125" s="31" t="str">
        <f t="shared" si="294"/>
        <v>x x</v>
      </c>
      <c r="BQ125" s="31" t="str">
        <f t="shared" si="325"/>
        <v/>
      </c>
      <c r="BR125" s="31" t="str">
        <f t="shared" si="326"/>
        <v>0 perdeu para 0 por x x</v>
      </c>
      <c r="BS125" s="31" t="str">
        <f t="shared" si="327"/>
        <v/>
      </c>
      <c r="BT125" s="31" t="str">
        <f t="shared" si="328"/>
        <v>0 perdeu para 0 por x x</v>
      </c>
      <c r="BU125" s="31" t="str">
        <f t="shared" si="329"/>
        <v/>
      </c>
      <c r="BV125" s="31" t="str">
        <f t="shared" si="330"/>
        <v>0 perdeu para 0 por x x</v>
      </c>
      <c r="BW125" s="31" t="str">
        <f t="shared" si="331"/>
        <v/>
      </c>
      <c r="BX125" s="31" t="str">
        <f t="shared" si="332"/>
        <v>0 perdeu para 0 por x x</v>
      </c>
      <c r="BY125" s="31" t="str">
        <f t="shared" si="333"/>
        <v/>
      </c>
      <c r="BZ125" s="31" t="str">
        <f t="shared" si="334"/>
        <v>0 perdeu para 0 por x x</v>
      </c>
      <c r="CB125" s="31" t="str">
        <f t="shared" si="335"/>
        <v>0 x 0</v>
      </c>
      <c r="CC125" s="31" t="str">
        <f t="shared" si="336"/>
        <v>0 x 0</v>
      </c>
      <c r="CD125" s="31" t="str">
        <f t="shared" si="337"/>
        <v>0 x 0</v>
      </c>
      <c r="CE125" s="31" t="str">
        <f t="shared" si="338"/>
        <v>0 x 0</v>
      </c>
      <c r="CF125" s="31" t="str">
        <f t="shared" si="339"/>
        <v>0 x 0</v>
      </c>
      <c r="CG125" s="31">
        <f t="shared" si="340"/>
        <v>0</v>
      </c>
      <c r="CH125" s="31" t="str">
        <f t="shared" si="268"/>
        <v/>
      </c>
    </row>
    <row r="126" spans="1:86" x14ac:dyDescent="0.45">
      <c r="A126" s="179">
        <f>'Result do Turno'!D126</f>
        <v>0</v>
      </c>
      <c r="B126" s="31">
        <f>'Result do Turno'!V121</f>
        <v>0</v>
      </c>
      <c r="C126" s="31">
        <f t="shared" si="318"/>
        <v>0</v>
      </c>
      <c r="D126" s="31">
        <f>'Result do Turno'!AJ125</f>
        <v>0</v>
      </c>
      <c r="E126" s="31">
        <f t="shared" si="319"/>
        <v>0</v>
      </c>
      <c r="F126" s="31">
        <f>'Result do Turno'!AX125</f>
        <v>0</v>
      </c>
      <c r="G126" s="31">
        <f t="shared" si="320"/>
        <v>0</v>
      </c>
      <c r="H126" s="31">
        <f>'Result do Turno'!BL123</f>
        <v>0</v>
      </c>
      <c r="I126" s="31">
        <f t="shared" si="321"/>
        <v>0</v>
      </c>
      <c r="J126" s="31">
        <f>'Result do Turno'!BZ125</f>
        <v>0</v>
      </c>
      <c r="K126" s="31">
        <f t="shared" si="322"/>
        <v>0</v>
      </c>
      <c r="M126" s="181">
        <f>'Result do Turno'!U121</f>
        <v>0</v>
      </c>
      <c r="N126" s="181" t="str">
        <f>'Result do Turno'!AI125</f>
        <v>(D)</v>
      </c>
      <c r="O126" s="181">
        <f>'Result do Turno'!AW125</f>
        <v>0</v>
      </c>
      <c r="P126" s="181">
        <f>'Result do Turno'!BK123</f>
        <v>0</v>
      </c>
      <c r="Q126" s="181" t="str">
        <f>'Result do Turno'!BY125</f>
        <v>(D)</v>
      </c>
      <c r="R126" s="187" t="str">
        <f>IF('Result do Turno'!X122="","",'Result do Turno'!X122)</f>
        <v/>
      </c>
      <c r="S126" s="188" t="str">
        <f>IF('Result do Turno'!X121="","",'Result do Turno'!X121)</f>
        <v/>
      </c>
      <c r="T126" s="188" t="str">
        <f>IF('Result do Turno'!Y122="","",'Result do Turno'!Y122)</f>
        <v/>
      </c>
      <c r="U126" s="188" t="str">
        <f>IF('Result do Turno'!Y121="","",'Result do Turno'!Y121)</f>
        <v/>
      </c>
      <c r="V126" s="188" t="str">
        <f>IF('Result do Turno'!Z122="","",'Result do Turno'!Z122)</f>
        <v/>
      </c>
      <c r="W126" s="188" t="str">
        <f>IF('Result do Turno'!Z121="","",'Result do Turno'!Z121)</f>
        <v/>
      </c>
      <c r="X126" s="188" t="str">
        <f>IF('Result do Turno'!AA122="","",'Result do Turno'!AA122)</f>
        <v/>
      </c>
      <c r="Y126" s="189" t="str">
        <f>IF('Result do Turno'!AA121="","",'Result do Turno'!AA121)</f>
        <v/>
      </c>
      <c r="Z126" s="187" t="str">
        <f>IF('Result do Turno'!AL126="","",'Result do Turno'!AL126)</f>
        <v/>
      </c>
      <c r="AA126" s="188" t="str">
        <f>IF('Result do Turno'!AL125="","",'Result do Turno'!AL125)</f>
        <v/>
      </c>
      <c r="AB126" s="188" t="str">
        <f>IF('Result do Turno'!AM126="","",'Result do Turno'!AM126)</f>
        <v/>
      </c>
      <c r="AC126" s="188" t="str">
        <f>IF('Result do Turno'!AM125="","",'Result do Turno'!AM125)</f>
        <v/>
      </c>
      <c r="AD126" s="188" t="str">
        <f>IF('Result do Turno'!AN126="","",'Result do Turno'!AN126)</f>
        <v/>
      </c>
      <c r="AE126" s="188" t="str">
        <f>IF('Result do Turno'!AN125="","",'Result do Turno'!AN125)</f>
        <v/>
      </c>
      <c r="AF126" s="188" t="str">
        <f>IF('Result do Turno'!AO126="","",'Result do Turno'!AO126)</f>
        <v/>
      </c>
      <c r="AG126" s="189" t="str">
        <f>IF('Result do Turno'!AO125="","",'Result do Turno'!AO125)</f>
        <v/>
      </c>
      <c r="AH126" s="187" t="str">
        <f>IF('Result do Turno'!AZ126="","",'Result do Turno'!AZ126)</f>
        <v/>
      </c>
      <c r="AI126" s="188" t="str">
        <f>IF('Result do Turno'!AZ125="","",'Result do Turno'!AZ125)</f>
        <v/>
      </c>
      <c r="AJ126" s="188" t="str">
        <f>IF('Result do Turno'!BA126="","",'Result do Turno'!BA126)</f>
        <v/>
      </c>
      <c r="AK126" s="188" t="str">
        <f>IF('Result do Turno'!BA125="","",'Result do Turno'!BA125)</f>
        <v/>
      </c>
      <c r="AL126" s="188" t="str">
        <f>IF('Result do Turno'!BB126="","",'Result do Turno'!BB126)</f>
        <v/>
      </c>
      <c r="AM126" s="188" t="str">
        <f>IF('Result do Turno'!BB125="","",'Result do Turno'!BB125)</f>
        <v/>
      </c>
      <c r="AN126" s="188" t="str">
        <f>IF('Result do Turno'!BC126="","",'Result do Turno'!BC126)</f>
        <v/>
      </c>
      <c r="AO126" s="189" t="str">
        <f>IF('Result do Turno'!BC125="","",'Result do Turno'!BC125)</f>
        <v/>
      </c>
      <c r="AP126" s="187" t="str">
        <f>IF('Result do Turno'!BN124="","",'Result do Turno'!BN124)</f>
        <v/>
      </c>
      <c r="AQ126" s="188" t="str">
        <f>IF('Result do Turno'!BN123="","",'Result do Turno'!BN123)</f>
        <v/>
      </c>
      <c r="AR126" s="188" t="str">
        <f>IF('Result do Turno'!BO124="","",'Result do Turno'!BO124)</f>
        <v/>
      </c>
      <c r="AS126" s="188" t="str">
        <f>IF('Result do Turno'!BO123="","",'Result do Turno'!BO123)</f>
        <v/>
      </c>
      <c r="AT126" s="188" t="str">
        <f>IF('Result do Turno'!BP124="","",'Result do Turno'!BP124)</f>
        <v/>
      </c>
      <c r="AU126" s="188" t="str">
        <f>IF('Result do Turno'!BP123="","",'Result do Turno'!BP123)</f>
        <v/>
      </c>
      <c r="AV126" s="188" t="str">
        <f>IF('Result do Turno'!BQ124="","",'Result do Turno'!BQ124)</f>
        <v/>
      </c>
      <c r="AW126" s="189" t="str">
        <f>IF('Result do Turno'!BQ123="","",'Result do Turno'!BQ123)</f>
        <v/>
      </c>
      <c r="AX126" s="187" t="str">
        <f>IF('Result do Turno'!CB126="","",'Result do Turno'!CB126)</f>
        <v/>
      </c>
      <c r="AY126" s="188" t="str">
        <f>IF('Result do Turno'!CB125="","",'Result do Turno'!CB125)</f>
        <v/>
      </c>
      <c r="AZ126" s="188" t="str">
        <f>IF('Result do Turno'!CC126="","",'Result do Turno'!CC126)</f>
        <v/>
      </c>
      <c r="BA126" s="188" t="str">
        <f>IF('Result do Turno'!CC125="","",'Result do Turno'!CC125)</f>
        <v/>
      </c>
      <c r="BB126" s="188" t="str">
        <f>IF('Result do Turno'!CD126="","",'Result do Turno'!CD126)</f>
        <v/>
      </c>
      <c r="BC126" s="188" t="str">
        <f>IF('Result do Turno'!CD125="","",'Result do Turno'!CD125)</f>
        <v/>
      </c>
      <c r="BD126" s="188" t="str">
        <f>IF('Result do Turno'!CE126="","",'Result do Turno'!CE126)</f>
        <v/>
      </c>
      <c r="BE126" s="189" t="str">
        <f>IF('Result do Turno'!CE125="","",'Result do Turno'!CE125)</f>
        <v/>
      </c>
      <c r="BG126" s="31">
        <f>'Result do Turno'!W122</f>
        <v>0</v>
      </c>
      <c r="BH126" s="31" t="str">
        <f t="shared" si="323"/>
        <v>x x</v>
      </c>
      <c r="BI126" s="31">
        <f>'Result do Turno'!AK126</f>
        <v>0</v>
      </c>
      <c r="BJ126" s="31" t="str">
        <f t="shared" si="324"/>
        <v>x x</v>
      </c>
      <c r="BK126" s="31">
        <f>'Result do Turno'!AY126</f>
        <v>0</v>
      </c>
      <c r="BL126" s="31" t="str">
        <f t="shared" si="292"/>
        <v>x x</v>
      </c>
      <c r="BM126" s="31">
        <f>'Result do Turno'!BM124</f>
        <v>0</v>
      </c>
      <c r="BN126" s="31" t="str">
        <f t="shared" si="293"/>
        <v>x x</v>
      </c>
      <c r="BO126" s="31">
        <f>'Result do Turno'!CA126</f>
        <v>0</v>
      </c>
      <c r="BP126" s="31" t="str">
        <f t="shared" si="294"/>
        <v>x x</v>
      </c>
      <c r="BQ126" s="31" t="str">
        <f t="shared" si="325"/>
        <v/>
      </c>
      <c r="BR126" s="31" t="str">
        <f t="shared" si="326"/>
        <v>0 perdeu para 0 por x x</v>
      </c>
      <c r="BS126" s="31" t="str">
        <f t="shared" si="327"/>
        <v/>
      </c>
      <c r="BT126" s="31" t="str">
        <f t="shared" si="328"/>
        <v>0 perdeu para 0 por x x</v>
      </c>
      <c r="BU126" s="31" t="str">
        <f t="shared" si="329"/>
        <v/>
      </c>
      <c r="BV126" s="31" t="str">
        <f t="shared" si="330"/>
        <v>0 perdeu para 0 por x x</v>
      </c>
      <c r="BW126" s="31" t="str">
        <f t="shared" si="331"/>
        <v/>
      </c>
      <c r="BX126" s="31" t="str">
        <f t="shared" si="332"/>
        <v>0 perdeu para 0 por x x</v>
      </c>
      <c r="BY126" s="31" t="str">
        <f t="shared" si="333"/>
        <v/>
      </c>
      <c r="BZ126" s="31" t="str">
        <f t="shared" si="334"/>
        <v>0 perdeu para 0 por x x</v>
      </c>
      <c r="CB126" s="31" t="str">
        <f t="shared" si="335"/>
        <v>0 x 0</v>
      </c>
      <c r="CC126" s="31" t="str">
        <f t="shared" si="336"/>
        <v>0 x 0</v>
      </c>
      <c r="CD126" s="31" t="str">
        <f t="shared" si="337"/>
        <v>0 x 0</v>
      </c>
      <c r="CE126" s="31" t="str">
        <f t="shared" si="338"/>
        <v>0 x 0</v>
      </c>
      <c r="CF126" s="31" t="str">
        <f t="shared" si="339"/>
        <v>0 x 0</v>
      </c>
      <c r="CG126" s="31">
        <f t="shared" si="340"/>
        <v>0</v>
      </c>
      <c r="CH126" s="31" t="str">
        <f t="shared" si="268"/>
        <v/>
      </c>
    </row>
    <row r="127" spans="1:86" x14ac:dyDescent="0.45">
      <c r="BG127" s="31">
        <f>'Result do Turno'!W127</f>
        <v>0</v>
      </c>
      <c r="BI127" s="31">
        <f>'Result do Turno'!AK127</f>
        <v>0</v>
      </c>
      <c r="BL127" s="31" t="str">
        <f t="shared" si="292"/>
        <v>x x</v>
      </c>
      <c r="BN127" s="31" t="str">
        <f t="shared" si="293"/>
        <v>x x</v>
      </c>
      <c r="BP127" s="31" t="str">
        <f t="shared" si="294"/>
        <v>x x</v>
      </c>
      <c r="CH127" s="31" t="str">
        <f t="shared" si="268"/>
        <v/>
      </c>
    </row>
    <row r="128" spans="1:86" x14ac:dyDescent="0.45">
      <c r="BG128" s="31">
        <f>'Result do Turno'!W128</f>
        <v>0</v>
      </c>
      <c r="BI128" s="31">
        <f>'Result do Turno'!AK128</f>
        <v>0</v>
      </c>
      <c r="BL128" s="31" t="str">
        <f t="shared" si="292"/>
        <v>x x</v>
      </c>
      <c r="BN128" s="31" t="str">
        <f t="shared" si="293"/>
        <v>x x</v>
      </c>
      <c r="BP128" s="31" t="str">
        <f t="shared" si="294"/>
        <v>x x</v>
      </c>
      <c r="CH128" s="31" t="str">
        <f t="shared" si="268"/>
        <v/>
      </c>
    </row>
    <row r="129" spans="1:86" x14ac:dyDescent="0.45">
      <c r="E129" s="31" t="s">
        <v>264</v>
      </c>
      <c r="G129" s="31" t="s">
        <v>264</v>
      </c>
      <c r="I129" s="31" t="s">
        <v>265</v>
      </c>
      <c r="K129" s="31" t="s">
        <v>266</v>
      </c>
      <c r="BG129" s="31">
        <f>'Result do Turno'!W129</f>
        <v>0</v>
      </c>
      <c r="BI129" s="31">
        <f>'Result do Turno'!AK129</f>
        <v>0</v>
      </c>
      <c r="BL129" s="31" t="str">
        <f t="shared" si="292"/>
        <v>x x</v>
      </c>
      <c r="BN129" s="31" t="str">
        <f t="shared" si="293"/>
        <v>x x</v>
      </c>
      <c r="BP129" s="31" t="str">
        <f t="shared" si="294"/>
        <v>x x</v>
      </c>
      <c r="CH129" s="31" t="str">
        <f t="shared" si="268"/>
        <v/>
      </c>
    </row>
    <row r="130" spans="1:86" x14ac:dyDescent="0.45">
      <c r="A130" s="179">
        <f>'Result do Turno'!D130</f>
        <v>0</v>
      </c>
      <c r="B130" s="180">
        <f>'Result do Turno'!V131</f>
        <v>0</v>
      </c>
      <c r="C130" s="31">
        <f t="shared" ref="C130:C135" si="341">IF(BQ130=1,"",IF(M130=0,A130,B130))</f>
        <v>0</v>
      </c>
      <c r="D130" s="31">
        <f>'Result do Turno'!AJ131</f>
        <v>0</v>
      </c>
      <c r="E130" s="31">
        <f t="shared" ref="E130:E135" si="342">IF(BS130=1,"",IF(N130=0,A130,D130))</f>
        <v>0</v>
      </c>
      <c r="F130" s="180">
        <f>'Result do Turno'!AX131</f>
        <v>0</v>
      </c>
      <c r="G130" s="31">
        <f t="shared" ref="G130:G135" si="343">IF(BU130=1,"",IF(O130=0,A130,F130))</f>
        <v>0</v>
      </c>
      <c r="H130" s="180">
        <f>'Result do Turno'!BL131</f>
        <v>0</v>
      </c>
      <c r="I130" s="31">
        <f t="shared" ref="I130:I135" si="344">IF(BW130=1,"",IF(P130=0,A130,H130))</f>
        <v>0</v>
      </c>
      <c r="J130" s="180">
        <f>'Result do Turno'!BZ131</f>
        <v>0</v>
      </c>
      <c r="K130" s="31">
        <f t="shared" ref="K130:K135" si="345">IF(BY130=1,"",IF(Q130=0,A130,J130))</f>
        <v>0</v>
      </c>
      <c r="M130" s="181" t="str">
        <f>'Result do Turno'!U131</f>
        <v>(D)</v>
      </c>
      <c r="N130" s="181">
        <f>'Result do Turno'!AI131</f>
        <v>0</v>
      </c>
      <c r="O130" s="181" t="str">
        <f>'Result do Turno'!AW131</f>
        <v>(D)</v>
      </c>
      <c r="P130" s="181">
        <f>'Result do Turno'!BK131</f>
        <v>0</v>
      </c>
      <c r="Q130" s="181" t="str">
        <f>'Result do Turno'!BY131</f>
        <v>(D)</v>
      </c>
      <c r="R130" s="182" t="str">
        <f>IF('Result do Turno'!X130="","",'Result do Turno'!X130)</f>
        <v/>
      </c>
      <c r="S130" s="183" t="str">
        <f>IF('Result do Turno'!X131="","",'Result do Turno'!X131)</f>
        <v/>
      </c>
      <c r="T130" s="183" t="str">
        <f>IF('Result do Turno'!Y130="","",'Result do Turno'!Y130)</f>
        <v/>
      </c>
      <c r="U130" s="183" t="str">
        <f>IF('Result do Turno'!Y131="","",'Result do Turno'!Y131)</f>
        <v/>
      </c>
      <c r="V130" s="183" t="str">
        <f>IF('Result do Turno'!Z130="","",'Result do Turno'!Z130)</f>
        <v/>
      </c>
      <c r="W130" s="183" t="str">
        <f>IF('Result do Turno'!Z131="","",'Result do Turno'!Z131)</f>
        <v/>
      </c>
      <c r="X130" s="183" t="str">
        <f>IF('Result do Turno'!AA130="","",'Result do Turno'!AA130)</f>
        <v/>
      </c>
      <c r="Y130" s="184" t="str">
        <f>IF('Result do Turno'!AA131="","",'Result do Turno'!AA131)</f>
        <v/>
      </c>
      <c r="Z130" s="182" t="str">
        <f>IF('Result do Turno'!AL130="","",'Result do Turno'!AL130)</f>
        <v/>
      </c>
      <c r="AA130" s="183" t="str">
        <f>IF('Result do Turno'!AL131="","",'Result do Turno'!AL131)</f>
        <v/>
      </c>
      <c r="AB130" s="183" t="str">
        <f>IF('Result do Turno'!AM130="","",'Result do Turno'!AM130)</f>
        <v/>
      </c>
      <c r="AC130" s="183" t="str">
        <f>IF('Result do Turno'!AM131="","",'Result do Turno'!AM131)</f>
        <v/>
      </c>
      <c r="AD130" s="183" t="str">
        <f>IF('Result do Turno'!AN130="","",'Result do Turno'!AN130)</f>
        <v/>
      </c>
      <c r="AE130" s="183" t="str">
        <f>IF('Result do Turno'!AN131="","",'Result do Turno'!AN131)</f>
        <v/>
      </c>
      <c r="AF130" s="183" t="str">
        <f>IF('Result do Turno'!AO130="","",'Result do Turno'!AO130)</f>
        <v/>
      </c>
      <c r="AG130" s="184" t="str">
        <f>IF('Result do Turno'!AO131="","",'Result do Turno'!AO131)</f>
        <v/>
      </c>
      <c r="AH130" s="182" t="str">
        <f>IF('Result do Turno'!AZ130="","",'Result do Turno'!AZ130)</f>
        <v/>
      </c>
      <c r="AI130" s="183" t="str">
        <f>IF('Result do Turno'!AZ131="","",'Result do Turno'!AZ131)</f>
        <v/>
      </c>
      <c r="AJ130" s="183" t="str">
        <f>IF('Result do Turno'!BA130="","",'Result do Turno'!BA130)</f>
        <v/>
      </c>
      <c r="AK130" s="183" t="str">
        <f>IF('Result do Turno'!BA131="","",'Result do Turno'!BA131)</f>
        <v/>
      </c>
      <c r="AL130" s="183" t="str">
        <f>IF('Result do Turno'!BB130="","",'Result do Turno'!BB130)</f>
        <v/>
      </c>
      <c r="AM130" s="183" t="str">
        <f>IF('Result do Turno'!BB131="","",'Result do Turno'!BB131)</f>
        <v/>
      </c>
      <c r="AN130" s="183" t="str">
        <f>IF('Result do Turno'!BC130="","",'Result do Turno'!BC130)</f>
        <v/>
      </c>
      <c r="AO130" s="184" t="str">
        <f>IF('Result do Turno'!BC131="","",'Result do Turno'!BC131)</f>
        <v/>
      </c>
      <c r="AP130" s="182" t="str">
        <f>IF('Result do Turno'!BN130="","",'Result do Turno'!BN130)</f>
        <v/>
      </c>
      <c r="AQ130" s="183" t="str">
        <f>IF('Result do Turno'!BN131="","",'Result do Turno'!BN131)</f>
        <v/>
      </c>
      <c r="AR130" s="183" t="str">
        <f>IF('Result do Turno'!BO130="","",'Result do Turno'!BO130)</f>
        <v/>
      </c>
      <c r="AS130" s="183" t="str">
        <f>IF('Result do Turno'!BO131="","",'Result do Turno'!BO131)</f>
        <v/>
      </c>
      <c r="AT130" s="183" t="str">
        <f>IF('Result do Turno'!BP130="","",'Result do Turno'!BP130)</f>
        <v/>
      </c>
      <c r="AU130" s="183" t="str">
        <f>IF('Result do Turno'!BP131="","",'Result do Turno'!BP131)</f>
        <v/>
      </c>
      <c r="AV130" s="183" t="str">
        <f>IF('Result do Turno'!BQ130="","",'Result do Turno'!BQ130)</f>
        <v/>
      </c>
      <c r="AW130" s="184" t="str">
        <f>IF('Result do Turno'!BQ131="","",'Result do Turno'!BQ131)</f>
        <v/>
      </c>
      <c r="AX130" s="182" t="str">
        <f>IF('Result do Turno'!CB130="","",'Result do Turno'!CB130)</f>
        <v/>
      </c>
      <c r="AY130" s="183" t="str">
        <f>IF('Result do Turno'!CB131="","",'Result do Turno'!CB131)</f>
        <v/>
      </c>
      <c r="AZ130" s="183" t="str">
        <f>IF('Result do Turno'!CC130="","",'Result do Turno'!CC130)</f>
        <v/>
      </c>
      <c r="BA130" s="183" t="str">
        <f>IF('Result do Turno'!CC131="","",'Result do Turno'!CC131)</f>
        <v/>
      </c>
      <c r="BB130" s="183" t="str">
        <f>IF('Result do Turno'!CD130="","",'Result do Turno'!CD130)</f>
        <v/>
      </c>
      <c r="BC130" s="183" t="str">
        <f>IF('Result do Turno'!CD131="","",'Result do Turno'!CD131)</f>
        <v/>
      </c>
      <c r="BD130" s="183" t="str">
        <f>IF('Result do Turno'!CE130="","",'Result do Turno'!CE130)</f>
        <v/>
      </c>
      <c r="BE130" s="184" t="str">
        <f>IF('Result do Turno'!CE131="","",'Result do Turno'!CE131)</f>
        <v/>
      </c>
      <c r="BG130" s="31">
        <f>'Result do Turno'!W130</f>
        <v>0</v>
      </c>
      <c r="BH130" s="31" t="str">
        <f t="shared" ref="BH130:BH135" si="346">IF(R130="",IF(X130="",CONCATENATE(T130,"x",U130," ",V130,"x",W130),CONCATENATE(T130,"x",U130," ",V130,"x",W130," ",X130,"x",Y130)),CONCATENATE(R130,"x",S130))</f>
        <v>x x</v>
      </c>
      <c r="BI130" s="31">
        <f>'Result do Turno'!AK130</f>
        <v>0</v>
      </c>
      <c r="BJ130" s="31" t="str">
        <f t="shared" ref="BJ130:BJ135" si="347">IF(Z130="",IF(AF130="",CONCATENATE(AB130,"x",AC130," ",AD130,"x",AE130),CONCATENATE(AB130,"x",AC130," ",AD130,"x",AE130," ",AF130,"x",AG130)),CONCATENATE(Z130,"x",AA130))</f>
        <v>x x</v>
      </c>
      <c r="BK130" s="31">
        <f>'Result do Turno'!AY130</f>
        <v>0</v>
      </c>
      <c r="BL130" s="31" t="str">
        <f t="shared" si="292"/>
        <v>x x</v>
      </c>
      <c r="BM130" s="31">
        <f>'Result do Turno'!BM130</f>
        <v>0</v>
      </c>
      <c r="BN130" s="31" t="str">
        <f t="shared" si="293"/>
        <v>x x</v>
      </c>
      <c r="BO130" s="31">
        <f>'Result do Turno'!CA130</f>
        <v>0</v>
      </c>
      <c r="BP130" s="31" t="str">
        <f t="shared" si="294"/>
        <v>x x</v>
      </c>
      <c r="BQ130" s="31" t="str">
        <f t="shared" ref="BQ130:BQ135" si="348">IF(BH130="x x","",1)</f>
        <v/>
      </c>
      <c r="BR130" s="31" t="str">
        <f t="shared" ref="BR130:BR135" si="349">IF(BG130=1,CONCATENATE($A130, " venceu ",B130," por ",BH130),IF(BH130="OxW",CONCATENATE($A130, " perdeu para ",B130," por WxO"),CONCATENATE($A130, " perdeu para ",B130," por ",BH130)))</f>
        <v>0 perdeu para 0 por x x</v>
      </c>
      <c r="BS130" s="31" t="str">
        <f t="shared" ref="BS130:BS135" si="350">IF(BJ130="x x","",1)</f>
        <v/>
      </c>
      <c r="BT130" s="31" t="str">
        <f t="shared" ref="BT130:BT135" si="351">IF(BI130=1,CONCATENATE($A130, " venceu ",D130," por ",BJ130),IF(BJ130="OxW",CONCATENATE($A130, " perdeu para ",D130," por WxO"),CONCATENATE($A130, " perdeu para ",D130," por ",BJ130)))</f>
        <v>0 perdeu para 0 por x x</v>
      </c>
      <c r="BU130" s="31" t="str">
        <f t="shared" ref="BU130:BU135" si="352">IF(BL130="x x","",1)</f>
        <v/>
      </c>
      <c r="BV130" s="31" t="str">
        <f t="shared" ref="BV130:BV135" si="353">IF(BK130=1,CONCATENATE($A130, " venceu ",F130," por ",BL130),IF(BL130="OxW",CONCATENATE($A130, " perdeu para ",F130," por WxO"),CONCATENATE($A130, " perdeu para ",F130," por ",BL130)))</f>
        <v>0 perdeu para 0 por x x</v>
      </c>
      <c r="BW130" s="31" t="str">
        <f t="shared" ref="BW130:BW135" si="354">IF(BN130="x x","",1)</f>
        <v/>
      </c>
      <c r="BX130" s="31" t="str">
        <f t="shared" ref="BX130:BX135" si="355">IF(BM130=1,CONCATENATE($A130, " venceu ",H130," por ",BN130),IF(BN130="OxW",CONCATENATE($A130, " perdeu para ",H130," por WxO"),CONCATENATE($A130, " perdeu para ",H130," por ",BN130)))</f>
        <v>0 perdeu para 0 por x x</v>
      </c>
      <c r="BY130" s="31" t="str">
        <f t="shared" ref="BY130:BY135" si="356">IF(BP130="x x","",1)</f>
        <v/>
      </c>
      <c r="BZ130" s="31" t="str">
        <f t="shared" ref="BZ130:BZ135" si="357">IF(BO130=1,CONCATENATE($A130, " venceu ",J130," por ",BP130),IF(BP130="OxW",CONCATENATE($A130, " perdeu para ",J130," por WxO"),CONCATENATE($A130, " perdeu para ",J130," por ",BP130)))</f>
        <v>0 perdeu para 0 por x x</v>
      </c>
      <c r="CB130" s="31" t="str">
        <f t="shared" ref="CB130:CB135" si="358">IF(BQ130=1,BR130,CONCATENATE(A130, " x ",B130))</f>
        <v>0 x 0</v>
      </c>
      <c r="CC130" s="31" t="str">
        <f t="shared" ref="CC130:CC135" si="359">IF(BS130=1,BT130,CONCATENATE(A130, " x ",D130))</f>
        <v>0 x 0</v>
      </c>
      <c r="CD130" s="31" t="str">
        <f t="shared" ref="CD130:CD135" si="360">IF(BU130=1,BV130,CONCATENATE(A130, " x ",F130))</f>
        <v>0 x 0</v>
      </c>
      <c r="CE130" s="31" t="str">
        <f t="shared" ref="CE130:CE135" si="361">IF(BW130=1,BX130,CONCATENATE(A130, " x ",H130))</f>
        <v>0 x 0</v>
      </c>
      <c r="CF130" s="31" t="str">
        <f t="shared" ref="CF130:CF135" si="362">IF(BY130=1,BZ130,CONCATENATE(A130, " x ",J130))</f>
        <v>0 x 0</v>
      </c>
      <c r="CG130" s="31">
        <f t="shared" ref="CG130:CG135" si="363">COUNTIF(BH130:BP130,"OxW")</f>
        <v>0</v>
      </c>
      <c r="CH130" s="31" t="str">
        <f t="shared" si="268"/>
        <v/>
      </c>
    </row>
    <row r="131" spans="1:86" x14ac:dyDescent="0.45">
      <c r="A131" s="179">
        <f>'Result do Turno'!D131</f>
        <v>0</v>
      </c>
      <c r="B131" s="31">
        <f>'Result do Turno'!V133</f>
        <v>0</v>
      </c>
      <c r="C131" s="31">
        <f t="shared" si="341"/>
        <v>0</v>
      </c>
      <c r="D131" s="31">
        <f>'Result do Turno'!AJ133</f>
        <v>0</v>
      </c>
      <c r="E131" s="31">
        <f t="shared" si="342"/>
        <v>0</v>
      </c>
      <c r="F131" s="31">
        <f>'Result do Turno'!AX133</f>
        <v>0</v>
      </c>
      <c r="G131" s="31">
        <f t="shared" si="343"/>
        <v>0</v>
      </c>
      <c r="H131" s="31">
        <f>'Result do Turno'!BL133</f>
        <v>0</v>
      </c>
      <c r="I131" s="31">
        <f t="shared" si="344"/>
        <v>0</v>
      </c>
      <c r="J131" s="31">
        <f>'Result do Turno'!BZ130</f>
        <v>0</v>
      </c>
      <c r="K131" s="31">
        <f t="shared" si="345"/>
        <v>0</v>
      </c>
      <c r="M131" s="181" t="str">
        <f>'Result do Turno'!U133</f>
        <v>(D)</v>
      </c>
      <c r="N131" s="181">
        <f>'Result do Turno'!AI133</f>
        <v>0</v>
      </c>
      <c r="O131" s="181" t="str">
        <f>'Result do Turno'!AW133</f>
        <v>(D)</v>
      </c>
      <c r="P131" s="181" t="str">
        <f>'Result do Turno'!BK133</f>
        <v>(D)</v>
      </c>
      <c r="Q131" s="181">
        <f>'Result do Turno'!BY130</f>
        <v>0</v>
      </c>
      <c r="R131" s="185" t="str">
        <f>IF('Result do Turno'!X132="","",'Result do Turno'!X132)</f>
        <v/>
      </c>
      <c r="S131" s="31" t="str">
        <f>IF('Result do Turno'!X133="","",'Result do Turno'!X133)</f>
        <v/>
      </c>
      <c r="T131" s="31" t="str">
        <f>IF('Result do Turno'!Y132="","",'Result do Turno'!Y132)</f>
        <v/>
      </c>
      <c r="U131" s="31" t="str">
        <f>IF('Result do Turno'!Y133="","",'Result do Turno'!Y133)</f>
        <v/>
      </c>
      <c r="V131" s="31" t="str">
        <f>IF('Result do Turno'!Z132="","",'Result do Turno'!Z132)</f>
        <v/>
      </c>
      <c r="W131" s="31" t="str">
        <f>IF('Result do Turno'!Z133="","",'Result do Turno'!Z133)</f>
        <v/>
      </c>
      <c r="X131" s="31" t="str">
        <f>IF('Result do Turno'!AA132="","",'Result do Turno'!AA132)</f>
        <v/>
      </c>
      <c r="Y131" s="186" t="str">
        <f>IF('Result do Turno'!AA133="","",'Result do Turno'!AA133)</f>
        <v/>
      </c>
      <c r="Z131" s="185" t="str">
        <f>IF('Result do Turno'!AL132="","",'Result do Turno'!AL132)</f>
        <v/>
      </c>
      <c r="AA131" s="31" t="str">
        <f>IF('Result do Turno'!AL133="","",'Result do Turno'!AL133)</f>
        <v/>
      </c>
      <c r="AB131" s="31" t="str">
        <f>IF('Result do Turno'!AM132="","",'Result do Turno'!AM132)</f>
        <v/>
      </c>
      <c r="AC131" s="31" t="str">
        <f>IF('Result do Turno'!AM133="","",'Result do Turno'!AM133)</f>
        <v/>
      </c>
      <c r="AD131" s="31" t="str">
        <f>IF('Result do Turno'!AN132="","",'Result do Turno'!AN132)</f>
        <v/>
      </c>
      <c r="AE131" s="31" t="str">
        <f>IF('Result do Turno'!AN133="","",'Result do Turno'!AN133)</f>
        <v/>
      </c>
      <c r="AF131" s="31" t="str">
        <f>IF('Result do Turno'!AO132="","",'Result do Turno'!AO132)</f>
        <v/>
      </c>
      <c r="AG131" s="186" t="str">
        <f>IF('Result do Turno'!AO133="","",'Result do Turno'!AO133)</f>
        <v/>
      </c>
      <c r="AH131" s="185" t="str">
        <f>IF('Result do Turno'!AZ132="","",'Result do Turno'!AZ132)</f>
        <v/>
      </c>
      <c r="AI131" s="31" t="str">
        <f>IF('Result do Turno'!AZ133="","",'Result do Turno'!AZ133)</f>
        <v/>
      </c>
      <c r="AJ131" s="31" t="str">
        <f>IF('Result do Turno'!BA132="","",'Result do Turno'!BA132)</f>
        <v/>
      </c>
      <c r="AK131" s="31" t="str">
        <f>IF('Result do Turno'!BA133="","",'Result do Turno'!BA133)</f>
        <v/>
      </c>
      <c r="AL131" s="31" t="str">
        <f>IF('Result do Turno'!BB132="","",'Result do Turno'!BB132)</f>
        <v/>
      </c>
      <c r="AM131" s="31" t="str">
        <f>IF('Result do Turno'!BB133="","",'Result do Turno'!BB133)</f>
        <v/>
      </c>
      <c r="AN131" s="31" t="str">
        <f>IF('Result do Turno'!BC132="","",'Result do Turno'!BC132)</f>
        <v/>
      </c>
      <c r="AO131" s="186" t="str">
        <f>IF('Result do Turno'!BC133="","",'Result do Turno'!BC133)</f>
        <v/>
      </c>
      <c r="AP131" s="185" t="str">
        <f>IF('Result do Turno'!BN132="","",'Result do Turno'!BN132)</f>
        <v/>
      </c>
      <c r="AQ131" s="31" t="str">
        <f>IF('Result do Turno'!BN133="","",'Result do Turno'!BN133)</f>
        <v/>
      </c>
      <c r="AR131" s="31" t="str">
        <f>IF('Result do Turno'!BO132="","",'Result do Turno'!BO132)</f>
        <v/>
      </c>
      <c r="AS131" s="31" t="str">
        <f>IF('Result do Turno'!BO133="","",'Result do Turno'!BO133)</f>
        <v/>
      </c>
      <c r="AT131" s="31" t="str">
        <f>IF('Result do Turno'!BP132="","",'Result do Turno'!BP132)</f>
        <v/>
      </c>
      <c r="AU131" s="31" t="str">
        <f>IF('Result do Turno'!BP133="","",'Result do Turno'!BP133)</f>
        <v/>
      </c>
      <c r="AV131" s="31" t="str">
        <f>IF('Result do Turno'!BQ132="","",'Result do Turno'!BQ132)</f>
        <v/>
      </c>
      <c r="AW131" s="186" t="str">
        <f>IF('Result do Turno'!BQ133="","",'Result do Turno'!BQ133)</f>
        <v/>
      </c>
      <c r="AX131" s="185" t="str">
        <f>IF('Result do Turno'!CB131="","",'Result do Turno'!CB131)</f>
        <v/>
      </c>
      <c r="AY131" s="31" t="str">
        <f>IF('Result do Turno'!CB130="","",'Result do Turno'!CB130)</f>
        <v/>
      </c>
      <c r="AZ131" s="31" t="str">
        <f>IF('Result do Turno'!CC131="","",'Result do Turno'!CC131)</f>
        <v/>
      </c>
      <c r="BA131" s="31" t="str">
        <f>IF('Result do Turno'!CC130="","",'Result do Turno'!CC130)</f>
        <v/>
      </c>
      <c r="BB131" s="31" t="str">
        <f>IF('Result do Turno'!CD131="","",'Result do Turno'!CD131)</f>
        <v/>
      </c>
      <c r="BC131" s="31" t="str">
        <f>IF('Result do Turno'!CD130="","",'Result do Turno'!CD130)</f>
        <v/>
      </c>
      <c r="BD131" s="31" t="str">
        <f>IF('Result do Turno'!CE131="","",'Result do Turno'!CE131)</f>
        <v/>
      </c>
      <c r="BE131" s="186" t="str">
        <f>IF('Result do Turno'!CE130="","",'Result do Turno'!CE130)</f>
        <v/>
      </c>
      <c r="BG131" s="31">
        <f>'Result do Turno'!W132</f>
        <v>0</v>
      </c>
      <c r="BH131" s="31" t="str">
        <f t="shared" si="346"/>
        <v>x x</v>
      </c>
      <c r="BI131" s="31">
        <f>'Result do Turno'!AK132</f>
        <v>0</v>
      </c>
      <c r="BJ131" s="31" t="str">
        <f t="shared" si="347"/>
        <v>x x</v>
      </c>
      <c r="BK131" s="31">
        <f>'Result do Turno'!AY132</f>
        <v>0</v>
      </c>
      <c r="BL131" s="31" t="str">
        <f t="shared" si="292"/>
        <v>x x</v>
      </c>
      <c r="BM131" s="31">
        <f>'Result do Turno'!BM132</f>
        <v>0</v>
      </c>
      <c r="BN131" s="31" t="str">
        <f t="shared" si="293"/>
        <v>x x</v>
      </c>
      <c r="BO131" s="31">
        <f>'Result do Turno'!CA131</f>
        <v>0</v>
      </c>
      <c r="BP131" s="31" t="str">
        <f t="shared" si="294"/>
        <v>x x</v>
      </c>
      <c r="BQ131" s="31" t="str">
        <f t="shared" si="348"/>
        <v/>
      </c>
      <c r="BR131" s="31" t="str">
        <f t="shared" si="349"/>
        <v>0 perdeu para 0 por x x</v>
      </c>
      <c r="BS131" s="31" t="str">
        <f t="shared" si="350"/>
        <v/>
      </c>
      <c r="BT131" s="31" t="str">
        <f t="shared" si="351"/>
        <v>0 perdeu para 0 por x x</v>
      </c>
      <c r="BU131" s="31" t="str">
        <f t="shared" si="352"/>
        <v/>
      </c>
      <c r="BV131" s="31" t="str">
        <f t="shared" si="353"/>
        <v>0 perdeu para 0 por x x</v>
      </c>
      <c r="BW131" s="31" t="str">
        <f t="shared" si="354"/>
        <v/>
      </c>
      <c r="BX131" s="31" t="str">
        <f t="shared" si="355"/>
        <v>0 perdeu para 0 por x x</v>
      </c>
      <c r="BY131" s="31" t="str">
        <f t="shared" si="356"/>
        <v/>
      </c>
      <c r="BZ131" s="31" t="str">
        <f t="shared" si="357"/>
        <v>0 perdeu para 0 por x x</v>
      </c>
      <c r="CB131" s="31" t="str">
        <f t="shared" si="358"/>
        <v>0 x 0</v>
      </c>
      <c r="CC131" s="31" t="str">
        <f t="shared" si="359"/>
        <v>0 x 0</v>
      </c>
      <c r="CD131" s="31" t="str">
        <f t="shared" si="360"/>
        <v>0 x 0</v>
      </c>
      <c r="CE131" s="31" t="str">
        <f t="shared" si="361"/>
        <v>0 x 0</v>
      </c>
      <c r="CF131" s="31" t="str">
        <f t="shared" si="362"/>
        <v>0 x 0</v>
      </c>
      <c r="CG131" s="31">
        <f t="shared" si="363"/>
        <v>0</v>
      </c>
      <c r="CH131" s="31" t="str">
        <f t="shared" si="268"/>
        <v/>
      </c>
    </row>
    <row r="132" spans="1:86" x14ac:dyDescent="0.45">
      <c r="A132" s="179">
        <f>'Result do Turno'!D132</f>
        <v>0</v>
      </c>
      <c r="B132" s="31">
        <f>'Result do Turno'!V135</f>
        <v>0</v>
      </c>
      <c r="C132" s="31">
        <f t="shared" si="341"/>
        <v>0</v>
      </c>
      <c r="D132" s="31">
        <f>'Result do Turno'!AJ135</f>
        <v>0</v>
      </c>
      <c r="E132" s="31">
        <f t="shared" si="342"/>
        <v>0</v>
      </c>
      <c r="F132" s="31">
        <f>'Result do Turno'!AX132</f>
        <v>0</v>
      </c>
      <c r="G132" s="31">
        <f t="shared" si="343"/>
        <v>0</v>
      </c>
      <c r="H132" s="31">
        <f>'Result do Turno'!BL130</f>
        <v>0</v>
      </c>
      <c r="I132" s="31">
        <f t="shared" si="344"/>
        <v>0</v>
      </c>
      <c r="J132" s="31">
        <f>'Result do Turno'!BZ133</f>
        <v>0</v>
      </c>
      <c r="K132" s="31">
        <f t="shared" si="345"/>
        <v>0</v>
      </c>
      <c r="M132" s="181" t="str">
        <f>'Result do Turno'!U135</f>
        <v>(D)</v>
      </c>
      <c r="N132" s="181">
        <f>'Result do Turno'!AI135</f>
        <v>0</v>
      </c>
      <c r="O132" s="181">
        <f>'Result do Turno'!AW132</f>
        <v>0</v>
      </c>
      <c r="P132" s="181" t="str">
        <f>'Result do Turno'!BK130</f>
        <v>(D)</v>
      </c>
      <c r="Q132" s="181">
        <f>'Result do Turno'!BY133</f>
        <v>0</v>
      </c>
      <c r="R132" s="185" t="str">
        <f>IF('Result do Turno'!X134="","",'Result do Turno'!X134)</f>
        <v/>
      </c>
      <c r="S132" s="31" t="str">
        <f>IF('Result do Turno'!X135="","",'Result do Turno'!X135)</f>
        <v/>
      </c>
      <c r="T132" s="31" t="str">
        <f>IF('Result do Turno'!Y134="","",'Result do Turno'!Y134)</f>
        <v/>
      </c>
      <c r="U132" s="31" t="str">
        <f>IF('Result do Turno'!Y135="","",'Result do Turno'!Y135)</f>
        <v/>
      </c>
      <c r="V132" s="31" t="str">
        <f>IF('Result do Turno'!Z134="","",'Result do Turno'!Z134)</f>
        <v/>
      </c>
      <c r="W132" s="31" t="str">
        <f>IF('Result do Turno'!Z135="","",'Result do Turno'!Z135)</f>
        <v/>
      </c>
      <c r="X132" s="31" t="str">
        <f>IF('Result do Turno'!AA134="","",'Result do Turno'!AA134)</f>
        <v/>
      </c>
      <c r="Y132" s="186" t="str">
        <f>IF('Result do Turno'!AA135="","",'Result do Turno'!AA135)</f>
        <v/>
      </c>
      <c r="Z132" s="185" t="str">
        <f>IF('Result do Turno'!AL134="","",'Result do Turno'!AL134)</f>
        <v/>
      </c>
      <c r="AA132" s="31" t="str">
        <f>IF('Result do Turno'!AL135="","",'Result do Turno'!AL135)</f>
        <v/>
      </c>
      <c r="AB132" s="31" t="str">
        <f>IF('Result do Turno'!AM134="","",'Result do Turno'!AM134)</f>
        <v/>
      </c>
      <c r="AC132" s="31" t="str">
        <f>IF('Result do Turno'!AM135="","",'Result do Turno'!AM135)</f>
        <v/>
      </c>
      <c r="AD132" s="31" t="str">
        <f>IF('Result do Turno'!AN134="","",'Result do Turno'!AN134)</f>
        <v/>
      </c>
      <c r="AE132" s="31" t="str">
        <f>IF('Result do Turno'!AN135="","",'Result do Turno'!AN135)</f>
        <v/>
      </c>
      <c r="AF132" s="31" t="str">
        <f>IF('Result do Turno'!AO134="","",'Result do Turno'!AO134)</f>
        <v/>
      </c>
      <c r="AG132" s="186" t="str">
        <f>IF('Result do Turno'!AO135="","",'Result do Turno'!AO135)</f>
        <v/>
      </c>
      <c r="AH132" s="185" t="str">
        <f>IF('Result do Turno'!AZ133="","",'Result do Turno'!AZ133)</f>
        <v/>
      </c>
      <c r="AI132" s="31" t="str">
        <f>IF('Result do Turno'!AZ132="","",'Result do Turno'!AZ132)</f>
        <v/>
      </c>
      <c r="AJ132" s="31" t="str">
        <f>IF('Result do Turno'!BA133="","",'Result do Turno'!BA133)</f>
        <v/>
      </c>
      <c r="AK132" s="31" t="str">
        <f>IF('Result do Turno'!BA132="","",'Result do Turno'!BA132)</f>
        <v/>
      </c>
      <c r="AL132" s="31" t="str">
        <f>IF('Result do Turno'!BB133="","",'Result do Turno'!BB133)</f>
        <v/>
      </c>
      <c r="AM132" s="31" t="str">
        <f>IF('Result do Turno'!BB132="","",'Result do Turno'!BB132)</f>
        <v/>
      </c>
      <c r="AN132" s="31" t="str">
        <f>IF('Result do Turno'!BC133="","",'Result do Turno'!BC133)</f>
        <v/>
      </c>
      <c r="AO132" s="186" t="str">
        <f>IF('Result do Turno'!BC132="","",'Result do Turno'!BC132)</f>
        <v/>
      </c>
      <c r="AP132" s="185" t="str">
        <f>IF('Result do Turno'!BN131="","",'Result do Turno'!BN131)</f>
        <v/>
      </c>
      <c r="AQ132" s="31" t="str">
        <f>IF('Result do Turno'!BN130="","",'Result do Turno'!BN130)</f>
        <v/>
      </c>
      <c r="AR132" s="31" t="str">
        <f>IF('Result do Turno'!BO131="","",'Result do Turno'!BO131)</f>
        <v/>
      </c>
      <c r="AS132" s="31" t="str">
        <f>IF('Result do Turno'!BO130="","",'Result do Turno'!BO130)</f>
        <v/>
      </c>
      <c r="AT132" s="31" t="str">
        <f>IF('Result do Turno'!BP131="","",'Result do Turno'!BP131)</f>
        <v/>
      </c>
      <c r="AU132" s="31" t="str">
        <f>IF('Result do Turno'!BP130="","",'Result do Turno'!BP130)</f>
        <v/>
      </c>
      <c r="AV132" s="31" t="str">
        <f>IF('Result do Turno'!BQ131="","",'Result do Turno'!BQ131)</f>
        <v/>
      </c>
      <c r="AW132" s="186" t="str">
        <f>IF('Result do Turno'!BQ130="","",'Result do Turno'!BQ130)</f>
        <v/>
      </c>
      <c r="AX132" s="185" t="str">
        <f>IF('Result do Turno'!CB132="","",'Result do Turno'!CB132)</f>
        <v/>
      </c>
      <c r="AY132" s="31" t="str">
        <f>IF('Result do Turno'!CB133="","",'Result do Turno'!CB133)</f>
        <v/>
      </c>
      <c r="AZ132" s="31" t="str">
        <f>IF('Result do Turno'!CC132="","",'Result do Turno'!CC132)</f>
        <v/>
      </c>
      <c r="BA132" s="31" t="str">
        <f>IF('Result do Turno'!CC133="","",'Result do Turno'!CC133)</f>
        <v/>
      </c>
      <c r="BB132" s="31" t="str">
        <f>IF('Result do Turno'!CD132="","",'Result do Turno'!CD132)</f>
        <v/>
      </c>
      <c r="BC132" s="31" t="str">
        <f>IF('Result do Turno'!CD133="","",'Result do Turno'!CD133)</f>
        <v/>
      </c>
      <c r="BD132" s="31" t="str">
        <f>IF('Result do Turno'!CE132="","",'Result do Turno'!CE132)</f>
        <v/>
      </c>
      <c r="BE132" s="186" t="str">
        <f>IF('Result do Turno'!CE133="","",'Result do Turno'!CE133)</f>
        <v/>
      </c>
      <c r="BG132" s="31">
        <f>'Result do Turno'!W134</f>
        <v>0</v>
      </c>
      <c r="BH132" s="31" t="str">
        <f t="shared" si="346"/>
        <v>x x</v>
      </c>
      <c r="BI132" s="31">
        <f>'Result do Turno'!AK134</f>
        <v>0</v>
      </c>
      <c r="BJ132" s="31" t="str">
        <f t="shared" si="347"/>
        <v>x x</v>
      </c>
      <c r="BK132" s="31">
        <f>'Result do Turno'!AY133</f>
        <v>0</v>
      </c>
      <c r="BL132" s="31" t="str">
        <f t="shared" si="292"/>
        <v>x x</v>
      </c>
      <c r="BM132" s="31">
        <f>'Result do Turno'!BM131</f>
        <v>0</v>
      </c>
      <c r="BN132" s="31" t="str">
        <f t="shared" si="293"/>
        <v>x x</v>
      </c>
      <c r="BO132" s="31">
        <f>'Result do Turno'!CA132</f>
        <v>0</v>
      </c>
      <c r="BP132" s="31" t="str">
        <f t="shared" si="294"/>
        <v>x x</v>
      </c>
      <c r="BQ132" s="31" t="str">
        <f t="shared" si="348"/>
        <v/>
      </c>
      <c r="BR132" s="31" t="str">
        <f t="shared" si="349"/>
        <v>0 perdeu para 0 por x x</v>
      </c>
      <c r="BS132" s="31" t="str">
        <f t="shared" si="350"/>
        <v/>
      </c>
      <c r="BT132" s="31" t="str">
        <f t="shared" si="351"/>
        <v>0 perdeu para 0 por x x</v>
      </c>
      <c r="BU132" s="31" t="str">
        <f t="shared" si="352"/>
        <v/>
      </c>
      <c r="BV132" s="31" t="str">
        <f t="shared" si="353"/>
        <v>0 perdeu para 0 por x x</v>
      </c>
      <c r="BW132" s="31" t="str">
        <f t="shared" si="354"/>
        <v/>
      </c>
      <c r="BX132" s="31" t="str">
        <f t="shared" si="355"/>
        <v>0 perdeu para 0 por x x</v>
      </c>
      <c r="BY132" s="31" t="str">
        <f t="shared" si="356"/>
        <v/>
      </c>
      <c r="BZ132" s="31" t="str">
        <f t="shared" si="357"/>
        <v>0 perdeu para 0 por x x</v>
      </c>
      <c r="CB132" s="31" t="str">
        <f t="shared" si="358"/>
        <v>0 x 0</v>
      </c>
      <c r="CC132" s="31" t="str">
        <f t="shared" si="359"/>
        <v>0 x 0</v>
      </c>
      <c r="CD132" s="31" t="str">
        <f t="shared" si="360"/>
        <v>0 x 0</v>
      </c>
      <c r="CE132" s="31" t="str">
        <f t="shared" si="361"/>
        <v>0 x 0</v>
      </c>
      <c r="CF132" s="31" t="str">
        <f t="shared" si="362"/>
        <v>0 x 0</v>
      </c>
      <c r="CG132" s="31">
        <f t="shared" si="363"/>
        <v>0</v>
      </c>
      <c r="CH132" s="31" t="str">
        <f t="shared" ref="CH132:CH163" si="364">IF(CG132&gt;2,CONCATENATE(A132," perdeu ",CG132, " jogos por WxO - Seus resultados todos serão alterados para perdidos por WxO",""),"")</f>
        <v/>
      </c>
    </row>
    <row r="133" spans="1:86" x14ac:dyDescent="0.45">
      <c r="A133" s="179">
        <f>'Result do Turno'!D133</f>
        <v>0</v>
      </c>
      <c r="B133" s="31">
        <f>'Result do Turno'!V134</f>
        <v>0</v>
      </c>
      <c r="C133" s="31">
        <f t="shared" si="341"/>
        <v>0</v>
      </c>
      <c r="D133" s="31">
        <f>'Result do Turno'!AJ132</f>
        <v>0</v>
      </c>
      <c r="E133" s="31">
        <f t="shared" si="342"/>
        <v>0</v>
      </c>
      <c r="F133" s="31">
        <f>'Result do Turno'!AX130</f>
        <v>0</v>
      </c>
      <c r="G133" s="31">
        <f t="shared" si="343"/>
        <v>0</v>
      </c>
      <c r="H133" s="31">
        <f>'Result do Turno'!BL134</f>
        <v>0</v>
      </c>
      <c r="I133" s="31">
        <f t="shared" si="344"/>
        <v>0</v>
      </c>
      <c r="J133" s="31">
        <f>'Result do Turno'!BZ135</f>
        <v>0</v>
      </c>
      <c r="K133" s="31">
        <f t="shared" si="345"/>
        <v>0</v>
      </c>
      <c r="M133" s="181">
        <f>'Result do Turno'!U134</f>
        <v>0</v>
      </c>
      <c r="N133" s="181" t="str">
        <f>'Result do Turno'!AI132</f>
        <v>(D)</v>
      </c>
      <c r="O133" s="181">
        <f>'Result do Turno'!AW130</f>
        <v>0</v>
      </c>
      <c r="P133" s="181" t="str">
        <f>'Result do Turno'!BK134</f>
        <v>(D)</v>
      </c>
      <c r="Q133" s="181">
        <f>'Result do Turno'!BY135</f>
        <v>0</v>
      </c>
      <c r="R133" s="185" t="str">
        <f>IF('Result do Turno'!X135="","",'Result do Turno'!X135)</f>
        <v/>
      </c>
      <c r="S133" s="31" t="str">
        <f>IF('Result do Turno'!X134="","",'Result do Turno'!X134)</f>
        <v/>
      </c>
      <c r="T133" s="31" t="str">
        <f>IF('Result do Turno'!Y135="","",'Result do Turno'!Y135)</f>
        <v/>
      </c>
      <c r="U133" s="31" t="str">
        <f>IF('Result do Turno'!Y134="","",'Result do Turno'!Y134)</f>
        <v/>
      </c>
      <c r="V133" s="31" t="str">
        <f>IF('Result do Turno'!Z135="","",'Result do Turno'!Z135)</f>
        <v/>
      </c>
      <c r="W133" s="31" t="str">
        <f>IF('Result do Turno'!Z134="","",'Result do Turno'!Z134)</f>
        <v/>
      </c>
      <c r="X133" s="31" t="str">
        <f>IF('Result do Turno'!AA135="","",'Result do Turno'!AA135)</f>
        <v/>
      </c>
      <c r="Y133" s="186" t="str">
        <f>IF('Result do Turno'!AA134="","",'Result do Turno'!AA134)</f>
        <v/>
      </c>
      <c r="Z133" s="185" t="str">
        <f>IF('Result do Turno'!AL133="","",'Result do Turno'!AL133)</f>
        <v/>
      </c>
      <c r="AA133" s="31" t="str">
        <f>IF('Result do Turno'!AL132="","",'Result do Turno'!AL132)</f>
        <v/>
      </c>
      <c r="AB133" s="31" t="str">
        <f>IF('Result do Turno'!AM133="","",'Result do Turno'!AM133)</f>
        <v/>
      </c>
      <c r="AC133" s="31" t="str">
        <f>IF('Result do Turno'!AM132="","",'Result do Turno'!AM132)</f>
        <v/>
      </c>
      <c r="AD133" s="31" t="str">
        <f>IF('Result do Turno'!AN133="","",'Result do Turno'!AN133)</f>
        <v/>
      </c>
      <c r="AE133" s="31" t="str">
        <f>IF('Result do Turno'!AN132="","",'Result do Turno'!AN132)</f>
        <v/>
      </c>
      <c r="AF133" s="31" t="str">
        <f>IF('Result do Turno'!AO133="","",'Result do Turno'!AO133)</f>
        <v/>
      </c>
      <c r="AG133" s="186" t="str">
        <f>IF('Result do Turno'!AO132="","",'Result do Turno'!AO132)</f>
        <v/>
      </c>
      <c r="AH133" s="185" t="str">
        <f>IF('Result do Turno'!AZ131="","",'Result do Turno'!AZ131)</f>
        <v/>
      </c>
      <c r="AI133" s="31" t="str">
        <f>IF('Result do Turno'!AZ130="","",'Result do Turno'!AZ130)</f>
        <v/>
      </c>
      <c r="AJ133" s="31" t="str">
        <f>IF('Result do Turno'!BA131="","",'Result do Turno'!BA131)</f>
        <v/>
      </c>
      <c r="AK133" s="31" t="str">
        <f>IF('Result do Turno'!BA130="","",'Result do Turno'!BA130)</f>
        <v/>
      </c>
      <c r="AL133" s="31" t="str">
        <f>IF('Result do Turno'!BB131="","",'Result do Turno'!BB131)</f>
        <v/>
      </c>
      <c r="AM133" s="31" t="str">
        <f>IF('Result do Turno'!BB130="","",'Result do Turno'!BB130)</f>
        <v/>
      </c>
      <c r="AN133" s="31" t="str">
        <f>IF('Result do Turno'!BC131="","",'Result do Turno'!BC131)</f>
        <v/>
      </c>
      <c r="AO133" s="186" t="str">
        <f>IF('Result do Turno'!BC130="","",'Result do Turno'!BC130)</f>
        <v/>
      </c>
      <c r="AP133" s="185" t="str">
        <f>IF('Result do Turno'!BN135="","",'Result do Turno'!BN135)</f>
        <v/>
      </c>
      <c r="AQ133" s="31" t="str">
        <f>IF('Result do Turno'!BN134="","",'Result do Turno'!BN134)</f>
        <v/>
      </c>
      <c r="AR133" s="31" t="str">
        <f>IF('Result do Turno'!BO135="","",'Result do Turno'!BO135)</f>
        <v/>
      </c>
      <c r="AS133" s="31" t="str">
        <f>IF('Result do Turno'!BO134="","",'Result do Turno'!BO134)</f>
        <v/>
      </c>
      <c r="AT133" s="31" t="str">
        <f>IF('Result do Turno'!BP135="","",'Result do Turno'!BP135)</f>
        <v/>
      </c>
      <c r="AU133" s="31" t="str">
        <f>IF('Result do Turno'!BP134="","",'Result do Turno'!BP134)</f>
        <v/>
      </c>
      <c r="AV133" s="31" t="str">
        <f>IF('Result do Turno'!BQ135="","",'Result do Turno'!BQ135)</f>
        <v/>
      </c>
      <c r="AW133" s="186" t="str">
        <f>IF('Result do Turno'!BQ134="","",'Result do Turno'!BQ134)</f>
        <v/>
      </c>
      <c r="AX133" s="185" t="str">
        <f>IF('Result do Turno'!CB134="","",'Result do Turno'!CB134)</f>
        <v/>
      </c>
      <c r="AY133" s="31" t="str">
        <f>IF('Result do Turno'!CB135="","",'Result do Turno'!CB135)</f>
        <v/>
      </c>
      <c r="AZ133" s="31" t="str">
        <f>IF('Result do Turno'!CC134="","",'Result do Turno'!CC134)</f>
        <v/>
      </c>
      <c r="BA133" s="31" t="str">
        <f>IF('Result do Turno'!CC135="","",'Result do Turno'!CC135)</f>
        <v/>
      </c>
      <c r="BB133" s="31" t="str">
        <f>IF('Result do Turno'!CD134="","",'Result do Turno'!CD134)</f>
        <v/>
      </c>
      <c r="BC133" s="31" t="str">
        <f>IF('Result do Turno'!CD135="","",'Result do Turno'!CD135)</f>
        <v/>
      </c>
      <c r="BD133" s="31" t="str">
        <f>IF('Result do Turno'!CE134="","",'Result do Turno'!CE134)</f>
        <v/>
      </c>
      <c r="BE133" s="186" t="str">
        <f>IF('Result do Turno'!CE135="","",'Result do Turno'!CE135)</f>
        <v/>
      </c>
      <c r="BG133" s="31">
        <f>'Result do Turno'!W135</f>
        <v>0</v>
      </c>
      <c r="BH133" s="31" t="str">
        <f t="shared" si="346"/>
        <v>x x</v>
      </c>
      <c r="BI133" s="31">
        <f>'Result do Turno'!AK133</f>
        <v>0</v>
      </c>
      <c r="BJ133" s="31" t="str">
        <f t="shared" si="347"/>
        <v>x x</v>
      </c>
      <c r="BK133" s="31">
        <f>'Result do Turno'!AY131</f>
        <v>0</v>
      </c>
      <c r="BL133" s="31" t="str">
        <f t="shared" si="292"/>
        <v>x x</v>
      </c>
      <c r="BM133" s="31">
        <f>'Result do Turno'!BM135</f>
        <v>0</v>
      </c>
      <c r="BN133" s="31" t="str">
        <f t="shared" si="293"/>
        <v>x x</v>
      </c>
      <c r="BO133" s="31">
        <f>'Result do Turno'!CA134</f>
        <v>0</v>
      </c>
      <c r="BP133" s="31" t="str">
        <f t="shared" si="294"/>
        <v>x x</v>
      </c>
      <c r="BQ133" s="31" t="str">
        <f t="shared" si="348"/>
        <v/>
      </c>
      <c r="BR133" s="31" t="str">
        <f t="shared" si="349"/>
        <v>0 perdeu para 0 por x x</v>
      </c>
      <c r="BS133" s="31" t="str">
        <f t="shared" si="350"/>
        <v/>
      </c>
      <c r="BT133" s="31" t="str">
        <f t="shared" si="351"/>
        <v>0 perdeu para 0 por x x</v>
      </c>
      <c r="BU133" s="31" t="str">
        <f t="shared" si="352"/>
        <v/>
      </c>
      <c r="BV133" s="31" t="str">
        <f t="shared" si="353"/>
        <v>0 perdeu para 0 por x x</v>
      </c>
      <c r="BW133" s="31" t="str">
        <f t="shared" si="354"/>
        <v/>
      </c>
      <c r="BX133" s="31" t="str">
        <f t="shared" si="355"/>
        <v>0 perdeu para 0 por x x</v>
      </c>
      <c r="BY133" s="31" t="str">
        <f t="shared" si="356"/>
        <v/>
      </c>
      <c r="BZ133" s="31" t="str">
        <f t="shared" si="357"/>
        <v>0 perdeu para 0 por x x</v>
      </c>
      <c r="CB133" s="31" t="str">
        <f t="shared" si="358"/>
        <v>0 x 0</v>
      </c>
      <c r="CC133" s="31" t="str">
        <f t="shared" si="359"/>
        <v>0 x 0</v>
      </c>
      <c r="CD133" s="31" t="str">
        <f t="shared" si="360"/>
        <v>0 x 0</v>
      </c>
      <c r="CE133" s="31" t="str">
        <f t="shared" si="361"/>
        <v>0 x 0</v>
      </c>
      <c r="CF133" s="31" t="str">
        <f t="shared" si="362"/>
        <v>0 x 0</v>
      </c>
      <c r="CG133" s="31">
        <f t="shared" si="363"/>
        <v>0</v>
      </c>
      <c r="CH133" s="31" t="str">
        <f t="shared" si="364"/>
        <v/>
      </c>
    </row>
    <row r="134" spans="1:86" x14ac:dyDescent="0.45">
      <c r="A134" s="179">
        <f>'Result do Turno'!D134</f>
        <v>0</v>
      </c>
      <c r="B134" s="31">
        <f>'Result do Turno'!V132</f>
        <v>0</v>
      </c>
      <c r="C134" s="31">
        <f t="shared" si="341"/>
        <v>0</v>
      </c>
      <c r="D134" s="31">
        <f>'Result do Turno'!AJ130</f>
        <v>0</v>
      </c>
      <c r="E134" s="31">
        <f t="shared" si="342"/>
        <v>0</v>
      </c>
      <c r="F134" s="31">
        <f>'Result do Turno'!AX135</f>
        <v>0</v>
      </c>
      <c r="G134" s="31">
        <f t="shared" si="343"/>
        <v>0</v>
      </c>
      <c r="H134" s="31">
        <f>'Result do Turno'!BL135</f>
        <v>0</v>
      </c>
      <c r="I134" s="31">
        <f t="shared" si="344"/>
        <v>0</v>
      </c>
      <c r="J134" s="31">
        <f>'Result do Turno'!BZ132</f>
        <v>0</v>
      </c>
      <c r="K134" s="31">
        <f t="shared" si="345"/>
        <v>0</v>
      </c>
      <c r="M134" s="181">
        <f>'Result do Turno'!U132</f>
        <v>0</v>
      </c>
      <c r="N134" s="181" t="str">
        <f>'Result do Turno'!AI130</f>
        <v>(D)</v>
      </c>
      <c r="O134" s="181" t="str">
        <f>'Result do Turno'!AW135</f>
        <v>(D)</v>
      </c>
      <c r="P134" s="181">
        <f>'Result do Turno'!BK135</f>
        <v>0</v>
      </c>
      <c r="Q134" s="181" t="str">
        <f>'Result do Turno'!BY132</f>
        <v>(D)</v>
      </c>
      <c r="R134" s="185" t="str">
        <f>IF('Result do Turno'!X133="","",'Result do Turno'!X133)</f>
        <v/>
      </c>
      <c r="S134" s="31" t="str">
        <f>IF('Result do Turno'!X132="","",'Result do Turno'!X132)</f>
        <v/>
      </c>
      <c r="T134" s="31" t="str">
        <f>IF('Result do Turno'!Y133="","",'Result do Turno'!Y133)</f>
        <v/>
      </c>
      <c r="U134" s="31" t="str">
        <f>IF('Result do Turno'!Y132="","",'Result do Turno'!Y132)</f>
        <v/>
      </c>
      <c r="V134" s="31" t="str">
        <f>IF('Result do Turno'!Z133="","",'Result do Turno'!Z133)</f>
        <v/>
      </c>
      <c r="W134" s="31" t="str">
        <f>IF('Result do Turno'!Z132="","",'Result do Turno'!Z132)</f>
        <v/>
      </c>
      <c r="X134" s="31" t="str">
        <f>IF('Result do Turno'!AA133="","",'Result do Turno'!AA133)</f>
        <v/>
      </c>
      <c r="Y134" s="186" t="str">
        <f>IF('Result do Turno'!AA132="","",'Result do Turno'!AA132)</f>
        <v/>
      </c>
      <c r="Z134" s="185" t="str">
        <f>IF('Result do Turno'!AL131="","",'Result do Turno'!AL131)</f>
        <v/>
      </c>
      <c r="AA134" s="31" t="str">
        <f>IF('Result do Turno'!AL130="","",'Result do Turno'!AL130)</f>
        <v/>
      </c>
      <c r="AB134" s="31" t="str">
        <f>IF('Result do Turno'!AM131="","",'Result do Turno'!AM131)</f>
        <v/>
      </c>
      <c r="AC134" s="31" t="str">
        <f>IF('Result do Turno'!AM130="","",'Result do Turno'!AM130)</f>
        <v/>
      </c>
      <c r="AD134" s="31" t="str">
        <f>IF('Result do Turno'!AN131="","",'Result do Turno'!AN131)</f>
        <v/>
      </c>
      <c r="AE134" s="31" t="str">
        <f>IF('Result do Turno'!AN130="","",'Result do Turno'!AN130)</f>
        <v/>
      </c>
      <c r="AF134" s="31" t="str">
        <f>IF('Result do Turno'!AO131="","",'Result do Turno'!AO131)</f>
        <v/>
      </c>
      <c r="AG134" s="186" t="str">
        <f>IF('Result do Turno'!AO130="","",'Result do Turno'!AO130)</f>
        <v/>
      </c>
      <c r="AH134" s="185" t="str">
        <f>IF('Result do Turno'!AZ134="","",'Result do Turno'!AZ134)</f>
        <v/>
      </c>
      <c r="AI134" s="31" t="str">
        <f>IF('Result do Turno'!AZ135="","",'Result do Turno'!AZ135)</f>
        <v/>
      </c>
      <c r="AJ134" s="31" t="str">
        <f>IF('Result do Turno'!BA134="","",'Result do Turno'!BA134)</f>
        <v/>
      </c>
      <c r="AK134" s="31" t="str">
        <f>IF('Result do Turno'!BA135="","",'Result do Turno'!BA135)</f>
        <v/>
      </c>
      <c r="AL134" s="31" t="str">
        <f>IF('Result do Turno'!BB134="","",'Result do Turno'!BB134)</f>
        <v/>
      </c>
      <c r="AM134" s="31" t="str">
        <f>IF('Result do Turno'!BB135="","",'Result do Turno'!BB135)</f>
        <v/>
      </c>
      <c r="AN134" s="31" t="str">
        <f>IF('Result do Turno'!BC134="","",'Result do Turno'!BC134)</f>
        <v/>
      </c>
      <c r="AO134" s="186" t="str">
        <f>IF('Result do Turno'!BC135="","",'Result do Turno'!BC135)</f>
        <v/>
      </c>
      <c r="AP134" s="185" t="str">
        <f>IF('Result do Turno'!BN134="","",'Result do Turno'!BN134)</f>
        <v/>
      </c>
      <c r="AQ134" s="31" t="str">
        <f>IF('Result do Turno'!BN135="","",'Result do Turno'!BN135)</f>
        <v/>
      </c>
      <c r="AR134" s="31" t="str">
        <f>IF('Result do Turno'!BO134="","",'Result do Turno'!BO134)</f>
        <v/>
      </c>
      <c r="AS134" s="31" t="str">
        <f>IF('Result do Turno'!BO135="","",'Result do Turno'!BO135)</f>
        <v/>
      </c>
      <c r="AT134" s="31" t="str">
        <f>IF('Result do Turno'!BP134="","",'Result do Turno'!BP134)</f>
        <v/>
      </c>
      <c r="AU134" s="31" t="str">
        <f>IF('Result do Turno'!BP135="","",'Result do Turno'!BP135)</f>
        <v/>
      </c>
      <c r="AV134" s="31" t="str">
        <f>IF('Result do Turno'!BQ134="","",'Result do Turno'!BQ134)</f>
        <v/>
      </c>
      <c r="AW134" s="186" t="str">
        <f>IF('Result do Turno'!BQ135="","",'Result do Turno'!BQ135)</f>
        <v/>
      </c>
      <c r="AX134" s="185" t="str">
        <f>IF('Result do Turno'!CB133="","",'Result do Turno'!CB133)</f>
        <v/>
      </c>
      <c r="AY134" s="31" t="str">
        <f>IF('Result do Turno'!CB132="","",'Result do Turno'!CB132)</f>
        <v/>
      </c>
      <c r="AZ134" s="31" t="str">
        <f>IF('Result do Turno'!CC133="","",'Result do Turno'!CC133)</f>
        <v/>
      </c>
      <c r="BA134" s="31" t="str">
        <f>IF('Result do Turno'!CC132="","",'Result do Turno'!CC132)</f>
        <v/>
      </c>
      <c r="BB134" s="31" t="str">
        <f>IF('Result do Turno'!CD133="","",'Result do Turno'!CD133)</f>
        <v/>
      </c>
      <c r="BC134" s="31" t="str">
        <f>IF('Result do Turno'!CD132="","",'Result do Turno'!CD132)</f>
        <v/>
      </c>
      <c r="BD134" s="31" t="str">
        <f>IF('Result do Turno'!CE133="","",'Result do Turno'!CE133)</f>
        <v/>
      </c>
      <c r="BE134" s="186" t="str">
        <f>IF('Result do Turno'!CE132="","",'Result do Turno'!CE132)</f>
        <v/>
      </c>
      <c r="BG134" s="31">
        <f>'Result do Turno'!W133</f>
        <v>0</v>
      </c>
      <c r="BH134" s="31" t="str">
        <f t="shared" si="346"/>
        <v>x x</v>
      </c>
      <c r="BI134" s="31">
        <f>'Result do Turno'!AK131</f>
        <v>0</v>
      </c>
      <c r="BJ134" s="31" t="str">
        <f t="shared" si="347"/>
        <v>x x</v>
      </c>
      <c r="BK134" s="31">
        <f>'Result do Turno'!AY134</f>
        <v>0</v>
      </c>
      <c r="BL134" s="31" t="str">
        <f t="shared" si="292"/>
        <v>x x</v>
      </c>
      <c r="BM134" s="31">
        <f>'Result do Turno'!BM134</f>
        <v>0</v>
      </c>
      <c r="BN134" s="31" t="str">
        <f t="shared" si="293"/>
        <v>x x</v>
      </c>
      <c r="BO134" s="31">
        <f>'Result do Turno'!CA133</f>
        <v>0</v>
      </c>
      <c r="BP134" s="31" t="str">
        <f t="shared" si="294"/>
        <v>x x</v>
      </c>
      <c r="BQ134" s="31" t="str">
        <f t="shared" si="348"/>
        <v/>
      </c>
      <c r="BR134" s="31" t="str">
        <f t="shared" si="349"/>
        <v>0 perdeu para 0 por x x</v>
      </c>
      <c r="BS134" s="31" t="str">
        <f t="shared" si="350"/>
        <v/>
      </c>
      <c r="BT134" s="31" t="str">
        <f t="shared" si="351"/>
        <v>0 perdeu para 0 por x x</v>
      </c>
      <c r="BU134" s="31" t="str">
        <f t="shared" si="352"/>
        <v/>
      </c>
      <c r="BV134" s="31" t="str">
        <f t="shared" si="353"/>
        <v>0 perdeu para 0 por x x</v>
      </c>
      <c r="BW134" s="31" t="str">
        <f t="shared" si="354"/>
        <v/>
      </c>
      <c r="BX134" s="31" t="str">
        <f t="shared" si="355"/>
        <v>0 perdeu para 0 por x x</v>
      </c>
      <c r="BY134" s="31" t="str">
        <f t="shared" si="356"/>
        <v/>
      </c>
      <c r="BZ134" s="31" t="str">
        <f t="shared" si="357"/>
        <v>0 perdeu para 0 por x x</v>
      </c>
      <c r="CB134" s="31" t="str">
        <f t="shared" si="358"/>
        <v>0 x 0</v>
      </c>
      <c r="CC134" s="31" t="str">
        <f t="shared" si="359"/>
        <v>0 x 0</v>
      </c>
      <c r="CD134" s="31" t="str">
        <f t="shared" si="360"/>
        <v>0 x 0</v>
      </c>
      <c r="CE134" s="31" t="str">
        <f t="shared" si="361"/>
        <v>0 x 0</v>
      </c>
      <c r="CF134" s="31" t="str">
        <f t="shared" si="362"/>
        <v>0 x 0</v>
      </c>
      <c r="CG134" s="31">
        <f t="shared" si="363"/>
        <v>0</v>
      </c>
      <c r="CH134" s="31" t="str">
        <f t="shared" si="364"/>
        <v/>
      </c>
    </row>
    <row r="135" spans="1:86" x14ac:dyDescent="0.45">
      <c r="A135" s="179">
        <f>'Result do Turno'!D135</f>
        <v>0</v>
      </c>
      <c r="B135" s="31">
        <f>'Result do Turno'!V130</f>
        <v>0</v>
      </c>
      <c r="C135" s="31">
        <f t="shared" si="341"/>
        <v>0</v>
      </c>
      <c r="D135" s="31">
        <f>'Result do Turno'!AJ134</f>
        <v>0</v>
      </c>
      <c r="E135" s="31">
        <f t="shared" si="342"/>
        <v>0</v>
      </c>
      <c r="F135" s="31">
        <f>'Result do Turno'!AX134</f>
        <v>0</v>
      </c>
      <c r="G135" s="31">
        <f t="shared" si="343"/>
        <v>0</v>
      </c>
      <c r="H135" s="31">
        <f>'Result do Turno'!BL132</f>
        <v>0</v>
      </c>
      <c r="I135" s="31">
        <f t="shared" si="344"/>
        <v>0</v>
      </c>
      <c r="J135" s="31">
        <f>'Result do Turno'!BZ134</f>
        <v>0</v>
      </c>
      <c r="K135" s="31">
        <f t="shared" si="345"/>
        <v>0</v>
      </c>
      <c r="M135" s="181">
        <f>'Result do Turno'!U130</f>
        <v>0</v>
      </c>
      <c r="N135" s="181" t="str">
        <f>'Result do Turno'!AI134</f>
        <v>(D)</v>
      </c>
      <c r="O135" s="181">
        <f>'Result do Turno'!AW134</f>
        <v>0</v>
      </c>
      <c r="P135" s="181">
        <f>'Result do Turno'!BK132</f>
        <v>0</v>
      </c>
      <c r="Q135" s="181" t="str">
        <f>'Result do Turno'!BY134</f>
        <v>(D)</v>
      </c>
      <c r="R135" s="187" t="str">
        <f>IF('Result do Turno'!X131="","",'Result do Turno'!X131)</f>
        <v/>
      </c>
      <c r="S135" s="188" t="str">
        <f>IF('Result do Turno'!X130="","",'Result do Turno'!X130)</f>
        <v/>
      </c>
      <c r="T135" s="188" t="str">
        <f>IF('Result do Turno'!Y131="","",'Result do Turno'!Y131)</f>
        <v/>
      </c>
      <c r="U135" s="188" t="str">
        <f>IF('Result do Turno'!Y130="","",'Result do Turno'!Y130)</f>
        <v/>
      </c>
      <c r="V135" s="188" t="str">
        <f>IF('Result do Turno'!Z131="","",'Result do Turno'!Z131)</f>
        <v/>
      </c>
      <c r="W135" s="188" t="str">
        <f>IF('Result do Turno'!Z130="","",'Result do Turno'!Z130)</f>
        <v/>
      </c>
      <c r="X135" s="188" t="str">
        <f>IF('Result do Turno'!AA131="","",'Result do Turno'!AA131)</f>
        <v/>
      </c>
      <c r="Y135" s="189" t="str">
        <f>IF('Result do Turno'!AA130="","",'Result do Turno'!AA130)</f>
        <v/>
      </c>
      <c r="Z135" s="187" t="str">
        <f>IF('Result do Turno'!AL135="","",'Result do Turno'!AL135)</f>
        <v/>
      </c>
      <c r="AA135" s="188" t="str">
        <f>IF('Result do Turno'!AL134="","",'Result do Turno'!AL134)</f>
        <v/>
      </c>
      <c r="AB135" s="188" t="str">
        <f>IF('Result do Turno'!AM135="","",'Result do Turno'!AM135)</f>
        <v/>
      </c>
      <c r="AC135" s="188" t="str">
        <f>IF('Result do Turno'!AM134="","",'Result do Turno'!AM134)</f>
        <v/>
      </c>
      <c r="AD135" s="188" t="str">
        <f>IF('Result do Turno'!AN135="","",'Result do Turno'!AN135)</f>
        <v/>
      </c>
      <c r="AE135" s="188" t="str">
        <f>IF('Result do Turno'!AN134="","",'Result do Turno'!AN134)</f>
        <v/>
      </c>
      <c r="AF135" s="188" t="str">
        <f>IF('Result do Turno'!AO135="","",'Result do Turno'!AO135)</f>
        <v/>
      </c>
      <c r="AG135" s="189" t="str">
        <f>IF('Result do Turno'!AO134="","",'Result do Turno'!AO134)</f>
        <v/>
      </c>
      <c r="AH135" s="187" t="str">
        <f>IF('Result do Turno'!AZ135="","",'Result do Turno'!AZ135)</f>
        <v/>
      </c>
      <c r="AI135" s="188" t="str">
        <f>IF('Result do Turno'!AZ134="","",'Result do Turno'!AZ134)</f>
        <v/>
      </c>
      <c r="AJ135" s="188" t="str">
        <f>IF('Result do Turno'!BA135="","",'Result do Turno'!BA135)</f>
        <v/>
      </c>
      <c r="AK135" s="188" t="str">
        <f>IF('Result do Turno'!BA134="","",'Result do Turno'!BA134)</f>
        <v/>
      </c>
      <c r="AL135" s="188" t="str">
        <f>IF('Result do Turno'!BB135="","",'Result do Turno'!BB135)</f>
        <v/>
      </c>
      <c r="AM135" s="188" t="str">
        <f>IF('Result do Turno'!BB134="","",'Result do Turno'!BB134)</f>
        <v/>
      </c>
      <c r="AN135" s="188" t="str">
        <f>IF('Result do Turno'!BC135="","",'Result do Turno'!BC135)</f>
        <v/>
      </c>
      <c r="AO135" s="189" t="str">
        <f>IF('Result do Turno'!BC134="","",'Result do Turno'!BC134)</f>
        <v/>
      </c>
      <c r="AP135" s="187" t="str">
        <f>IF('Result do Turno'!BN133="","",'Result do Turno'!BN133)</f>
        <v/>
      </c>
      <c r="AQ135" s="188" t="str">
        <f>IF('Result do Turno'!BN132="","",'Result do Turno'!BN132)</f>
        <v/>
      </c>
      <c r="AR135" s="188" t="str">
        <f>IF('Result do Turno'!BO133="","",'Result do Turno'!BO133)</f>
        <v/>
      </c>
      <c r="AS135" s="188" t="str">
        <f>IF('Result do Turno'!BO132="","",'Result do Turno'!BO132)</f>
        <v/>
      </c>
      <c r="AT135" s="188" t="str">
        <f>IF('Result do Turno'!BP133="","",'Result do Turno'!BP133)</f>
        <v/>
      </c>
      <c r="AU135" s="188" t="str">
        <f>IF('Result do Turno'!BP132="","",'Result do Turno'!BP132)</f>
        <v/>
      </c>
      <c r="AV135" s="188" t="str">
        <f>IF('Result do Turno'!BQ133="","",'Result do Turno'!BQ133)</f>
        <v/>
      </c>
      <c r="AW135" s="189" t="str">
        <f>IF('Result do Turno'!BQ132="","",'Result do Turno'!BQ132)</f>
        <v/>
      </c>
      <c r="AX135" s="187" t="str">
        <f>IF('Result do Turno'!CB135="","",'Result do Turno'!CB135)</f>
        <v/>
      </c>
      <c r="AY135" s="188" t="str">
        <f>IF('Result do Turno'!CB134="","",'Result do Turno'!CB134)</f>
        <v/>
      </c>
      <c r="AZ135" s="188" t="str">
        <f>IF('Result do Turno'!CC135="","",'Result do Turno'!CC135)</f>
        <v/>
      </c>
      <c r="BA135" s="188" t="str">
        <f>IF('Result do Turno'!CC134="","",'Result do Turno'!CC134)</f>
        <v/>
      </c>
      <c r="BB135" s="188" t="str">
        <f>IF('Result do Turno'!CD135="","",'Result do Turno'!CD135)</f>
        <v/>
      </c>
      <c r="BC135" s="188" t="str">
        <f>IF('Result do Turno'!CD134="","",'Result do Turno'!CD134)</f>
        <v/>
      </c>
      <c r="BD135" s="188" t="str">
        <f>IF('Result do Turno'!CE135="","",'Result do Turno'!CE135)</f>
        <v/>
      </c>
      <c r="BE135" s="189" t="str">
        <f>IF('Result do Turno'!CE134="","",'Result do Turno'!CE134)</f>
        <v/>
      </c>
      <c r="BG135" s="31">
        <f>'Result do Turno'!W131</f>
        <v>0</v>
      </c>
      <c r="BH135" s="31" t="str">
        <f t="shared" si="346"/>
        <v>x x</v>
      </c>
      <c r="BI135" s="31">
        <f>'Result do Turno'!AK135</f>
        <v>0</v>
      </c>
      <c r="BJ135" s="31" t="str">
        <f t="shared" si="347"/>
        <v>x x</v>
      </c>
      <c r="BK135" s="31">
        <f>'Result do Turno'!AY135</f>
        <v>0</v>
      </c>
      <c r="BL135" s="31" t="str">
        <f t="shared" si="292"/>
        <v>x x</v>
      </c>
      <c r="BM135" s="31">
        <f>'Result do Turno'!BM133</f>
        <v>0</v>
      </c>
      <c r="BN135" s="31" t="str">
        <f t="shared" si="293"/>
        <v>x x</v>
      </c>
      <c r="BO135" s="31">
        <f>'Result do Turno'!CA135</f>
        <v>0</v>
      </c>
      <c r="BP135" s="31" t="str">
        <f t="shared" si="294"/>
        <v>x x</v>
      </c>
      <c r="BQ135" s="31" t="str">
        <f t="shared" si="348"/>
        <v/>
      </c>
      <c r="BR135" s="31" t="str">
        <f t="shared" si="349"/>
        <v>0 perdeu para 0 por x x</v>
      </c>
      <c r="BS135" s="31" t="str">
        <f t="shared" si="350"/>
        <v/>
      </c>
      <c r="BT135" s="31" t="str">
        <f t="shared" si="351"/>
        <v>0 perdeu para 0 por x x</v>
      </c>
      <c r="BU135" s="31" t="str">
        <f t="shared" si="352"/>
        <v/>
      </c>
      <c r="BV135" s="31" t="str">
        <f t="shared" si="353"/>
        <v>0 perdeu para 0 por x x</v>
      </c>
      <c r="BW135" s="31" t="str">
        <f t="shared" si="354"/>
        <v/>
      </c>
      <c r="BX135" s="31" t="str">
        <f t="shared" si="355"/>
        <v>0 perdeu para 0 por x x</v>
      </c>
      <c r="BY135" s="31" t="str">
        <f t="shared" si="356"/>
        <v/>
      </c>
      <c r="BZ135" s="31" t="str">
        <f t="shared" si="357"/>
        <v>0 perdeu para 0 por x x</v>
      </c>
      <c r="CB135" s="31" t="str">
        <f t="shared" si="358"/>
        <v>0 x 0</v>
      </c>
      <c r="CC135" s="31" t="str">
        <f t="shared" si="359"/>
        <v>0 x 0</v>
      </c>
      <c r="CD135" s="31" t="str">
        <f t="shared" si="360"/>
        <v>0 x 0</v>
      </c>
      <c r="CE135" s="31" t="str">
        <f t="shared" si="361"/>
        <v>0 x 0</v>
      </c>
      <c r="CF135" s="31" t="str">
        <f t="shared" si="362"/>
        <v>0 x 0</v>
      </c>
      <c r="CG135" s="31">
        <f t="shared" si="363"/>
        <v>0</v>
      </c>
      <c r="CH135" s="31" t="str">
        <f t="shared" si="364"/>
        <v/>
      </c>
    </row>
    <row r="136" spans="1:86" x14ac:dyDescent="0.45">
      <c r="BG136" s="31">
        <f>'Result do Turno'!W136</f>
        <v>0</v>
      </c>
      <c r="BI136" s="31">
        <f>'Result do Turno'!AK136</f>
        <v>0</v>
      </c>
      <c r="BL136" s="31" t="str">
        <f t="shared" si="292"/>
        <v>x x</v>
      </c>
      <c r="BN136" s="31" t="str">
        <f t="shared" si="293"/>
        <v>x x</v>
      </c>
      <c r="BP136" s="31" t="str">
        <f t="shared" si="294"/>
        <v>x x</v>
      </c>
      <c r="CH136" s="31" t="str">
        <f t="shared" si="364"/>
        <v/>
      </c>
    </row>
    <row r="137" spans="1:86" x14ac:dyDescent="0.45">
      <c r="BG137" s="31">
        <f>'Result do Turno'!W137</f>
        <v>0</v>
      </c>
      <c r="BI137" s="31">
        <f>'Result do Turno'!AK137</f>
        <v>0</v>
      </c>
      <c r="BL137" s="31" t="str">
        <f t="shared" si="292"/>
        <v>x x</v>
      </c>
      <c r="BN137" s="31" t="str">
        <f t="shared" si="293"/>
        <v>x x</v>
      </c>
      <c r="BP137" s="31" t="str">
        <f t="shared" si="294"/>
        <v>x x</v>
      </c>
      <c r="CH137" s="31" t="str">
        <f t="shared" si="364"/>
        <v/>
      </c>
    </row>
    <row r="138" spans="1:86" x14ac:dyDescent="0.45">
      <c r="E138" s="31" t="s">
        <v>264</v>
      </c>
      <c r="G138" s="31" t="s">
        <v>264</v>
      </c>
      <c r="I138" s="31" t="s">
        <v>265</v>
      </c>
      <c r="K138" s="31" t="s">
        <v>266</v>
      </c>
      <c r="BG138" s="31">
        <f>'Result do Turno'!W138</f>
        <v>0</v>
      </c>
      <c r="BI138" s="31">
        <f>'Result do Turno'!AK138</f>
        <v>0</v>
      </c>
      <c r="BL138" s="31" t="str">
        <f t="shared" si="292"/>
        <v>x x</v>
      </c>
      <c r="BN138" s="31" t="str">
        <f t="shared" si="293"/>
        <v>x x</v>
      </c>
      <c r="BP138" s="31" t="str">
        <f t="shared" si="294"/>
        <v>x x</v>
      </c>
      <c r="CH138" s="31" t="str">
        <f t="shared" si="364"/>
        <v/>
      </c>
    </row>
    <row r="139" spans="1:86" x14ac:dyDescent="0.45">
      <c r="A139" s="179">
        <f>'Result do Turno'!D139</f>
        <v>0</v>
      </c>
      <c r="B139" s="180">
        <f>'Result do Turno'!V140</f>
        <v>0</v>
      </c>
      <c r="C139" s="31">
        <f t="shared" ref="C139:C144" si="365">IF(BQ139=1,"",IF(M139=0,A139,B139))</f>
        <v>0</v>
      </c>
      <c r="D139" s="31">
        <f>'Result do Turno'!AJ140</f>
        <v>0</v>
      </c>
      <c r="E139" s="31">
        <f t="shared" ref="E139:E144" si="366">IF(BS139=1,"",IF(N139=0,A139,D139))</f>
        <v>0</v>
      </c>
      <c r="F139" s="180">
        <f>'Result do Turno'!AX140</f>
        <v>0</v>
      </c>
      <c r="G139" s="31">
        <f t="shared" ref="G139:G144" si="367">IF(BU139=1,"",IF(O139=0,A139,F139))</f>
        <v>0</v>
      </c>
      <c r="H139" s="180">
        <f>'Result do Turno'!BL140</f>
        <v>0</v>
      </c>
      <c r="I139" s="31">
        <f t="shared" ref="I139:I144" si="368">IF(BW139=1,"",IF(P139=0,A139,H139))</f>
        <v>0</v>
      </c>
      <c r="J139" s="180">
        <f>'Result do Turno'!BZ140</f>
        <v>0</v>
      </c>
      <c r="K139" s="31">
        <f t="shared" ref="K139:K144" si="369">IF(BY139=1,"",IF(Q139=0,A139,J139))</f>
        <v>0</v>
      </c>
      <c r="M139" s="181" t="str">
        <f>'Result do Turno'!U140</f>
        <v>(D)</v>
      </c>
      <c r="N139" s="181">
        <f>'Result do Turno'!AI140</f>
        <v>0</v>
      </c>
      <c r="O139" s="181" t="str">
        <f>'Result do Turno'!AW140</f>
        <v>(D)</v>
      </c>
      <c r="P139" s="181">
        <f>'Result do Turno'!BK140</f>
        <v>0</v>
      </c>
      <c r="Q139" s="181" t="str">
        <f>'Result do Turno'!BY140</f>
        <v>(D)</v>
      </c>
      <c r="R139" s="182" t="str">
        <f>IF('Result do Turno'!X139="","",'Result do Turno'!X139)</f>
        <v/>
      </c>
      <c r="S139" s="183" t="str">
        <f>IF('Result do Turno'!X140="","",'Result do Turno'!X140)</f>
        <v/>
      </c>
      <c r="T139" s="183" t="str">
        <f>IF('Result do Turno'!Y139="","",'Result do Turno'!Y139)</f>
        <v/>
      </c>
      <c r="U139" s="183" t="str">
        <f>IF('Result do Turno'!Y140="","",'Result do Turno'!Y140)</f>
        <v/>
      </c>
      <c r="V139" s="183" t="str">
        <f>IF('Result do Turno'!Z139="","",'Result do Turno'!Z139)</f>
        <v/>
      </c>
      <c r="W139" s="183" t="str">
        <f>IF('Result do Turno'!Z140="","",'Result do Turno'!Z140)</f>
        <v/>
      </c>
      <c r="X139" s="183" t="str">
        <f>IF('Result do Turno'!AA139="","",'Result do Turno'!AA139)</f>
        <v/>
      </c>
      <c r="Y139" s="184" t="str">
        <f>IF('Result do Turno'!AA140="","",'Result do Turno'!AA140)</f>
        <v/>
      </c>
      <c r="Z139" s="182" t="str">
        <f>IF('Result do Turno'!AL139="","",'Result do Turno'!AL139)</f>
        <v/>
      </c>
      <c r="AA139" s="183" t="str">
        <f>IF('Result do Turno'!AL140="","",'Result do Turno'!AL140)</f>
        <v/>
      </c>
      <c r="AB139" s="183" t="str">
        <f>IF('Result do Turno'!AM139="","",'Result do Turno'!AM139)</f>
        <v/>
      </c>
      <c r="AC139" s="183" t="str">
        <f>IF('Result do Turno'!AM140="","",'Result do Turno'!AM140)</f>
        <v/>
      </c>
      <c r="AD139" s="183" t="str">
        <f>IF('Result do Turno'!AN139="","",'Result do Turno'!AN139)</f>
        <v/>
      </c>
      <c r="AE139" s="183" t="str">
        <f>IF('Result do Turno'!AN140="","",'Result do Turno'!AN140)</f>
        <v/>
      </c>
      <c r="AF139" s="183" t="str">
        <f>IF('Result do Turno'!AO139="","",'Result do Turno'!AO139)</f>
        <v/>
      </c>
      <c r="AG139" s="184" t="str">
        <f>IF('Result do Turno'!AO140="","",'Result do Turno'!AO140)</f>
        <v/>
      </c>
      <c r="AH139" s="182" t="str">
        <f>IF('Result do Turno'!AZ139="","",'Result do Turno'!AZ139)</f>
        <v/>
      </c>
      <c r="AI139" s="183" t="str">
        <f>IF('Result do Turno'!AZ140="","",'Result do Turno'!AZ140)</f>
        <v/>
      </c>
      <c r="AJ139" s="183" t="str">
        <f>IF('Result do Turno'!BA139="","",'Result do Turno'!BA139)</f>
        <v/>
      </c>
      <c r="AK139" s="183" t="str">
        <f>IF('Result do Turno'!BA140="","",'Result do Turno'!BA140)</f>
        <v/>
      </c>
      <c r="AL139" s="183" t="str">
        <f>IF('Result do Turno'!BB139="","",'Result do Turno'!BB139)</f>
        <v/>
      </c>
      <c r="AM139" s="183" t="str">
        <f>IF('Result do Turno'!BB140="","",'Result do Turno'!BB140)</f>
        <v/>
      </c>
      <c r="AN139" s="183" t="str">
        <f>IF('Result do Turno'!BC139="","",'Result do Turno'!BC139)</f>
        <v/>
      </c>
      <c r="AO139" s="184" t="str">
        <f>IF('Result do Turno'!BC140="","",'Result do Turno'!BC140)</f>
        <v/>
      </c>
      <c r="AP139" s="182" t="str">
        <f>IF('Result do Turno'!BN139="","",'Result do Turno'!BN139)</f>
        <v/>
      </c>
      <c r="AQ139" s="183" t="str">
        <f>IF('Result do Turno'!BN140="","",'Result do Turno'!BN140)</f>
        <v/>
      </c>
      <c r="AR139" s="183" t="str">
        <f>IF('Result do Turno'!BO139="","",'Result do Turno'!BO139)</f>
        <v/>
      </c>
      <c r="AS139" s="183" t="str">
        <f>IF('Result do Turno'!BO140="","",'Result do Turno'!BO140)</f>
        <v/>
      </c>
      <c r="AT139" s="183" t="str">
        <f>IF('Result do Turno'!BP139="","",'Result do Turno'!BP139)</f>
        <v/>
      </c>
      <c r="AU139" s="183" t="str">
        <f>IF('Result do Turno'!BP140="","",'Result do Turno'!BP140)</f>
        <v/>
      </c>
      <c r="AV139" s="183" t="str">
        <f>IF('Result do Turno'!BQ139="","",'Result do Turno'!BQ139)</f>
        <v/>
      </c>
      <c r="AW139" s="184" t="str">
        <f>IF('Result do Turno'!BQ140="","",'Result do Turno'!BQ140)</f>
        <v/>
      </c>
      <c r="AX139" s="182" t="str">
        <f>IF('Result do Turno'!CB139="","",'Result do Turno'!CB139)</f>
        <v/>
      </c>
      <c r="AY139" s="183" t="str">
        <f>IF('Result do Turno'!CB140="","",'Result do Turno'!CB140)</f>
        <v/>
      </c>
      <c r="AZ139" s="183" t="str">
        <f>IF('Result do Turno'!CC139="","",'Result do Turno'!CC139)</f>
        <v/>
      </c>
      <c r="BA139" s="183" t="str">
        <f>IF('Result do Turno'!CC140="","",'Result do Turno'!CC140)</f>
        <v/>
      </c>
      <c r="BB139" s="183" t="str">
        <f>IF('Result do Turno'!CD139="","",'Result do Turno'!CD139)</f>
        <v/>
      </c>
      <c r="BC139" s="183" t="str">
        <f>IF('Result do Turno'!CD140="","",'Result do Turno'!CD140)</f>
        <v/>
      </c>
      <c r="BD139" s="183" t="str">
        <f>IF('Result do Turno'!CE139="","",'Result do Turno'!CE139)</f>
        <v/>
      </c>
      <c r="BE139" s="184" t="str">
        <f>IF('Result do Turno'!CE140="","",'Result do Turno'!CE140)</f>
        <v/>
      </c>
      <c r="BG139" s="31">
        <f>'Result do Turno'!W139</f>
        <v>0</v>
      </c>
      <c r="BH139" s="31" t="str">
        <f t="shared" ref="BH139:BH144" si="370">IF(R139="",IF(X139="",CONCATENATE(T139,"x",U139," ",V139,"x",W139),CONCATENATE(T139,"x",U139," ",V139,"x",W139," ",X139,"x",Y139)),CONCATENATE(R139,"x",S139))</f>
        <v>x x</v>
      </c>
      <c r="BI139" s="31">
        <f>'Result do Turno'!AK139</f>
        <v>0</v>
      </c>
      <c r="BJ139" s="31" t="str">
        <f t="shared" ref="BJ139:BJ144" si="371">IF(Z139="",IF(AF139="",CONCATENATE(AB139,"x",AC139," ",AD139,"x",AE139),CONCATENATE(AB139,"x",AC139," ",AD139,"x",AE139," ",AF139,"x",AG139)),CONCATENATE(Z139,"x",AA139))</f>
        <v>x x</v>
      </c>
      <c r="BK139" s="31">
        <f>'Result do Turno'!AY139</f>
        <v>0</v>
      </c>
      <c r="BL139" s="31" t="str">
        <f t="shared" si="292"/>
        <v>x x</v>
      </c>
      <c r="BM139" s="31">
        <f>'Result do Turno'!BM139</f>
        <v>0</v>
      </c>
      <c r="BN139" s="31" t="str">
        <f t="shared" si="293"/>
        <v>x x</v>
      </c>
      <c r="BO139" s="31">
        <f>'Result do Turno'!CA139</f>
        <v>0</v>
      </c>
      <c r="BP139" s="31" t="str">
        <f t="shared" si="294"/>
        <v>x x</v>
      </c>
      <c r="BQ139" s="31" t="str">
        <f t="shared" ref="BQ139:BQ144" si="372">IF(BH139="x x","",1)</f>
        <v/>
      </c>
      <c r="BR139" s="31" t="str">
        <f t="shared" ref="BR139:BR144" si="373">IF(BG139=1,CONCATENATE($A139, " venceu ",B139," por ",BH139),IF(BH139="OxW",CONCATENATE($A139, " perdeu para ",B139," por WxO"),CONCATENATE($A139, " perdeu para ",B139," por ",BH139)))</f>
        <v>0 perdeu para 0 por x x</v>
      </c>
      <c r="BS139" s="31" t="str">
        <f t="shared" ref="BS139:BS144" si="374">IF(BJ139="x x","",1)</f>
        <v/>
      </c>
      <c r="BT139" s="31" t="str">
        <f t="shared" ref="BT139:BT144" si="375">IF(BI139=1,CONCATENATE($A139, " venceu ",D139," por ",BJ139),IF(BJ139="OxW",CONCATENATE($A139, " perdeu para ",D139," por WxO"),CONCATENATE($A139, " perdeu para ",D139," por ",BJ139)))</f>
        <v>0 perdeu para 0 por x x</v>
      </c>
      <c r="BU139" s="31" t="str">
        <f t="shared" ref="BU139:BU144" si="376">IF(BL139="x x","",1)</f>
        <v/>
      </c>
      <c r="BV139" s="31" t="str">
        <f t="shared" ref="BV139:BV144" si="377">IF(BK139=1,CONCATENATE($A139, " venceu ",F139," por ",BL139),IF(BL139="OxW",CONCATENATE($A139, " perdeu para ",F139," por WxO"),CONCATENATE($A139, " perdeu para ",F139," por ",BL139)))</f>
        <v>0 perdeu para 0 por x x</v>
      </c>
      <c r="BW139" s="31" t="str">
        <f t="shared" ref="BW139:BW144" si="378">IF(BN139="x x","",1)</f>
        <v/>
      </c>
      <c r="BX139" s="31" t="str">
        <f t="shared" ref="BX139:BX144" si="379">IF(BM139=1,CONCATENATE($A139, " venceu ",H139," por ",BN139),IF(BN139="OxW",CONCATENATE($A139, " perdeu para ",H139," por WxO"),CONCATENATE($A139, " perdeu para ",H139," por ",BN139)))</f>
        <v>0 perdeu para 0 por x x</v>
      </c>
      <c r="BY139" s="31" t="str">
        <f t="shared" ref="BY139:BY144" si="380">IF(BP139="x x","",1)</f>
        <v/>
      </c>
      <c r="BZ139" s="31" t="str">
        <f t="shared" ref="BZ139:BZ144" si="381">IF(BO139=1,CONCATENATE($A139, " venceu ",J139," por ",BP139),IF(BP139="OxW",CONCATENATE($A139, " perdeu para ",J139," por WxO"),CONCATENATE($A139, " perdeu para ",J139," por ",BP139)))</f>
        <v>0 perdeu para 0 por x x</v>
      </c>
      <c r="CB139" s="31" t="str">
        <f t="shared" ref="CB139:CB144" si="382">IF(BQ139=1,BR139,CONCATENATE(A139, " x ",B139))</f>
        <v>0 x 0</v>
      </c>
      <c r="CC139" s="31" t="str">
        <f t="shared" ref="CC139:CC144" si="383">IF(BS139=1,BT139,CONCATENATE(A139, " x ",D139))</f>
        <v>0 x 0</v>
      </c>
      <c r="CD139" s="31" t="str">
        <f t="shared" ref="CD139:CD144" si="384">IF(BU139=1,BV139,CONCATENATE(A139, " x ",F139))</f>
        <v>0 x 0</v>
      </c>
      <c r="CE139" s="31" t="str">
        <f t="shared" ref="CE139:CE144" si="385">IF(BW139=1,BX139,CONCATENATE(A139, " x ",H139))</f>
        <v>0 x 0</v>
      </c>
      <c r="CF139" s="31" t="str">
        <f t="shared" ref="CF139:CF144" si="386">IF(BY139=1,BZ139,CONCATENATE(A139, " x ",J139))</f>
        <v>0 x 0</v>
      </c>
      <c r="CG139" s="31">
        <f t="shared" ref="CG139:CG144" si="387">COUNTIF(BH139:BP139,"OxW")</f>
        <v>0</v>
      </c>
      <c r="CH139" s="31" t="str">
        <f t="shared" si="364"/>
        <v/>
      </c>
    </row>
    <row r="140" spans="1:86" x14ac:dyDescent="0.45">
      <c r="A140" s="179">
        <f>'Result do Turno'!D140</f>
        <v>0</v>
      </c>
      <c r="B140" s="31">
        <f>'Result do Turno'!V142</f>
        <v>0</v>
      </c>
      <c r="C140" s="31">
        <f t="shared" si="365"/>
        <v>0</v>
      </c>
      <c r="D140" s="31">
        <f>'Result do Turno'!AJ142</f>
        <v>0</v>
      </c>
      <c r="E140" s="31">
        <f t="shared" si="366"/>
        <v>0</v>
      </c>
      <c r="F140" s="31">
        <f>'Result do Turno'!AX142</f>
        <v>0</v>
      </c>
      <c r="G140" s="31">
        <f t="shared" si="367"/>
        <v>0</v>
      </c>
      <c r="H140" s="31">
        <f>'Result do Turno'!BL142</f>
        <v>0</v>
      </c>
      <c r="I140" s="31">
        <f t="shared" si="368"/>
        <v>0</v>
      </c>
      <c r="J140" s="31">
        <f>'Result do Turno'!BZ139</f>
        <v>0</v>
      </c>
      <c r="K140" s="31">
        <f t="shared" si="369"/>
        <v>0</v>
      </c>
      <c r="M140" s="181" t="str">
        <f>'Result do Turno'!U142</f>
        <v>(D)</v>
      </c>
      <c r="N140" s="181">
        <f>'Result do Turno'!AI142</f>
        <v>0</v>
      </c>
      <c r="O140" s="181" t="str">
        <f>'Result do Turno'!AW142</f>
        <v>(D)</v>
      </c>
      <c r="P140" s="181" t="str">
        <f>'Result do Turno'!BK142</f>
        <v>(D)</v>
      </c>
      <c r="Q140" s="181">
        <f>'Result do Turno'!BY139</f>
        <v>0</v>
      </c>
      <c r="R140" s="185" t="str">
        <f>IF('Result do Turno'!X141="","",'Result do Turno'!X141)</f>
        <v/>
      </c>
      <c r="S140" s="31" t="str">
        <f>IF('Result do Turno'!X142="","",'Result do Turno'!X142)</f>
        <v/>
      </c>
      <c r="T140" s="31" t="str">
        <f>IF('Result do Turno'!Y141="","",'Result do Turno'!Y141)</f>
        <v/>
      </c>
      <c r="U140" s="31" t="str">
        <f>IF('Result do Turno'!Y142="","",'Result do Turno'!Y142)</f>
        <v/>
      </c>
      <c r="V140" s="31" t="str">
        <f>IF('Result do Turno'!Z141="","",'Result do Turno'!Z141)</f>
        <v/>
      </c>
      <c r="W140" s="31" t="str">
        <f>IF('Result do Turno'!Z142="","",'Result do Turno'!Z142)</f>
        <v/>
      </c>
      <c r="X140" s="31" t="str">
        <f>IF('Result do Turno'!AA141="","",'Result do Turno'!AA141)</f>
        <v/>
      </c>
      <c r="Y140" s="186" t="str">
        <f>IF('Result do Turno'!AA142="","",'Result do Turno'!AA142)</f>
        <v/>
      </c>
      <c r="Z140" s="185" t="str">
        <f>IF('Result do Turno'!AL140="","",'Result do Turno'!AL140)</f>
        <v/>
      </c>
      <c r="AA140" s="31" t="str">
        <f>IF('Result do Turno'!AL139="","",'Result do Turno'!AL139)</f>
        <v/>
      </c>
      <c r="AB140" s="31" t="str">
        <f>IF('Result do Turno'!AM140="","",'Result do Turno'!AM140)</f>
        <v/>
      </c>
      <c r="AC140" s="31" t="str">
        <f>IF('Result do Turno'!AM139="","",'Result do Turno'!AM139)</f>
        <v/>
      </c>
      <c r="AD140" s="31" t="str">
        <f>IF('Result do Turno'!AN140="","",'Result do Turno'!AN140)</f>
        <v/>
      </c>
      <c r="AE140" s="31" t="str">
        <f>IF('Result do Turno'!AN139="","",'Result do Turno'!AN139)</f>
        <v/>
      </c>
      <c r="AF140" s="31" t="str">
        <f>IF('Result do Turno'!AO140="","",'Result do Turno'!AO140)</f>
        <v/>
      </c>
      <c r="AG140" s="186" t="str">
        <f>IF('Result do Turno'!AO139="","",'Result do Turno'!AO139)</f>
        <v/>
      </c>
      <c r="AH140" s="185" t="str">
        <f>IF('Result do Turno'!AZ141="","",'Result do Turno'!AZ141)</f>
        <v/>
      </c>
      <c r="AI140" s="31" t="str">
        <f>IF('Result do Turno'!AZ142="","",'Result do Turno'!AZ142)</f>
        <v/>
      </c>
      <c r="AJ140" s="31" t="str">
        <f>IF('Result do Turno'!BA141="","",'Result do Turno'!BA141)</f>
        <v/>
      </c>
      <c r="AK140" s="31" t="str">
        <f>IF('Result do Turno'!BA142="","",'Result do Turno'!BA142)</f>
        <v/>
      </c>
      <c r="AL140" s="31" t="str">
        <f>IF('Result do Turno'!BB141="","",'Result do Turno'!BB141)</f>
        <v/>
      </c>
      <c r="AM140" s="31" t="str">
        <f>IF('Result do Turno'!BB142="","",'Result do Turno'!BB142)</f>
        <v/>
      </c>
      <c r="AN140" s="31" t="str">
        <f>IF('Result do Turno'!BC141="","",'Result do Turno'!BC141)</f>
        <v/>
      </c>
      <c r="AO140" s="186" t="str">
        <f>IF('Result do Turno'!BC142="","",'Result do Turno'!BC142)</f>
        <v/>
      </c>
      <c r="AP140" s="185" t="str">
        <f>IF('Result do Turno'!BN141="","",'Result do Turno'!BN141)</f>
        <v/>
      </c>
      <c r="AQ140" s="31" t="str">
        <f>IF('Result do Turno'!BN142="","",'Result do Turno'!BN142)</f>
        <v/>
      </c>
      <c r="AR140" s="31" t="str">
        <f>IF('Result do Turno'!BO141="","",'Result do Turno'!BO141)</f>
        <v/>
      </c>
      <c r="AS140" s="31" t="str">
        <f>IF('Result do Turno'!BO142="","",'Result do Turno'!BO142)</f>
        <v/>
      </c>
      <c r="AT140" s="31" t="str">
        <f>IF('Result do Turno'!BP141="","",'Result do Turno'!BP141)</f>
        <v/>
      </c>
      <c r="AU140" s="31" t="str">
        <f>IF('Result do Turno'!BP142="","",'Result do Turno'!BP142)</f>
        <v/>
      </c>
      <c r="AV140" s="31" t="str">
        <f>IF('Result do Turno'!BQ141="","",'Result do Turno'!BQ141)</f>
        <v/>
      </c>
      <c r="AW140" s="186" t="str">
        <f>IF('Result do Turno'!BQ142="","",'Result do Turno'!BQ142)</f>
        <v/>
      </c>
      <c r="AX140" s="185" t="str">
        <f>IF('Result do Turno'!CB140="","",'Result do Turno'!CB140)</f>
        <v/>
      </c>
      <c r="AY140" s="31" t="str">
        <f>IF('Result do Turno'!CB139="","",'Result do Turno'!CB139)</f>
        <v/>
      </c>
      <c r="AZ140" s="31" t="str">
        <f>IF('Result do Turno'!CC140="","",'Result do Turno'!CC140)</f>
        <v/>
      </c>
      <c r="BA140" s="31" t="str">
        <f>IF('Result do Turno'!CC139="","",'Result do Turno'!CC139)</f>
        <v/>
      </c>
      <c r="BB140" s="31" t="str">
        <f>IF('Result do Turno'!CD140="","",'Result do Turno'!CD140)</f>
        <v/>
      </c>
      <c r="BC140" s="31" t="str">
        <f>IF('Result do Turno'!CD139="","",'Result do Turno'!CD139)</f>
        <v/>
      </c>
      <c r="BD140" s="31" t="str">
        <f>IF('Result do Turno'!CE140="","",'Result do Turno'!CE140)</f>
        <v/>
      </c>
      <c r="BE140" s="186" t="str">
        <f>IF('Result do Turno'!CE139="","",'Result do Turno'!CE139)</f>
        <v/>
      </c>
      <c r="BG140" s="31">
        <f>'Result do Turno'!W141</f>
        <v>0</v>
      </c>
      <c r="BH140" s="31" t="str">
        <f t="shared" si="370"/>
        <v>x x</v>
      </c>
      <c r="BI140" s="31">
        <f>'Result do Turno'!AK141</f>
        <v>0</v>
      </c>
      <c r="BJ140" s="31" t="str">
        <f t="shared" si="371"/>
        <v>x x</v>
      </c>
      <c r="BK140" s="31">
        <f>'Result do Turno'!AY141</f>
        <v>0</v>
      </c>
      <c r="BL140" s="31" t="str">
        <f t="shared" si="292"/>
        <v>x x</v>
      </c>
      <c r="BM140" s="31">
        <f>'Result do Turno'!BM141</f>
        <v>0</v>
      </c>
      <c r="BN140" s="31" t="str">
        <f t="shared" si="293"/>
        <v>x x</v>
      </c>
      <c r="BO140" s="31">
        <f>'Result do Turno'!CA140</f>
        <v>0</v>
      </c>
      <c r="BP140" s="31" t="str">
        <f t="shared" si="294"/>
        <v>x x</v>
      </c>
      <c r="BQ140" s="31" t="str">
        <f t="shared" si="372"/>
        <v/>
      </c>
      <c r="BR140" s="31" t="str">
        <f t="shared" si="373"/>
        <v>0 perdeu para 0 por x x</v>
      </c>
      <c r="BS140" s="31" t="str">
        <f t="shared" si="374"/>
        <v/>
      </c>
      <c r="BT140" s="31" t="str">
        <f t="shared" si="375"/>
        <v>0 perdeu para 0 por x x</v>
      </c>
      <c r="BU140" s="31" t="str">
        <f t="shared" si="376"/>
        <v/>
      </c>
      <c r="BV140" s="31" t="str">
        <f t="shared" si="377"/>
        <v>0 perdeu para 0 por x x</v>
      </c>
      <c r="BW140" s="31" t="str">
        <f t="shared" si="378"/>
        <v/>
      </c>
      <c r="BX140" s="31" t="str">
        <f t="shared" si="379"/>
        <v>0 perdeu para 0 por x x</v>
      </c>
      <c r="BY140" s="31" t="str">
        <f t="shared" si="380"/>
        <v/>
      </c>
      <c r="BZ140" s="31" t="str">
        <f t="shared" si="381"/>
        <v>0 perdeu para 0 por x x</v>
      </c>
      <c r="CB140" s="31" t="str">
        <f t="shared" si="382"/>
        <v>0 x 0</v>
      </c>
      <c r="CC140" s="31" t="str">
        <f t="shared" si="383"/>
        <v>0 x 0</v>
      </c>
      <c r="CD140" s="31" t="str">
        <f t="shared" si="384"/>
        <v>0 x 0</v>
      </c>
      <c r="CE140" s="31" t="str">
        <f t="shared" si="385"/>
        <v>0 x 0</v>
      </c>
      <c r="CF140" s="31" t="str">
        <f t="shared" si="386"/>
        <v>0 x 0</v>
      </c>
      <c r="CG140" s="31">
        <f t="shared" si="387"/>
        <v>0</v>
      </c>
      <c r="CH140" s="31" t="str">
        <f t="shared" si="364"/>
        <v/>
      </c>
    </row>
    <row r="141" spans="1:86" x14ac:dyDescent="0.45">
      <c r="A141" s="179">
        <f>'Result do Turno'!D141</f>
        <v>0</v>
      </c>
      <c r="B141" s="31">
        <f>'Result do Turno'!V144</f>
        <v>0</v>
      </c>
      <c r="C141" s="31">
        <f t="shared" si="365"/>
        <v>0</v>
      </c>
      <c r="D141" s="31">
        <f>'Result do Turno'!AJ144</f>
        <v>0</v>
      </c>
      <c r="E141" s="31">
        <f t="shared" si="366"/>
        <v>0</v>
      </c>
      <c r="F141" s="31">
        <f>'Result do Turno'!AX141</f>
        <v>0</v>
      </c>
      <c r="G141" s="31">
        <f t="shared" si="367"/>
        <v>0</v>
      </c>
      <c r="H141" s="31">
        <f>'Result do Turno'!BL139</f>
        <v>0</v>
      </c>
      <c r="I141" s="31">
        <f t="shared" si="368"/>
        <v>0</v>
      </c>
      <c r="J141" s="31">
        <f>'Result do Turno'!BZ142</f>
        <v>0</v>
      </c>
      <c r="K141" s="31">
        <f t="shared" si="369"/>
        <v>0</v>
      </c>
      <c r="M141" s="181" t="str">
        <f>'Result do Turno'!U144</f>
        <v>(D)</v>
      </c>
      <c r="N141" s="181">
        <f>'Result do Turno'!AI144</f>
        <v>0</v>
      </c>
      <c r="O141" s="181">
        <f>'Result do Turno'!AW141</f>
        <v>0</v>
      </c>
      <c r="P141" s="181" t="str">
        <f>'Result do Turno'!BK139</f>
        <v>(D)</v>
      </c>
      <c r="Q141" s="181">
        <f>'Result do Turno'!BY142</f>
        <v>0</v>
      </c>
      <c r="R141" s="185" t="str">
        <f>IF('Result do Turno'!X143="","",'Result do Turno'!X143)</f>
        <v/>
      </c>
      <c r="S141" s="31" t="str">
        <f>IF('Result do Turno'!X144="","",'Result do Turno'!X144)</f>
        <v/>
      </c>
      <c r="T141" s="31" t="str">
        <f>IF('Result do Turno'!Y143="","",'Result do Turno'!Y143)</f>
        <v/>
      </c>
      <c r="U141" s="31" t="str">
        <f>IF('Result do Turno'!Y144="","",'Result do Turno'!Y144)</f>
        <v/>
      </c>
      <c r="V141" s="31" t="str">
        <f>IF('Result do Turno'!Z143="","",'Result do Turno'!Z143)</f>
        <v/>
      </c>
      <c r="W141" s="31" t="str">
        <f>IF('Result do Turno'!Z144="","",'Result do Turno'!Z144)</f>
        <v/>
      </c>
      <c r="X141" s="31" t="str">
        <f>IF('Result do Turno'!AA143="","",'Result do Turno'!AA143)</f>
        <v/>
      </c>
      <c r="Y141" s="186" t="str">
        <f>IF('Result do Turno'!AA144="","",'Result do Turno'!AA144)</f>
        <v/>
      </c>
      <c r="Z141" s="185" t="str">
        <f>IF('Result do Turno'!AL141="","",'Result do Turno'!AL141)</f>
        <v/>
      </c>
      <c r="AA141" s="31" t="str">
        <f>IF('Result do Turno'!AL142="","",'Result do Turno'!AL142)</f>
        <v/>
      </c>
      <c r="AB141" s="31" t="str">
        <f>IF('Result do Turno'!AM141="","",'Result do Turno'!AM141)</f>
        <v/>
      </c>
      <c r="AC141" s="31" t="str">
        <f>IF('Result do Turno'!AM142="","",'Result do Turno'!AM142)</f>
        <v/>
      </c>
      <c r="AD141" s="31" t="str">
        <f>IF('Result do Turno'!AN141="","",'Result do Turno'!AN141)</f>
        <v/>
      </c>
      <c r="AE141" s="31" t="str">
        <f>IF('Result do Turno'!AN142="","",'Result do Turno'!AN142)</f>
        <v/>
      </c>
      <c r="AF141" s="31" t="str">
        <f>IF('Result do Turno'!AO141="","",'Result do Turno'!AO141)</f>
        <v/>
      </c>
      <c r="AG141" s="186" t="str">
        <f>IF('Result do Turno'!AO142="","",'Result do Turno'!AO142)</f>
        <v/>
      </c>
      <c r="AH141" s="185" t="str">
        <f>IF('Result do Turno'!AZ142="","",'Result do Turno'!AZ142)</f>
        <v/>
      </c>
      <c r="AI141" s="31" t="str">
        <f>IF('Result do Turno'!AZ141="","",'Result do Turno'!AZ141)</f>
        <v/>
      </c>
      <c r="AJ141" s="31" t="str">
        <f>IF('Result do Turno'!BA142="","",'Result do Turno'!BA142)</f>
        <v/>
      </c>
      <c r="AK141" s="31" t="str">
        <f>IF('Result do Turno'!BA141="","",'Result do Turno'!BA141)</f>
        <v/>
      </c>
      <c r="AL141" s="31" t="str">
        <f>IF('Result do Turno'!BB142="","",'Result do Turno'!BB142)</f>
        <v/>
      </c>
      <c r="AM141" s="31" t="str">
        <f>IF('Result do Turno'!BB141="","",'Result do Turno'!BB141)</f>
        <v/>
      </c>
      <c r="AN141" s="31" t="str">
        <f>IF('Result do Turno'!BC142="","",'Result do Turno'!BC142)</f>
        <v/>
      </c>
      <c r="AO141" s="186" t="str">
        <f>IF('Result do Turno'!BC141="","",'Result do Turno'!BC141)</f>
        <v/>
      </c>
      <c r="AP141" s="185" t="str">
        <f>IF('Result do Turno'!BN140="","",'Result do Turno'!BN140)</f>
        <v/>
      </c>
      <c r="AQ141" s="31" t="str">
        <f>IF('Result do Turno'!BN139="","",'Result do Turno'!BN139)</f>
        <v/>
      </c>
      <c r="AR141" s="31" t="str">
        <f>IF('Result do Turno'!BO140="","",'Result do Turno'!BO140)</f>
        <v/>
      </c>
      <c r="AS141" s="31" t="str">
        <f>IF('Result do Turno'!BO139="","",'Result do Turno'!BO139)</f>
        <v/>
      </c>
      <c r="AT141" s="31" t="str">
        <f>IF('Result do Turno'!BP140="","",'Result do Turno'!BP140)</f>
        <v/>
      </c>
      <c r="AU141" s="31" t="str">
        <f>IF('Result do Turno'!BP139="","",'Result do Turno'!BP139)</f>
        <v/>
      </c>
      <c r="AV141" s="31" t="str">
        <f>IF('Result do Turno'!BQ140="","",'Result do Turno'!BQ140)</f>
        <v/>
      </c>
      <c r="AW141" s="186" t="str">
        <f>IF('Result do Turno'!BQ139="","",'Result do Turno'!BQ139)</f>
        <v/>
      </c>
      <c r="AX141" s="185" t="str">
        <f>IF('Result do Turno'!CB141="","",'Result do Turno'!CB141)</f>
        <v/>
      </c>
      <c r="AY141" s="31" t="str">
        <f>IF('Result do Turno'!CB142="","",'Result do Turno'!CB142)</f>
        <v/>
      </c>
      <c r="AZ141" s="31" t="str">
        <f>IF('Result do Turno'!CC141="","",'Result do Turno'!CC141)</f>
        <v/>
      </c>
      <c r="BA141" s="31" t="str">
        <f>IF('Result do Turno'!CC142="","",'Result do Turno'!CC142)</f>
        <v/>
      </c>
      <c r="BB141" s="31" t="str">
        <f>IF('Result do Turno'!CD141="","",'Result do Turno'!CD141)</f>
        <v/>
      </c>
      <c r="BC141" s="31" t="str">
        <f>IF('Result do Turno'!CD142="","",'Result do Turno'!CD142)</f>
        <v/>
      </c>
      <c r="BD141" s="31" t="str">
        <f>IF('Result do Turno'!CE141="","",'Result do Turno'!CE141)</f>
        <v/>
      </c>
      <c r="BE141" s="186" t="str">
        <f>IF('Result do Turno'!CE142="","",'Result do Turno'!CE142)</f>
        <v/>
      </c>
      <c r="BG141" s="31">
        <f>'Result do Turno'!W143</f>
        <v>0</v>
      </c>
      <c r="BH141" s="31" t="str">
        <f t="shared" si="370"/>
        <v>x x</v>
      </c>
      <c r="BI141" s="31">
        <f>'Result do Turno'!AK143</f>
        <v>0</v>
      </c>
      <c r="BJ141" s="31" t="str">
        <f t="shared" si="371"/>
        <v>x x</v>
      </c>
      <c r="BK141" s="31">
        <f>'Result do Turno'!AY142</f>
        <v>0</v>
      </c>
      <c r="BL141" s="31" t="str">
        <f t="shared" si="292"/>
        <v>x x</v>
      </c>
      <c r="BM141" s="31">
        <f>'Result do Turno'!BM140</f>
        <v>0</v>
      </c>
      <c r="BN141" s="31" t="str">
        <f t="shared" si="293"/>
        <v>x x</v>
      </c>
      <c r="BO141" s="31">
        <f>'Result do Turno'!CA141</f>
        <v>0</v>
      </c>
      <c r="BP141" s="31" t="str">
        <f t="shared" si="294"/>
        <v>x x</v>
      </c>
      <c r="BQ141" s="31" t="str">
        <f t="shared" si="372"/>
        <v/>
      </c>
      <c r="BR141" s="31" t="str">
        <f t="shared" si="373"/>
        <v>0 perdeu para 0 por x x</v>
      </c>
      <c r="BS141" s="31" t="str">
        <f t="shared" si="374"/>
        <v/>
      </c>
      <c r="BT141" s="31" t="str">
        <f t="shared" si="375"/>
        <v>0 perdeu para 0 por x x</v>
      </c>
      <c r="BU141" s="31" t="str">
        <f t="shared" si="376"/>
        <v/>
      </c>
      <c r="BV141" s="31" t="str">
        <f t="shared" si="377"/>
        <v>0 perdeu para 0 por x x</v>
      </c>
      <c r="BW141" s="31" t="str">
        <f t="shared" si="378"/>
        <v/>
      </c>
      <c r="BX141" s="31" t="str">
        <f t="shared" si="379"/>
        <v>0 perdeu para 0 por x x</v>
      </c>
      <c r="BY141" s="31" t="str">
        <f t="shared" si="380"/>
        <v/>
      </c>
      <c r="BZ141" s="31" t="str">
        <f t="shared" si="381"/>
        <v>0 perdeu para 0 por x x</v>
      </c>
      <c r="CB141" s="31" t="str">
        <f t="shared" si="382"/>
        <v>0 x 0</v>
      </c>
      <c r="CC141" s="31" t="str">
        <f t="shared" si="383"/>
        <v>0 x 0</v>
      </c>
      <c r="CD141" s="31" t="str">
        <f t="shared" si="384"/>
        <v>0 x 0</v>
      </c>
      <c r="CE141" s="31" t="str">
        <f t="shared" si="385"/>
        <v>0 x 0</v>
      </c>
      <c r="CF141" s="31" t="str">
        <f t="shared" si="386"/>
        <v>0 x 0</v>
      </c>
      <c r="CG141" s="31">
        <f t="shared" si="387"/>
        <v>0</v>
      </c>
      <c r="CH141" s="31" t="str">
        <f t="shared" si="364"/>
        <v/>
      </c>
    </row>
    <row r="142" spans="1:86" x14ac:dyDescent="0.45">
      <c r="A142" s="179">
        <f>'Result do Turno'!D142</f>
        <v>0</v>
      </c>
      <c r="B142" s="31">
        <f>'Result do Turno'!V143</f>
        <v>0</v>
      </c>
      <c r="C142" s="31">
        <f t="shared" si="365"/>
        <v>0</v>
      </c>
      <c r="D142" s="31">
        <f>'Result do Turno'!AJ141</f>
        <v>0</v>
      </c>
      <c r="E142" s="31">
        <f t="shared" si="366"/>
        <v>0</v>
      </c>
      <c r="F142" s="31">
        <f>'Result do Turno'!AX139</f>
        <v>0</v>
      </c>
      <c r="G142" s="31">
        <f t="shared" si="367"/>
        <v>0</v>
      </c>
      <c r="H142" s="31">
        <f>'Result do Turno'!BL143</f>
        <v>0</v>
      </c>
      <c r="I142" s="31">
        <f t="shared" si="368"/>
        <v>0</v>
      </c>
      <c r="J142" s="31">
        <f>'Result do Turno'!BZ144</f>
        <v>0</v>
      </c>
      <c r="K142" s="31">
        <f t="shared" si="369"/>
        <v>0</v>
      </c>
      <c r="M142" s="181">
        <f>'Result do Turno'!U143</f>
        <v>0</v>
      </c>
      <c r="N142" s="181" t="str">
        <f>'Result do Turno'!AI141</f>
        <v>(D)</v>
      </c>
      <c r="O142" s="181">
        <f>'Result do Turno'!AW139</f>
        <v>0</v>
      </c>
      <c r="P142" s="181" t="str">
        <f>'Result do Turno'!BK143</f>
        <v>(D)</v>
      </c>
      <c r="Q142" s="181">
        <f>'Result do Turno'!BY144</f>
        <v>0</v>
      </c>
      <c r="R142" s="185" t="str">
        <f>IF('Result do Turno'!X144="","",'Result do Turno'!X144)</f>
        <v/>
      </c>
      <c r="S142" s="31" t="str">
        <f>IF('Result do Turno'!X143="","",'Result do Turno'!X143)</f>
        <v/>
      </c>
      <c r="T142" s="31" t="str">
        <f>IF('Result do Turno'!Y144="","",'Result do Turno'!Y144)</f>
        <v/>
      </c>
      <c r="U142" s="31" t="str">
        <f>IF('Result do Turno'!Y143="","",'Result do Turno'!Y143)</f>
        <v/>
      </c>
      <c r="V142" s="31" t="str">
        <f>IF('Result do Turno'!Z144="","",'Result do Turno'!Z144)</f>
        <v/>
      </c>
      <c r="W142" s="31" t="str">
        <f>IF('Result do Turno'!Z143="","",'Result do Turno'!Z143)</f>
        <v/>
      </c>
      <c r="X142" s="31" t="str">
        <f>IF('Result do Turno'!AA144="","",'Result do Turno'!AA144)</f>
        <v/>
      </c>
      <c r="Y142" s="186" t="str">
        <f>IF('Result do Turno'!AA143="","",'Result do Turno'!AA143)</f>
        <v/>
      </c>
      <c r="Z142" s="185" t="str">
        <f>IF('Result do Turno'!AL142="","",'Result do Turno'!AL142)</f>
        <v/>
      </c>
      <c r="AA142" s="31" t="str">
        <f>IF('Result do Turno'!AL141="","",'Result do Turno'!AL141)</f>
        <v/>
      </c>
      <c r="AB142" s="31" t="str">
        <f>IF('Result do Turno'!AM142="","",'Result do Turno'!AM142)</f>
        <v/>
      </c>
      <c r="AC142" s="31" t="str">
        <f>IF('Result do Turno'!AM141="","",'Result do Turno'!AM141)</f>
        <v/>
      </c>
      <c r="AD142" s="31" t="str">
        <f>IF('Result do Turno'!AN142="","",'Result do Turno'!AN142)</f>
        <v/>
      </c>
      <c r="AE142" s="31" t="str">
        <f>IF('Result do Turno'!AN141="","",'Result do Turno'!AN141)</f>
        <v/>
      </c>
      <c r="AF142" s="31" t="str">
        <f>IF('Result do Turno'!AO142="","",'Result do Turno'!AO142)</f>
        <v/>
      </c>
      <c r="AG142" s="186" t="str">
        <f>IF('Result do Turno'!AO141="","",'Result do Turno'!AO141)</f>
        <v/>
      </c>
      <c r="AH142" s="185" t="str">
        <f>IF('Result do Turno'!AZ140="","",'Result do Turno'!AZ140)</f>
        <v/>
      </c>
      <c r="AI142" s="31" t="str">
        <f>IF('Result do Turno'!AZ139="","",'Result do Turno'!AZ139)</f>
        <v/>
      </c>
      <c r="AJ142" s="31" t="str">
        <f>IF('Result do Turno'!BA140="","",'Result do Turno'!BA140)</f>
        <v/>
      </c>
      <c r="AK142" s="31" t="str">
        <f>IF('Result do Turno'!BA139="","",'Result do Turno'!BA139)</f>
        <v/>
      </c>
      <c r="AL142" s="31" t="str">
        <f>IF('Result do Turno'!BB140="","",'Result do Turno'!BB140)</f>
        <v/>
      </c>
      <c r="AM142" s="31" t="str">
        <f>IF('Result do Turno'!BB139="","",'Result do Turno'!BB139)</f>
        <v/>
      </c>
      <c r="AN142" s="31" t="str">
        <f>IF('Result do Turno'!BC140="","",'Result do Turno'!BC140)</f>
        <v/>
      </c>
      <c r="AO142" s="186" t="str">
        <f>IF('Result do Turno'!BC139="","",'Result do Turno'!BC139)</f>
        <v/>
      </c>
      <c r="AP142" s="185" t="str">
        <f>IF('Result do Turno'!BN144="","",'Result do Turno'!BN144)</f>
        <v/>
      </c>
      <c r="AQ142" s="31" t="str">
        <f>IF('Result do Turno'!BN143="","",'Result do Turno'!BN143)</f>
        <v/>
      </c>
      <c r="AR142" s="31" t="str">
        <f>IF('Result do Turno'!BO144="","",'Result do Turno'!BO144)</f>
        <v/>
      </c>
      <c r="AS142" s="31" t="str">
        <f>IF('Result do Turno'!BO143="","",'Result do Turno'!BO143)</f>
        <v/>
      </c>
      <c r="AT142" s="31" t="str">
        <f>IF('Result do Turno'!BP144="","",'Result do Turno'!BP144)</f>
        <v/>
      </c>
      <c r="AU142" s="31" t="str">
        <f>IF('Result do Turno'!BP143="","",'Result do Turno'!BP143)</f>
        <v/>
      </c>
      <c r="AV142" s="31" t="str">
        <f>IF('Result do Turno'!BQ144="","",'Result do Turno'!BQ144)</f>
        <v/>
      </c>
      <c r="AW142" s="186" t="str">
        <f>IF('Result do Turno'!BQ143="","",'Result do Turno'!BQ143)</f>
        <v/>
      </c>
      <c r="AX142" s="185" t="str">
        <f>IF('Result do Turno'!CB143="","",'Result do Turno'!CB143)</f>
        <v/>
      </c>
      <c r="AY142" s="31" t="str">
        <f>IF('Result do Turno'!CB144="","",'Result do Turno'!CB144)</f>
        <v/>
      </c>
      <c r="AZ142" s="31" t="str">
        <f>IF('Result do Turno'!CC143="","",'Result do Turno'!CC143)</f>
        <v/>
      </c>
      <c r="BA142" s="31" t="str">
        <f>IF('Result do Turno'!CC144="","",'Result do Turno'!CC144)</f>
        <v/>
      </c>
      <c r="BB142" s="31" t="str">
        <f>IF('Result do Turno'!CD143="","",'Result do Turno'!CD143)</f>
        <v/>
      </c>
      <c r="BC142" s="31" t="str">
        <f>IF('Result do Turno'!CD144="","",'Result do Turno'!CD144)</f>
        <v/>
      </c>
      <c r="BD142" s="31" t="str">
        <f>IF('Result do Turno'!CE143="","",'Result do Turno'!CE143)</f>
        <v/>
      </c>
      <c r="BE142" s="186" t="str">
        <f>IF('Result do Turno'!CE144="","",'Result do Turno'!CE144)</f>
        <v/>
      </c>
      <c r="BG142" s="31">
        <f>'Result do Turno'!W144</f>
        <v>0</v>
      </c>
      <c r="BH142" s="31" t="str">
        <f t="shared" si="370"/>
        <v>x x</v>
      </c>
      <c r="BI142" s="31">
        <f>'Result do Turno'!AK142</f>
        <v>0</v>
      </c>
      <c r="BJ142" s="31" t="str">
        <f t="shared" si="371"/>
        <v>x x</v>
      </c>
      <c r="BK142" s="31">
        <f>'Result do Turno'!AY140</f>
        <v>0</v>
      </c>
      <c r="BL142" s="31" t="str">
        <f t="shared" si="292"/>
        <v>x x</v>
      </c>
      <c r="BM142" s="31">
        <f>'Result do Turno'!BM144</f>
        <v>0</v>
      </c>
      <c r="BN142" s="31" t="str">
        <f t="shared" si="293"/>
        <v>x x</v>
      </c>
      <c r="BO142" s="31">
        <f>'Result do Turno'!CA143</f>
        <v>0</v>
      </c>
      <c r="BP142" s="31" t="str">
        <f t="shared" si="294"/>
        <v>x x</v>
      </c>
      <c r="BQ142" s="31" t="str">
        <f t="shared" si="372"/>
        <v/>
      </c>
      <c r="BR142" s="31" t="str">
        <f t="shared" si="373"/>
        <v>0 perdeu para 0 por x x</v>
      </c>
      <c r="BS142" s="31" t="str">
        <f t="shared" si="374"/>
        <v/>
      </c>
      <c r="BT142" s="31" t="str">
        <f t="shared" si="375"/>
        <v>0 perdeu para 0 por x x</v>
      </c>
      <c r="BU142" s="31" t="str">
        <f t="shared" si="376"/>
        <v/>
      </c>
      <c r="BV142" s="31" t="str">
        <f t="shared" si="377"/>
        <v>0 perdeu para 0 por x x</v>
      </c>
      <c r="BW142" s="31" t="str">
        <f t="shared" si="378"/>
        <v/>
      </c>
      <c r="BX142" s="31" t="str">
        <f t="shared" si="379"/>
        <v>0 perdeu para 0 por x x</v>
      </c>
      <c r="BY142" s="31" t="str">
        <f t="shared" si="380"/>
        <v/>
      </c>
      <c r="BZ142" s="31" t="str">
        <f t="shared" si="381"/>
        <v>0 perdeu para 0 por x x</v>
      </c>
      <c r="CB142" s="31" t="str">
        <f t="shared" si="382"/>
        <v>0 x 0</v>
      </c>
      <c r="CC142" s="31" t="str">
        <f t="shared" si="383"/>
        <v>0 x 0</v>
      </c>
      <c r="CD142" s="31" t="str">
        <f t="shared" si="384"/>
        <v>0 x 0</v>
      </c>
      <c r="CE142" s="31" t="str">
        <f t="shared" si="385"/>
        <v>0 x 0</v>
      </c>
      <c r="CF142" s="31" t="str">
        <f t="shared" si="386"/>
        <v>0 x 0</v>
      </c>
      <c r="CG142" s="31">
        <f t="shared" si="387"/>
        <v>0</v>
      </c>
      <c r="CH142" s="31" t="str">
        <f t="shared" si="364"/>
        <v/>
      </c>
    </row>
    <row r="143" spans="1:86" x14ac:dyDescent="0.45">
      <c r="A143" s="179">
        <f>'Result do Turno'!D143</f>
        <v>0</v>
      </c>
      <c r="B143" s="31">
        <f>'Result do Turno'!V141</f>
        <v>0</v>
      </c>
      <c r="C143" s="31">
        <f t="shared" si="365"/>
        <v>0</v>
      </c>
      <c r="D143" s="31">
        <f>'Result do Turno'!AJ139</f>
        <v>0</v>
      </c>
      <c r="E143" s="31">
        <f t="shared" si="366"/>
        <v>0</v>
      </c>
      <c r="F143" s="31">
        <f>'Result do Turno'!AX144</f>
        <v>0</v>
      </c>
      <c r="G143" s="31">
        <f t="shared" si="367"/>
        <v>0</v>
      </c>
      <c r="H143" s="31">
        <f>'Result do Turno'!BL144</f>
        <v>0</v>
      </c>
      <c r="I143" s="31">
        <f t="shared" si="368"/>
        <v>0</v>
      </c>
      <c r="J143" s="31">
        <f>'Result do Turno'!BZ141</f>
        <v>0</v>
      </c>
      <c r="K143" s="31">
        <f t="shared" si="369"/>
        <v>0</v>
      </c>
      <c r="M143" s="181">
        <f>'Result do Turno'!U141</f>
        <v>0</v>
      </c>
      <c r="N143" s="181" t="str">
        <f>'Result do Turno'!AI139</f>
        <v>(D)</v>
      </c>
      <c r="O143" s="181" t="str">
        <f>'Result do Turno'!AW144</f>
        <v>(D)</v>
      </c>
      <c r="P143" s="181">
        <f>'Result do Turno'!BK144</f>
        <v>0</v>
      </c>
      <c r="Q143" s="181" t="str">
        <f>'Result do Turno'!BY141</f>
        <v>(D)</v>
      </c>
      <c r="R143" s="185" t="str">
        <f>IF('Result do Turno'!X142="","",'Result do Turno'!X142)</f>
        <v/>
      </c>
      <c r="S143" s="31" t="str">
        <f>IF('Result do Turno'!X141="","",'Result do Turno'!X141)</f>
        <v/>
      </c>
      <c r="T143" s="31" t="str">
        <f>IF('Result do Turno'!Y142="","",'Result do Turno'!Y142)</f>
        <v/>
      </c>
      <c r="U143" s="31" t="str">
        <f>IF('Result do Turno'!Y141="","",'Result do Turno'!Y141)</f>
        <v/>
      </c>
      <c r="V143" s="31" t="str">
        <f>IF('Result do Turno'!Z142="","",'Result do Turno'!Z142)</f>
        <v/>
      </c>
      <c r="W143" s="31" t="str">
        <f>IF('Result do Turno'!Z141="","",'Result do Turno'!Z141)</f>
        <v/>
      </c>
      <c r="X143" s="31" t="str">
        <f>IF('Result do Turno'!AA142="","",'Result do Turno'!AA142)</f>
        <v/>
      </c>
      <c r="Y143" s="186" t="str">
        <f>IF('Result do Turno'!AA141="","",'Result do Turno'!AA141)</f>
        <v/>
      </c>
      <c r="Z143" s="185" t="str">
        <f>IF('Result do Turno'!AL143="","",'Result do Turno'!AL143)</f>
        <v/>
      </c>
      <c r="AA143" s="31" t="str">
        <f>IF('Result do Turno'!AL144="","",'Result do Turno'!AL144)</f>
        <v/>
      </c>
      <c r="AB143" s="31" t="str">
        <f>IF('Result do Turno'!AM143="","",'Result do Turno'!AM143)</f>
        <v/>
      </c>
      <c r="AC143" s="31" t="str">
        <f>IF('Result do Turno'!AM144="","",'Result do Turno'!AM144)</f>
        <v/>
      </c>
      <c r="AD143" s="31" t="str">
        <f>IF('Result do Turno'!AN143="","",'Result do Turno'!AN143)</f>
        <v/>
      </c>
      <c r="AE143" s="31" t="str">
        <f>IF('Result do Turno'!AN144="","",'Result do Turno'!AN144)</f>
        <v/>
      </c>
      <c r="AF143" s="31" t="str">
        <f>IF('Result do Turno'!AO143="","",'Result do Turno'!AO143)</f>
        <v/>
      </c>
      <c r="AG143" s="186" t="str">
        <f>IF('Result do Turno'!AO144="","",'Result do Turno'!AO144)</f>
        <v/>
      </c>
      <c r="AH143" s="185" t="str">
        <f>IF('Result do Turno'!AZ143="","",'Result do Turno'!AZ143)</f>
        <v/>
      </c>
      <c r="AI143" s="31" t="str">
        <f>IF('Result do Turno'!AZ144="","",'Result do Turno'!AZ144)</f>
        <v/>
      </c>
      <c r="AJ143" s="31" t="str">
        <f>IF('Result do Turno'!BA143="","",'Result do Turno'!BA143)</f>
        <v/>
      </c>
      <c r="AK143" s="31" t="str">
        <f>IF('Result do Turno'!BA144="","",'Result do Turno'!BA144)</f>
        <v/>
      </c>
      <c r="AL143" s="31" t="str">
        <f>IF('Result do Turno'!BB143="","",'Result do Turno'!BB143)</f>
        <v/>
      </c>
      <c r="AM143" s="31" t="str">
        <f>IF('Result do Turno'!BB144="","",'Result do Turno'!BB144)</f>
        <v/>
      </c>
      <c r="AN143" s="31" t="str">
        <f>IF('Result do Turno'!BC143="","",'Result do Turno'!BC143)</f>
        <v/>
      </c>
      <c r="AO143" s="186" t="str">
        <f>IF('Result do Turno'!BC144="","",'Result do Turno'!BC144)</f>
        <v/>
      </c>
      <c r="AP143" s="185" t="str">
        <f>IF('Result do Turno'!BN143="","",'Result do Turno'!BN143)</f>
        <v/>
      </c>
      <c r="AQ143" s="31" t="str">
        <f>IF('Result do Turno'!BN144="","",'Result do Turno'!BN144)</f>
        <v/>
      </c>
      <c r="AR143" s="31" t="str">
        <f>IF('Result do Turno'!BO143="","",'Result do Turno'!BO143)</f>
        <v/>
      </c>
      <c r="AS143" s="31" t="str">
        <f>IF('Result do Turno'!BO144="","",'Result do Turno'!BO144)</f>
        <v/>
      </c>
      <c r="AT143" s="31" t="str">
        <f>IF('Result do Turno'!BP143="","",'Result do Turno'!BP143)</f>
        <v/>
      </c>
      <c r="AU143" s="31" t="str">
        <f>IF('Result do Turno'!BP144="","",'Result do Turno'!BP144)</f>
        <v/>
      </c>
      <c r="AV143" s="31" t="str">
        <f>IF('Result do Turno'!BQ143="","",'Result do Turno'!BQ143)</f>
        <v/>
      </c>
      <c r="AW143" s="186" t="str">
        <f>IF('Result do Turno'!BQ144="","",'Result do Turno'!BQ144)</f>
        <v/>
      </c>
      <c r="AX143" s="185" t="str">
        <f>IF('Result do Turno'!CB142="","",'Result do Turno'!CB142)</f>
        <v/>
      </c>
      <c r="AY143" s="31" t="str">
        <f>IF('Result do Turno'!CB141="","",'Result do Turno'!CB141)</f>
        <v/>
      </c>
      <c r="AZ143" s="31" t="str">
        <f>IF('Result do Turno'!CC142="","",'Result do Turno'!CC142)</f>
        <v/>
      </c>
      <c r="BA143" s="31" t="str">
        <f>IF('Result do Turno'!CC141="","",'Result do Turno'!CC141)</f>
        <v/>
      </c>
      <c r="BB143" s="31" t="str">
        <f>IF('Result do Turno'!CD142="","",'Result do Turno'!CD142)</f>
        <v/>
      </c>
      <c r="BC143" s="31" t="str">
        <f>IF('Result do Turno'!CD141="","",'Result do Turno'!CD141)</f>
        <v/>
      </c>
      <c r="BD143" s="31" t="str">
        <f>IF('Result do Turno'!CE142="","",'Result do Turno'!CE142)</f>
        <v/>
      </c>
      <c r="BE143" s="186" t="str">
        <f>IF('Result do Turno'!CE141="","",'Result do Turno'!CE141)</f>
        <v/>
      </c>
      <c r="BG143" s="31">
        <f>'Result do Turno'!W142</f>
        <v>0</v>
      </c>
      <c r="BH143" s="31" t="str">
        <f t="shared" si="370"/>
        <v>x x</v>
      </c>
      <c r="BI143" s="31">
        <f>'Result do Turno'!AK140</f>
        <v>0</v>
      </c>
      <c r="BJ143" s="31" t="str">
        <f t="shared" si="371"/>
        <v>x x</v>
      </c>
      <c r="BK143" s="31">
        <f>'Result do Turno'!AY143</f>
        <v>0</v>
      </c>
      <c r="BL143" s="31" t="str">
        <f t="shared" si="292"/>
        <v>x x</v>
      </c>
      <c r="BM143" s="31">
        <f>'Result do Turno'!BM143</f>
        <v>0</v>
      </c>
      <c r="BN143" s="31" t="str">
        <f t="shared" si="293"/>
        <v>x x</v>
      </c>
      <c r="BO143" s="31">
        <f>'Result do Turno'!CA142</f>
        <v>0</v>
      </c>
      <c r="BP143" s="31" t="str">
        <f t="shared" si="294"/>
        <v>x x</v>
      </c>
      <c r="BQ143" s="31" t="str">
        <f t="shared" si="372"/>
        <v/>
      </c>
      <c r="BR143" s="31" t="str">
        <f t="shared" si="373"/>
        <v>0 perdeu para 0 por x x</v>
      </c>
      <c r="BS143" s="31" t="str">
        <f t="shared" si="374"/>
        <v/>
      </c>
      <c r="BT143" s="31" t="str">
        <f t="shared" si="375"/>
        <v>0 perdeu para 0 por x x</v>
      </c>
      <c r="BU143" s="31" t="str">
        <f t="shared" si="376"/>
        <v/>
      </c>
      <c r="BV143" s="31" t="str">
        <f t="shared" si="377"/>
        <v>0 perdeu para 0 por x x</v>
      </c>
      <c r="BW143" s="31" t="str">
        <f t="shared" si="378"/>
        <v/>
      </c>
      <c r="BX143" s="31" t="str">
        <f t="shared" si="379"/>
        <v>0 perdeu para 0 por x x</v>
      </c>
      <c r="BY143" s="31" t="str">
        <f t="shared" si="380"/>
        <v/>
      </c>
      <c r="BZ143" s="31" t="str">
        <f t="shared" si="381"/>
        <v>0 perdeu para 0 por x x</v>
      </c>
      <c r="CB143" s="31" t="str">
        <f t="shared" si="382"/>
        <v>0 x 0</v>
      </c>
      <c r="CC143" s="31" t="str">
        <f t="shared" si="383"/>
        <v>0 x 0</v>
      </c>
      <c r="CD143" s="31" t="str">
        <f t="shared" si="384"/>
        <v>0 x 0</v>
      </c>
      <c r="CE143" s="31" t="str">
        <f t="shared" si="385"/>
        <v>0 x 0</v>
      </c>
      <c r="CF143" s="31" t="str">
        <f t="shared" si="386"/>
        <v>0 x 0</v>
      </c>
      <c r="CG143" s="31">
        <f t="shared" si="387"/>
        <v>0</v>
      </c>
      <c r="CH143" s="31" t="str">
        <f t="shared" si="364"/>
        <v/>
      </c>
    </row>
    <row r="144" spans="1:86" x14ac:dyDescent="0.45">
      <c r="A144" s="179">
        <f>'Result do Turno'!D144</f>
        <v>0</v>
      </c>
      <c r="B144" s="31">
        <f>'Result do Turno'!V139</f>
        <v>0</v>
      </c>
      <c r="C144" s="31">
        <f t="shared" si="365"/>
        <v>0</v>
      </c>
      <c r="D144" s="31">
        <f>'Result do Turno'!AJ143</f>
        <v>0</v>
      </c>
      <c r="E144" s="31">
        <f t="shared" si="366"/>
        <v>0</v>
      </c>
      <c r="F144" s="31">
        <f>'Result do Turno'!AX143</f>
        <v>0</v>
      </c>
      <c r="G144" s="31">
        <f t="shared" si="367"/>
        <v>0</v>
      </c>
      <c r="H144" s="31">
        <f>'Result do Turno'!BL141</f>
        <v>0</v>
      </c>
      <c r="I144" s="31">
        <f t="shared" si="368"/>
        <v>0</v>
      </c>
      <c r="J144" s="31">
        <f>'Result do Turno'!BZ143</f>
        <v>0</v>
      </c>
      <c r="K144" s="31">
        <f t="shared" si="369"/>
        <v>0</v>
      </c>
      <c r="M144" s="181">
        <f>'Result do Turno'!U139</f>
        <v>0</v>
      </c>
      <c r="N144" s="181" t="str">
        <f>'Result do Turno'!AI143</f>
        <v>(D)</v>
      </c>
      <c r="O144" s="181">
        <f>'Result do Turno'!AW143</f>
        <v>0</v>
      </c>
      <c r="P144" s="181">
        <f>'Result do Turno'!BK141</f>
        <v>0</v>
      </c>
      <c r="Q144" s="181" t="str">
        <f>'Result do Turno'!BY143</f>
        <v>(D)</v>
      </c>
      <c r="R144" s="187" t="str">
        <f>IF('Result do Turno'!X140="","",'Result do Turno'!X140)</f>
        <v/>
      </c>
      <c r="S144" s="188" t="str">
        <f>IF('Result do Turno'!X139="","",'Result do Turno'!X139)</f>
        <v/>
      </c>
      <c r="T144" s="188" t="str">
        <f>IF('Result do Turno'!Y140="","",'Result do Turno'!Y140)</f>
        <v/>
      </c>
      <c r="U144" s="188" t="str">
        <f>IF('Result do Turno'!Y139="","",'Result do Turno'!Y139)</f>
        <v/>
      </c>
      <c r="V144" s="188" t="str">
        <f>IF('Result do Turno'!Z140="","",'Result do Turno'!Z140)</f>
        <v/>
      </c>
      <c r="W144" s="188" t="str">
        <f>IF('Result do Turno'!Z139="","",'Result do Turno'!Z139)</f>
        <v/>
      </c>
      <c r="X144" s="188" t="str">
        <f>IF('Result do Turno'!AA140="","",'Result do Turno'!AA140)</f>
        <v/>
      </c>
      <c r="Y144" s="189" t="str">
        <f>IF('Result do Turno'!AA139="","",'Result do Turno'!AA139)</f>
        <v/>
      </c>
      <c r="Z144" s="187" t="str">
        <f>IF('Result do Turno'!AL144="","",'Result do Turno'!AL144)</f>
        <v/>
      </c>
      <c r="AA144" s="188" t="str">
        <f>IF('Result do Turno'!AL143="","",'Result do Turno'!AL143)</f>
        <v/>
      </c>
      <c r="AB144" s="188" t="str">
        <f>IF('Result do Turno'!AM144="","",'Result do Turno'!AM144)</f>
        <v/>
      </c>
      <c r="AC144" s="188" t="str">
        <f>IF('Result do Turno'!AM143="","",'Result do Turno'!AM143)</f>
        <v/>
      </c>
      <c r="AD144" s="188" t="str">
        <f>IF('Result do Turno'!AN144="","",'Result do Turno'!AN144)</f>
        <v/>
      </c>
      <c r="AE144" s="188" t="str">
        <f>IF('Result do Turno'!AN143="","",'Result do Turno'!AN143)</f>
        <v/>
      </c>
      <c r="AF144" s="188" t="str">
        <f>IF('Result do Turno'!AO144="","",'Result do Turno'!AO144)</f>
        <v/>
      </c>
      <c r="AG144" s="189" t="str">
        <f>IF('Result do Turno'!AO143="","",'Result do Turno'!AO143)</f>
        <v/>
      </c>
      <c r="AH144" s="187" t="str">
        <f>IF('Result do Turno'!AZ144="","",'Result do Turno'!AZ144)</f>
        <v/>
      </c>
      <c r="AI144" s="188" t="str">
        <f>IF('Result do Turno'!AZ143="","",'Result do Turno'!AZ143)</f>
        <v/>
      </c>
      <c r="AJ144" s="188" t="str">
        <f>IF('Result do Turno'!BA144="","",'Result do Turno'!BA144)</f>
        <v/>
      </c>
      <c r="AK144" s="188" t="str">
        <f>IF('Result do Turno'!BA143="","",'Result do Turno'!BA143)</f>
        <v/>
      </c>
      <c r="AL144" s="188" t="str">
        <f>IF('Result do Turno'!BB144="","",'Result do Turno'!BB144)</f>
        <v/>
      </c>
      <c r="AM144" s="188" t="str">
        <f>IF('Result do Turno'!BB143="","",'Result do Turno'!BB143)</f>
        <v/>
      </c>
      <c r="AN144" s="188" t="str">
        <f>IF('Result do Turno'!BC144="","",'Result do Turno'!BC144)</f>
        <v/>
      </c>
      <c r="AO144" s="189" t="str">
        <f>IF('Result do Turno'!BC143="","",'Result do Turno'!BC143)</f>
        <v/>
      </c>
      <c r="AP144" s="187" t="str">
        <f>IF('Result do Turno'!BN142="","",'Result do Turno'!BN142)</f>
        <v/>
      </c>
      <c r="AQ144" s="188" t="str">
        <f>IF('Result do Turno'!BN141="","",'Result do Turno'!BN141)</f>
        <v/>
      </c>
      <c r="AR144" s="188" t="str">
        <f>IF('Result do Turno'!BO142="","",'Result do Turno'!BO142)</f>
        <v/>
      </c>
      <c r="AS144" s="188" t="str">
        <f>IF('Result do Turno'!BO141="","",'Result do Turno'!BO141)</f>
        <v/>
      </c>
      <c r="AT144" s="188" t="str">
        <f>IF('Result do Turno'!BP142="","",'Result do Turno'!BP142)</f>
        <v/>
      </c>
      <c r="AU144" s="188" t="str">
        <f>IF('Result do Turno'!BP141="","",'Result do Turno'!BP141)</f>
        <v/>
      </c>
      <c r="AV144" s="188" t="str">
        <f>IF('Result do Turno'!BQ142="","",'Result do Turno'!BQ142)</f>
        <v/>
      </c>
      <c r="AW144" s="189" t="str">
        <f>IF('Result do Turno'!BQ141="","",'Result do Turno'!BQ141)</f>
        <v/>
      </c>
      <c r="AX144" s="187" t="str">
        <f>IF('Result do Turno'!CB144="","",'Result do Turno'!CB144)</f>
        <v/>
      </c>
      <c r="AY144" s="188" t="str">
        <f>IF('Result do Turno'!CB143="","",'Result do Turno'!CB143)</f>
        <v/>
      </c>
      <c r="AZ144" s="188" t="str">
        <f>IF('Result do Turno'!CC144="","",'Result do Turno'!CC144)</f>
        <v/>
      </c>
      <c r="BA144" s="188" t="str">
        <f>IF('Result do Turno'!CC143="","",'Result do Turno'!CC143)</f>
        <v/>
      </c>
      <c r="BB144" s="188" t="str">
        <f>IF('Result do Turno'!CD144="","",'Result do Turno'!CD144)</f>
        <v/>
      </c>
      <c r="BC144" s="188" t="str">
        <f>IF('Result do Turno'!CD143="","",'Result do Turno'!CD143)</f>
        <v/>
      </c>
      <c r="BD144" s="188" t="str">
        <f>IF('Result do Turno'!CE144="","",'Result do Turno'!CE144)</f>
        <v/>
      </c>
      <c r="BE144" s="189" t="str">
        <f>IF('Result do Turno'!CE143="","",'Result do Turno'!CE143)</f>
        <v/>
      </c>
      <c r="BG144" s="31">
        <f>'Result do Turno'!W140</f>
        <v>0</v>
      </c>
      <c r="BH144" s="31" t="str">
        <f t="shared" si="370"/>
        <v>x x</v>
      </c>
      <c r="BI144" s="31">
        <f>'Result do Turno'!AK144</f>
        <v>0</v>
      </c>
      <c r="BJ144" s="31" t="str">
        <f t="shared" si="371"/>
        <v>x x</v>
      </c>
      <c r="BK144" s="31">
        <f>'Result do Turno'!AY144</f>
        <v>0</v>
      </c>
      <c r="BL144" s="31" t="str">
        <f t="shared" si="292"/>
        <v>x x</v>
      </c>
      <c r="BM144" s="31">
        <f>'Result do Turno'!BM142</f>
        <v>0</v>
      </c>
      <c r="BN144" s="31" t="str">
        <f t="shared" si="293"/>
        <v>x x</v>
      </c>
      <c r="BO144" s="31">
        <f>'Result do Turno'!CA144</f>
        <v>0</v>
      </c>
      <c r="BP144" s="31" t="str">
        <f t="shared" si="294"/>
        <v>x x</v>
      </c>
      <c r="BQ144" s="31" t="str">
        <f t="shared" si="372"/>
        <v/>
      </c>
      <c r="BR144" s="31" t="str">
        <f t="shared" si="373"/>
        <v>0 perdeu para 0 por x x</v>
      </c>
      <c r="BS144" s="31" t="str">
        <f t="shared" si="374"/>
        <v/>
      </c>
      <c r="BT144" s="31" t="str">
        <f t="shared" si="375"/>
        <v>0 perdeu para 0 por x x</v>
      </c>
      <c r="BU144" s="31" t="str">
        <f t="shared" si="376"/>
        <v/>
      </c>
      <c r="BV144" s="31" t="str">
        <f t="shared" si="377"/>
        <v>0 perdeu para 0 por x x</v>
      </c>
      <c r="BW144" s="31" t="str">
        <f t="shared" si="378"/>
        <v/>
      </c>
      <c r="BX144" s="31" t="str">
        <f t="shared" si="379"/>
        <v>0 perdeu para 0 por x x</v>
      </c>
      <c r="BY144" s="31" t="str">
        <f t="shared" si="380"/>
        <v/>
      </c>
      <c r="BZ144" s="31" t="str">
        <f t="shared" si="381"/>
        <v>0 perdeu para 0 por x x</v>
      </c>
      <c r="CB144" s="31" t="str">
        <f t="shared" si="382"/>
        <v>0 x 0</v>
      </c>
      <c r="CC144" s="31" t="str">
        <f t="shared" si="383"/>
        <v>0 x 0</v>
      </c>
      <c r="CD144" s="31" t="str">
        <f t="shared" si="384"/>
        <v>0 x 0</v>
      </c>
      <c r="CE144" s="31" t="str">
        <f t="shared" si="385"/>
        <v>0 x 0</v>
      </c>
      <c r="CF144" s="31" t="str">
        <f t="shared" si="386"/>
        <v>0 x 0</v>
      </c>
      <c r="CG144" s="31">
        <f t="shared" si="387"/>
        <v>0</v>
      </c>
      <c r="CH144" s="31" t="str">
        <f t="shared" si="364"/>
        <v/>
      </c>
    </row>
    <row r="148" spans="1:86" x14ac:dyDescent="0.45">
      <c r="A148" s="179">
        <f>'Result do Turno'!D148</f>
        <v>0</v>
      </c>
      <c r="B148" s="180">
        <f>'Result do Turno'!V149</f>
        <v>0</v>
      </c>
      <c r="C148" s="31">
        <f t="shared" ref="C148:C153" si="388">IF(BQ148=1,"",IF(M148=0,A148,B148))</f>
        <v>0</v>
      </c>
      <c r="D148" s="31">
        <f>'Result do Turno'!AJ149</f>
        <v>0</v>
      </c>
      <c r="E148" s="31">
        <f t="shared" ref="E148:E153" si="389">IF(BS148=1,"",IF(N148=0,A148,D148))</f>
        <v>0</v>
      </c>
      <c r="F148" s="180">
        <f>'Result do Turno'!AX149</f>
        <v>0</v>
      </c>
      <c r="G148" s="31">
        <f t="shared" ref="G148:G153" si="390">IF(BU148=1,"",IF(O148=0,A148,F148))</f>
        <v>0</v>
      </c>
      <c r="H148" s="180">
        <f>'Result do Turno'!BL149</f>
        <v>0</v>
      </c>
      <c r="I148" s="31">
        <f t="shared" ref="I148:I153" si="391">IF(BW148=1,"",IF(P148=0,A148,H148))</f>
        <v>0</v>
      </c>
      <c r="J148" s="180">
        <f>'Result do Turno'!BZ149</f>
        <v>0</v>
      </c>
      <c r="K148" s="31">
        <f t="shared" ref="K148:K153" si="392">IF(BY148=1,"",IF(Q148=0,A148,J148))</f>
        <v>0</v>
      </c>
      <c r="M148" s="181" t="str">
        <f>'Result do Turno'!U149</f>
        <v>(D)</v>
      </c>
      <c r="N148" s="181">
        <f>'Result do Turno'!AI149</f>
        <v>0</v>
      </c>
      <c r="O148" s="181" t="str">
        <f>'Result do Turno'!AW149</f>
        <v>(D)</v>
      </c>
      <c r="P148" s="181">
        <f>'Result do Turno'!BK149</f>
        <v>0</v>
      </c>
      <c r="Q148" s="181" t="str">
        <f>'Result do Turno'!BY149</f>
        <v>(D)</v>
      </c>
      <c r="R148" s="182" t="str">
        <f>IF('Result do Turno'!X148="","",'Result do Turno'!X148)</f>
        <v/>
      </c>
      <c r="S148" s="183" t="str">
        <f>IF('Result do Turno'!X149="","",'Result do Turno'!X149)</f>
        <v/>
      </c>
      <c r="T148" s="183" t="str">
        <f>IF('Result do Turno'!Y148="","",'Result do Turno'!Y148)</f>
        <v/>
      </c>
      <c r="U148" s="183" t="str">
        <f>IF('Result do Turno'!Y149="","",'Result do Turno'!Y149)</f>
        <v/>
      </c>
      <c r="V148" s="183" t="str">
        <f>IF('Result do Turno'!Z148="","",'Result do Turno'!Z148)</f>
        <v/>
      </c>
      <c r="W148" s="183" t="str">
        <f>IF('Result do Turno'!Z149="","",'Result do Turno'!Z149)</f>
        <v/>
      </c>
      <c r="X148" s="183" t="str">
        <f>IF('Result do Turno'!AA148="","",'Result do Turno'!AA148)</f>
        <v/>
      </c>
      <c r="Y148" s="184" t="str">
        <f>IF('Result do Turno'!AA149="","",'Result do Turno'!AA149)</f>
        <v/>
      </c>
      <c r="Z148" s="182" t="str">
        <f>IF('Result do Turno'!AL148="","",'Result do Turno'!AL148)</f>
        <v/>
      </c>
      <c r="AA148" s="183" t="str">
        <f>IF('Result do Turno'!AL149="","",'Result do Turno'!AL149)</f>
        <v/>
      </c>
      <c r="AB148" s="183" t="str">
        <f>IF('Result do Turno'!AM148="","",'Result do Turno'!AM148)</f>
        <v/>
      </c>
      <c r="AC148" s="183" t="str">
        <f>IF('Result do Turno'!AM149="","",'Result do Turno'!AM149)</f>
        <v/>
      </c>
      <c r="AD148" s="183" t="str">
        <f>IF('Result do Turno'!AN148="","",'Result do Turno'!AN148)</f>
        <v/>
      </c>
      <c r="AE148" s="183" t="str">
        <f>IF('Result do Turno'!AN149="","",'Result do Turno'!AN149)</f>
        <v/>
      </c>
      <c r="AF148" s="183" t="str">
        <f>IF('Result do Turno'!AO148="","",'Result do Turno'!AO148)</f>
        <v/>
      </c>
      <c r="AG148" s="184" t="str">
        <f>IF('Result do Turno'!AO149="","",'Result do Turno'!AO149)</f>
        <v/>
      </c>
      <c r="AH148" s="182" t="str">
        <f>IF('Result do Turno'!AZ148="","",'Result do Turno'!AZ148)</f>
        <v/>
      </c>
      <c r="AI148" s="183" t="str">
        <f>IF('Result do Turno'!AZ149="","",'Result do Turno'!AZ149)</f>
        <v/>
      </c>
      <c r="AJ148" s="183" t="str">
        <f>IF('Result do Turno'!BA148="","",'Result do Turno'!BA148)</f>
        <v/>
      </c>
      <c r="AK148" s="183" t="str">
        <f>IF('Result do Turno'!BA149="","",'Result do Turno'!BA149)</f>
        <v/>
      </c>
      <c r="AL148" s="183" t="str">
        <f>IF('Result do Turno'!BB148="","",'Result do Turno'!BB148)</f>
        <v/>
      </c>
      <c r="AM148" s="183" t="str">
        <f>IF('Result do Turno'!BB149="","",'Result do Turno'!BB149)</f>
        <v/>
      </c>
      <c r="AN148" s="183" t="str">
        <f>IF('Result do Turno'!BC148="","",'Result do Turno'!BC148)</f>
        <v/>
      </c>
      <c r="AO148" s="184" t="str">
        <f>IF('Result do Turno'!BC149="","",'Result do Turno'!BC149)</f>
        <v/>
      </c>
      <c r="AP148" s="182" t="str">
        <f>IF('Result do Turno'!BN148="","",'Result do Turno'!BN148)</f>
        <v/>
      </c>
      <c r="AQ148" s="183" t="str">
        <f>IF('Result do Turno'!BN149="","",'Result do Turno'!BN149)</f>
        <v/>
      </c>
      <c r="AR148" s="183" t="str">
        <f>IF('Result do Turno'!BO148="","",'Result do Turno'!BO148)</f>
        <v/>
      </c>
      <c r="AS148" s="183" t="str">
        <f>IF('Result do Turno'!BO149="","",'Result do Turno'!BO149)</f>
        <v/>
      </c>
      <c r="AT148" s="183" t="str">
        <f>IF('Result do Turno'!BP148="","",'Result do Turno'!BP148)</f>
        <v/>
      </c>
      <c r="AU148" s="183" t="str">
        <f>IF('Result do Turno'!BP149="","",'Result do Turno'!BP149)</f>
        <v/>
      </c>
      <c r="AV148" s="183" t="str">
        <f>IF('Result do Turno'!BQ148="","",'Result do Turno'!BQ148)</f>
        <v/>
      </c>
      <c r="AW148" s="184" t="str">
        <f>IF('Result do Turno'!BQ149="","",'Result do Turno'!BQ149)</f>
        <v/>
      </c>
      <c r="AX148" s="182" t="str">
        <f>IF('Result do Turno'!CB148="","",'Result do Turno'!CB148)</f>
        <v/>
      </c>
      <c r="AY148" s="183" t="str">
        <f>IF('Result do Turno'!CB149="","",'Result do Turno'!CB149)</f>
        <v/>
      </c>
      <c r="AZ148" s="183" t="str">
        <f>IF('Result do Turno'!CC148="","",'Result do Turno'!CC148)</f>
        <v/>
      </c>
      <c r="BA148" s="183" t="str">
        <f>IF('Result do Turno'!CC149="","",'Result do Turno'!CC149)</f>
        <v/>
      </c>
      <c r="BB148" s="183" t="str">
        <f>IF('Result do Turno'!CD148="","",'Result do Turno'!CD148)</f>
        <v/>
      </c>
      <c r="BC148" s="183" t="str">
        <f>IF('Result do Turno'!CD149="","",'Result do Turno'!CD149)</f>
        <v/>
      </c>
      <c r="BD148" s="183" t="str">
        <f>IF('Result do Turno'!CE148="","",'Result do Turno'!CE148)</f>
        <v/>
      </c>
      <c r="BE148" s="184" t="str">
        <f>IF('Result do Turno'!CE149="","",'Result do Turno'!CE149)</f>
        <v/>
      </c>
      <c r="BG148" s="31">
        <f>'Result do Turno'!W148</f>
        <v>0</v>
      </c>
      <c r="BH148" s="31" t="str">
        <f t="shared" ref="BH148:BH153" si="393">IF(R148="",IF(X148="",CONCATENATE(T148,"x",U148," ",V148,"x",W148),CONCATENATE(T148,"x",U148," ",V148,"x",W148," ",X148,"x",Y148)),CONCATENATE(R148,"x",S148))</f>
        <v>x x</v>
      </c>
      <c r="BI148" s="31">
        <f>'Result do Turno'!AK148</f>
        <v>0</v>
      </c>
      <c r="BJ148" s="31" t="str">
        <f t="shared" ref="BJ148:BJ153" si="394">IF(Z148="",IF(AF148="",CONCATENATE(AB148,"x",AC148," ",AD148,"x",AE148),CONCATENATE(AB148,"x",AC148," ",AD148,"x",AE148," ",AF148,"x",AG148)),CONCATENATE(Z148,"x",AA148))</f>
        <v>x x</v>
      </c>
      <c r="BK148" s="31">
        <f>'Result do Turno'!AY148</f>
        <v>0</v>
      </c>
      <c r="BL148" s="31" t="str">
        <f t="shared" ref="BL148:BL153" si="395">IF(AH148="",IF(AN148="",CONCATENATE(AJ148,"x",AK148," ",AL148,"x",AM148),CONCATENATE(AJ148,"x",AK148," ",AL148,"x",AM148," ",AN148,"x",AO148)),CONCATENATE(AH148,"x",AI148))</f>
        <v>x x</v>
      </c>
      <c r="BM148" s="31">
        <f>'Result do Turno'!BM148</f>
        <v>0</v>
      </c>
      <c r="BN148" s="31" t="str">
        <f t="shared" ref="BN148:BN153" si="396">IF(AP148="",IF(AV148="",CONCATENATE(AR148,"x",AS148," ",AT148,"x",AU148),CONCATENATE(AR148,"x",AS148," ",AT148,"x",AU148," ",AV148,"x",AW148)),CONCATENATE(AP148,"x",AQ148))</f>
        <v>x x</v>
      </c>
      <c r="BO148" s="31">
        <f>'Result do Turno'!CA148</f>
        <v>0</v>
      </c>
      <c r="BP148" s="31" t="str">
        <f t="shared" ref="BP148:BP153" si="397">IF(AX148="",IF(BD148="",CONCATENATE(AZ148,"x",BA148," ",BB148,"x",BC148),CONCATENATE(AZ148,"x",BA148," ",BB148,"x",BC148," ",BD148,"x",BE148)),CONCATENATE(AX148,"x",AY148))</f>
        <v>x x</v>
      </c>
      <c r="BQ148" s="31" t="str">
        <f t="shared" ref="BQ148:BQ153" si="398">IF(BH148="x x","",1)</f>
        <v/>
      </c>
      <c r="BR148" s="31" t="str">
        <f t="shared" ref="BR148:BR153" si="399">IF(BG148=1,CONCATENATE($A148, " venceu ",B148," por ",BH148),IF(BH148="OxW",CONCATENATE($A148, " perdeu para ",B148," por WxO"),CONCATENATE($A148, " perdeu para ",B148," por ",BH148)))</f>
        <v>0 perdeu para 0 por x x</v>
      </c>
      <c r="BS148" s="31" t="str">
        <f t="shared" ref="BS148:BS153" si="400">IF(BJ148="x x","",1)</f>
        <v/>
      </c>
      <c r="BT148" s="31" t="str">
        <f t="shared" ref="BT148:BT153" si="401">IF(BI148=1,CONCATENATE($A148, " venceu ",D148," por ",BJ148),IF(BJ148="OxW",CONCATENATE($A148, " perdeu para ",D148," por WxO"),CONCATENATE($A148, " perdeu para ",D148," por ",BJ148)))</f>
        <v>0 perdeu para 0 por x x</v>
      </c>
      <c r="BU148" s="31" t="str">
        <f t="shared" ref="BU148:BU153" si="402">IF(BL148="x x","",1)</f>
        <v/>
      </c>
      <c r="BV148" s="31" t="str">
        <f t="shared" ref="BV148:BV153" si="403">IF(BK148=1,CONCATENATE($A148, " venceu ",F148," por ",BL148),IF(BL148="OxW",CONCATENATE($A148, " perdeu para ",F148," por WxO"),CONCATENATE($A148, " perdeu para ",F148," por ",BL148)))</f>
        <v>0 perdeu para 0 por x x</v>
      </c>
      <c r="BW148" s="31" t="str">
        <f t="shared" ref="BW148:BW153" si="404">IF(BN148="x x","",1)</f>
        <v/>
      </c>
      <c r="BX148" s="31" t="str">
        <f t="shared" ref="BX148:BX153" si="405">IF(BM148=1,CONCATENATE($A148, " venceu ",H148," por ",BN148),IF(BN148="OxW",CONCATENATE($A148, " perdeu para ",H148," por WxO"),CONCATENATE($A148, " perdeu para ",H148," por ",BN148)))</f>
        <v>0 perdeu para 0 por x x</v>
      </c>
      <c r="BY148" s="31" t="str">
        <f t="shared" ref="BY148:BY153" si="406">IF(BP148="x x","",1)</f>
        <v/>
      </c>
      <c r="BZ148" s="31" t="str">
        <f t="shared" ref="BZ148:BZ153" si="407">IF(BO148=1,CONCATENATE($A148, " venceu ",J148," por ",BP148),IF(BP148="OxW",CONCATENATE($A148, " perdeu para ",J148," por WxO"),CONCATENATE($A148, " perdeu para ",J148," por ",BP148)))</f>
        <v>0 perdeu para 0 por x x</v>
      </c>
      <c r="CB148" s="31" t="str">
        <f t="shared" ref="CB148:CB153" si="408">IF(BQ148=1,BR148,CONCATENATE(A148, " x ",B148))</f>
        <v>0 x 0</v>
      </c>
      <c r="CC148" s="31" t="str">
        <f t="shared" ref="CC148:CC153" si="409">IF(BS148=1,BT148,CONCATENATE(A148, " x ",D148))</f>
        <v>0 x 0</v>
      </c>
      <c r="CD148" s="31" t="str">
        <f t="shared" ref="CD148:CD153" si="410">IF(BU148=1,BV148,CONCATENATE(A148, " x ",F148))</f>
        <v>0 x 0</v>
      </c>
      <c r="CE148" s="31" t="str">
        <f t="shared" ref="CE148:CE153" si="411">IF(BW148=1,BX148,CONCATENATE(A148, " x ",H148))</f>
        <v>0 x 0</v>
      </c>
      <c r="CF148" s="31" t="str">
        <f t="shared" ref="CF148:CF153" si="412">IF(BY148=1,BZ148,CONCATENATE(A148, " x ",J148))</f>
        <v>0 x 0</v>
      </c>
      <c r="CG148" s="31">
        <f t="shared" ref="CG148:CG153" si="413">COUNTIF(BH148:BP148,"OxW")</f>
        <v>0</v>
      </c>
      <c r="CH148" s="31" t="str">
        <f t="shared" ref="CH148:CH153" si="414">IF(CG148&gt;2,CONCATENATE(A148," perdeu ",CG148, " jogos por WxO - Seus resultados todos serão alterados para perdidos por WxO",""),"")</f>
        <v/>
      </c>
    </row>
    <row r="149" spans="1:86" x14ac:dyDescent="0.45">
      <c r="A149" s="179">
        <f>'Result do Turno'!D149</f>
        <v>0</v>
      </c>
      <c r="B149" s="31">
        <f>'Result do Turno'!V151</f>
        <v>0</v>
      </c>
      <c r="C149" s="31">
        <f t="shared" si="388"/>
        <v>0</v>
      </c>
      <c r="D149" s="31">
        <f>'Result do Turno'!AJ151</f>
        <v>0</v>
      </c>
      <c r="E149" s="31">
        <f t="shared" si="389"/>
        <v>0</v>
      </c>
      <c r="F149" s="31">
        <f>'Result do Turno'!AX151</f>
        <v>0</v>
      </c>
      <c r="G149" s="31">
        <f t="shared" si="390"/>
        <v>0</v>
      </c>
      <c r="H149" s="31">
        <f>'Result do Turno'!BL151</f>
        <v>0</v>
      </c>
      <c r="I149" s="31">
        <f t="shared" si="391"/>
        <v>0</v>
      </c>
      <c r="J149" s="31">
        <f>'Result do Turno'!BZ148</f>
        <v>0</v>
      </c>
      <c r="K149" s="31">
        <f t="shared" si="392"/>
        <v>0</v>
      </c>
      <c r="M149" s="181" t="str">
        <f>'Result do Turno'!U151</f>
        <v>(D)</v>
      </c>
      <c r="N149" s="181">
        <f>'Result do Turno'!AI151</f>
        <v>0</v>
      </c>
      <c r="O149" s="181" t="str">
        <f>'Result do Turno'!AW151</f>
        <v>(D)</v>
      </c>
      <c r="P149" s="181" t="str">
        <f>'Result do Turno'!BK151</f>
        <v>(D)</v>
      </c>
      <c r="Q149" s="181">
        <f>'Result do Turno'!BY148</f>
        <v>0</v>
      </c>
      <c r="R149" s="185" t="str">
        <f>IF('Result do Turno'!X150="","",'Result do Turno'!X150)</f>
        <v/>
      </c>
      <c r="S149" s="31" t="str">
        <f>IF('Result do Turno'!X151="","",'Result do Turno'!X151)</f>
        <v/>
      </c>
      <c r="T149" s="31" t="str">
        <f>IF('Result do Turno'!Y150="","",'Result do Turno'!Y150)</f>
        <v/>
      </c>
      <c r="U149" s="31" t="str">
        <f>IF('Result do Turno'!Y151="","",'Result do Turno'!Y151)</f>
        <v/>
      </c>
      <c r="V149" s="31" t="str">
        <f>IF('Result do Turno'!Z150="","",'Result do Turno'!Z150)</f>
        <v/>
      </c>
      <c r="W149" s="31" t="str">
        <f>IF('Result do Turno'!Z151="","",'Result do Turno'!Z151)</f>
        <v/>
      </c>
      <c r="X149" s="31" t="str">
        <f>IF('Result do Turno'!AA150="","",'Result do Turno'!AA150)</f>
        <v/>
      </c>
      <c r="Y149" s="186" t="str">
        <f>IF('Result do Turno'!AA151="","",'Result do Turno'!AA151)</f>
        <v/>
      </c>
      <c r="Z149" s="185" t="str">
        <f>IF('Result do Turno'!AL149="","",'Result do Turno'!AL149)</f>
        <v/>
      </c>
      <c r="AA149" s="31" t="str">
        <f>IF('Result do Turno'!AL148="","",'Result do Turno'!AL148)</f>
        <v/>
      </c>
      <c r="AB149" s="31" t="str">
        <f>IF('Result do Turno'!AM149="","",'Result do Turno'!AM149)</f>
        <v/>
      </c>
      <c r="AC149" s="31" t="str">
        <f>IF('Result do Turno'!AM148="","",'Result do Turno'!AM148)</f>
        <v/>
      </c>
      <c r="AD149" s="31" t="str">
        <f>IF('Result do Turno'!AN149="","",'Result do Turno'!AN149)</f>
        <v/>
      </c>
      <c r="AE149" s="31" t="str">
        <f>IF('Result do Turno'!AN148="","",'Result do Turno'!AN148)</f>
        <v/>
      </c>
      <c r="AF149" s="31" t="str">
        <f>IF('Result do Turno'!AO149="","",'Result do Turno'!AO149)</f>
        <v/>
      </c>
      <c r="AG149" s="186" t="str">
        <f>IF('Result do Turno'!AO148="","",'Result do Turno'!AO148)</f>
        <v/>
      </c>
      <c r="AH149" s="185" t="str">
        <f>IF('Result do Turno'!AZ150="","",'Result do Turno'!AZ150)</f>
        <v/>
      </c>
      <c r="AI149" s="31" t="str">
        <f>IF('Result do Turno'!AZ151="","",'Result do Turno'!AZ151)</f>
        <v/>
      </c>
      <c r="AJ149" s="31" t="str">
        <f>IF('Result do Turno'!BA150="","",'Result do Turno'!BA150)</f>
        <v/>
      </c>
      <c r="AK149" s="31" t="str">
        <f>IF('Result do Turno'!BA151="","",'Result do Turno'!BA151)</f>
        <v/>
      </c>
      <c r="AL149" s="31" t="str">
        <f>IF('Result do Turno'!BB150="","",'Result do Turno'!BB150)</f>
        <v/>
      </c>
      <c r="AM149" s="31" t="str">
        <f>IF('Result do Turno'!BB151="","",'Result do Turno'!BB151)</f>
        <v/>
      </c>
      <c r="AN149" s="31" t="str">
        <f>IF('Result do Turno'!BC150="","",'Result do Turno'!BC150)</f>
        <v/>
      </c>
      <c r="AO149" s="186" t="str">
        <f>IF('Result do Turno'!BC151="","",'Result do Turno'!BC151)</f>
        <v/>
      </c>
      <c r="AP149" s="185" t="str">
        <f>IF('Result do Turno'!BN150="","",'Result do Turno'!BN150)</f>
        <v/>
      </c>
      <c r="AQ149" s="31" t="str">
        <f>IF('Result do Turno'!BN151="","",'Result do Turno'!BN151)</f>
        <v/>
      </c>
      <c r="AR149" s="31" t="str">
        <f>IF('Result do Turno'!BO150="","",'Result do Turno'!BO150)</f>
        <v/>
      </c>
      <c r="AS149" s="31" t="str">
        <f>IF('Result do Turno'!BO151="","",'Result do Turno'!BO151)</f>
        <v/>
      </c>
      <c r="AT149" s="31" t="str">
        <f>IF('Result do Turno'!BP150="","",'Result do Turno'!BP150)</f>
        <v/>
      </c>
      <c r="AU149" s="31" t="str">
        <f>IF('Result do Turno'!BP151="","",'Result do Turno'!BP151)</f>
        <v/>
      </c>
      <c r="AV149" s="31" t="str">
        <f>IF('Result do Turno'!BQ150="","",'Result do Turno'!BQ150)</f>
        <v/>
      </c>
      <c r="AW149" s="186" t="str">
        <f>IF('Result do Turno'!BQ151="","",'Result do Turno'!BQ151)</f>
        <v/>
      </c>
      <c r="AX149" s="185" t="str">
        <f>IF('Result do Turno'!CB149="","",'Result do Turno'!CB149)</f>
        <v/>
      </c>
      <c r="AY149" s="31" t="str">
        <f>IF('Result do Turno'!CB148="","",'Result do Turno'!CB148)</f>
        <v/>
      </c>
      <c r="AZ149" s="31" t="str">
        <f>IF('Result do Turno'!CC149="","",'Result do Turno'!CC149)</f>
        <v/>
      </c>
      <c r="BA149" s="31" t="str">
        <f>IF('Result do Turno'!CC148="","",'Result do Turno'!CC148)</f>
        <v/>
      </c>
      <c r="BB149" s="31" t="str">
        <f>IF('Result do Turno'!CD149="","",'Result do Turno'!CD149)</f>
        <v/>
      </c>
      <c r="BC149" s="31" t="str">
        <f>IF('Result do Turno'!CD148="","",'Result do Turno'!CD148)</f>
        <v/>
      </c>
      <c r="BD149" s="31" t="str">
        <f>IF('Result do Turno'!CE149="","",'Result do Turno'!CE149)</f>
        <v/>
      </c>
      <c r="BE149" s="186" t="str">
        <f>IF('Result do Turno'!CE148="","",'Result do Turno'!CE148)</f>
        <v/>
      </c>
      <c r="BG149" s="31">
        <f>'Result do Turno'!W150</f>
        <v>0</v>
      </c>
      <c r="BH149" s="31" t="str">
        <f t="shared" si="393"/>
        <v>x x</v>
      </c>
      <c r="BI149" s="31">
        <f>'Result do Turno'!AK150</f>
        <v>0</v>
      </c>
      <c r="BJ149" s="31" t="str">
        <f t="shared" si="394"/>
        <v>x x</v>
      </c>
      <c r="BK149" s="31">
        <f>'Result do Turno'!AY150</f>
        <v>0</v>
      </c>
      <c r="BL149" s="31" t="str">
        <f t="shared" si="395"/>
        <v>x x</v>
      </c>
      <c r="BM149" s="31">
        <f>'Result do Turno'!BM150</f>
        <v>0</v>
      </c>
      <c r="BN149" s="31" t="str">
        <f t="shared" si="396"/>
        <v>x x</v>
      </c>
      <c r="BO149" s="31">
        <f>'Result do Turno'!CA149</f>
        <v>0</v>
      </c>
      <c r="BP149" s="31" t="str">
        <f t="shared" si="397"/>
        <v>x x</v>
      </c>
      <c r="BQ149" s="31" t="str">
        <f t="shared" si="398"/>
        <v/>
      </c>
      <c r="BR149" s="31" t="str">
        <f t="shared" si="399"/>
        <v>0 perdeu para 0 por x x</v>
      </c>
      <c r="BS149" s="31" t="str">
        <f t="shared" si="400"/>
        <v/>
      </c>
      <c r="BT149" s="31" t="str">
        <f t="shared" si="401"/>
        <v>0 perdeu para 0 por x x</v>
      </c>
      <c r="BU149" s="31" t="str">
        <f t="shared" si="402"/>
        <v/>
      </c>
      <c r="BV149" s="31" t="str">
        <f t="shared" si="403"/>
        <v>0 perdeu para 0 por x x</v>
      </c>
      <c r="BW149" s="31" t="str">
        <f t="shared" si="404"/>
        <v/>
      </c>
      <c r="BX149" s="31" t="str">
        <f t="shared" si="405"/>
        <v>0 perdeu para 0 por x x</v>
      </c>
      <c r="BY149" s="31" t="str">
        <f t="shared" si="406"/>
        <v/>
      </c>
      <c r="BZ149" s="31" t="str">
        <f t="shared" si="407"/>
        <v>0 perdeu para 0 por x x</v>
      </c>
      <c r="CB149" s="31" t="str">
        <f t="shared" si="408"/>
        <v>0 x 0</v>
      </c>
      <c r="CC149" s="31" t="str">
        <f t="shared" si="409"/>
        <v>0 x 0</v>
      </c>
      <c r="CD149" s="31" t="str">
        <f t="shared" si="410"/>
        <v>0 x 0</v>
      </c>
      <c r="CE149" s="31" t="str">
        <f t="shared" si="411"/>
        <v>0 x 0</v>
      </c>
      <c r="CF149" s="31" t="str">
        <f t="shared" si="412"/>
        <v>0 x 0</v>
      </c>
      <c r="CG149" s="31">
        <f t="shared" si="413"/>
        <v>0</v>
      </c>
      <c r="CH149" s="31" t="str">
        <f t="shared" si="414"/>
        <v/>
      </c>
    </row>
    <row r="150" spans="1:86" x14ac:dyDescent="0.45">
      <c r="A150" s="179">
        <f>'Result do Turno'!D150</f>
        <v>0</v>
      </c>
      <c r="B150" s="31">
        <f>'Result do Turno'!V153</f>
        <v>0</v>
      </c>
      <c r="C150" s="31">
        <f t="shared" si="388"/>
        <v>0</v>
      </c>
      <c r="D150" s="31">
        <f>'Result do Turno'!AJ153</f>
        <v>0</v>
      </c>
      <c r="E150" s="31">
        <f t="shared" si="389"/>
        <v>0</v>
      </c>
      <c r="F150" s="31">
        <f>'Result do Turno'!AX150</f>
        <v>0</v>
      </c>
      <c r="G150" s="31">
        <f t="shared" si="390"/>
        <v>0</v>
      </c>
      <c r="H150" s="31">
        <f>'Result do Turno'!BL148</f>
        <v>0</v>
      </c>
      <c r="I150" s="31">
        <f t="shared" si="391"/>
        <v>0</v>
      </c>
      <c r="J150" s="31">
        <f>'Result do Turno'!BZ151</f>
        <v>0</v>
      </c>
      <c r="K150" s="31">
        <f t="shared" si="392"/>
        <v>0</v>
      </c>
      <c r="M150" s="181" t="str">
        <f>'Result do Turno'!U153</f>
        <v>(D)</v>
      </c>
      <c r="N150" s="181">
        <f>'Result do Turno'!AI153</f>
        <v>0</v>
      </c>
      <c r="O150" s="181">
        <f>'Result do Turno'!AW150</f>
        <v>0</v>
      </c>
      <c r="P150" s="181" t="str">
        <f>'Result do Turno'!BK148</f>
        <v>(D)</v>
      </c>
      <c r="Q150" s="181">
        <f>'Result do Turno'!BY151</f>
        <v>0</v>
      </c>
      <c r="R150" s="185" t="str">
        <f>IF('Result do Turno'!X152="","",'Result do Turno'!X152)</f>
        <v/>
      </c>
      <c r="S150" s="31" t="str">
        <f>IF('Result do Turno'!X153="","",'Result do Turno'!X153)</f>
        <v/>
      </c>
      <c r="T150" s="31" t="str">
        <f>IF('Result do Turno'!Y152="","",'Result do Turno'!Y152)</f>
        <v/>
      </c>
      <c r="U150" s="31" t="str">
        <f>IF('Result do Turno'!Y153="","",'Result do Turno'!Y153)</f>
        <v/>
      </c>
      <c r="V150" s="31" t="str">
        <f>IF('Result do Turno'!Z152="","",'Result do Turno'!Z152)</f>
        <v/>
      </c>
      <c r="W150" s="31" t="str">
        <f>IF('Result do Turno'!Z153="","",'Result do Turno'!Z153)</f>
        <v/>
      </c>
      <c r="X150" s="31" t="str">
        <f>IF('Result do Turno'!AA152="","",'Result do Turno'!AA152)</f>
        <v/>
      </c>
      <c r="Y150" s="186" t="str">
        <f>IF('Result do Turno'!AA153="","",'Result do Turno'!AA153)</f>
        <v/>
      </c>
      <c r="Z150" s="185" t="str">
        <f>IF('Result do Turno'!AL150="","",'Result do Turno'!AL150)</f>
        <v/>
      </c>
      <c r="AA150" s="31" t="str">
        <f>IF('Result do Turno'!AL151="","",'Result do Turno'!AL151)</f>
        <v/>
      </c>
      <c r="AB150" s="31" t="str">
        <f>IF('Result do Turno'!AM150="","",'Result do Turno'!AM150)</f>
        <v/>
      </c>
      <c r="AC150" s="31" t="str">
        <f>IF('Result do Turno'!AM151="","",'Result do Turno'!AM151)</f>
        <v/>
      </c>
      <c r="AD150" s="31" t="str">
        <f>IF('Result do Turno'!AN150="","",'Result do Turno'!AN150)</f>
        <v/>
      </c>
      <c r="AE150" s="31" t="str">
        <f>IF('Result do Turno'!AN151="","",'Result do Turno'!AN151)</f>
        <v/>
      </c>
      <c r="AF150" s="31" t="str">
        <f>IF('Result do Turno'!AO150="","",'Result do Turno'!AO150)</f>
        <v/>
      </c>
      <c r="AG150" s="186" t="str">
        <f>IF('Result do Turno'!AO151="","",'Result do Turno'!AO151)</f>
        <v/>
      </c>
      <c r="AH150" s="185" t="str">
        <f>IF('Result do Turno'!AZ151="","",'Result do Turno'!AZ151)</f>
        <v/>
      </c>
      <c r="AI150" s="31" t="str">
        <f>IF('Result do Turno'!AZ150="","",'Result do Turno'!AZ150)</f>
        <v/>
      </c>
      <c r="AJ150" s="31" t="str">
        <f>IF('Result do Turno'!BA151="","",'Result do Turno'!BA151)</f>
        <v/>
      </c>
      <c r="AK150" s="31" t="str">
        <f>IF('Result do Turno'!BA150="","",'Result do Turno'!BA150)</f>
        <v/>
      </c>
      <c r="AL150" s="31" t="str">
        <f>IF('Result do Turno'!BB151="","",'Result do Turno'!BB151)</f>
        <v/>
      </c>
      <c r="AM150" s="31" t="str">
        <f>IF('Result do Turno'!BB150="","",'Result do Turno'!BB150)</f>
        <v/>
      </c>
      <c r="AN150" s="31" t="str">
        <f>IF('Result do Turno'!BC151="","",'Result do Turno'!BC151)</f>
        <v/>
      </c>
      <c r="AO150" s="186" t="str">
        <f>IF('Result do Turno'!BC150="","",'Result do Turno'!BC150)</f>
        <v/>
      </c>
      <c r="AP150" s="185" t="str">
        <f>IF('Result do Turno'!BN149="","",'Result do Turno'!BN149)</f>
        <v/>
      </c>
      <c r="AQ150" s="31" t="str">
        <f>IF('Result do Turno'!BN148="","",'Result do Turno'!BN148)</f>
        <v/>
      </c>
      <c r="AR150" s="31" t="str">
        <f>IF('Result do Turno'!BO149="","",'Result do Turno'!BO149)</f>
        <v/>
      </c>
      <c r="AS150" s="31" t="str">
        <f>IF('Result do Turno'!BO148="","",'Result do Turno'!BO148)</f>
        <v/>
      </c>
      <c r="AT150" s="31" t="str">
        <f>IF('Result do Turno'!BP149="","",'Result do Turno'!BP149)</f>
        <v/>
      </c>
      <c r="AU150" s="31" t="str">
        <f>IF('Result do Turno'!BP148="","",'Result do Turno'!BP148)</f>
        <v/>
      </c>
      <c r="AV150" s="31" t="str">
        <f>IF('Result do Turno'!BQ149="","",'Result do Turno'!BQ149)</f>
        <v/>
      </c>
      <c r="AW150" s="186" t="str">
        <f>IF('Result do Turno'!BQ148="","",'Result do Turno'!BQ148)</f>
        <v/>
      </c>
      <c r="AX150" s="185" t="str">
        <f>IF('Result do Turno'!CB150="","",'Result do Turno'!CB150)</f>
        <v/>
      </c>
      <c r="AY150" s="31" t="str">
        <f>IF('Result do Turno'!CB151="","",'Result do Turno'!CB151)</f>
        <v/>
      </c>
      <c r="AZ150" s="31" t="str">
        <f>IF('Result do Turno'!CC150="","",'Result do Turno'!CC150)</f>
        <v/>
      </c>
      <c r="BA150" s="31" t="str">
        <f>IF('Result do Turno'!CC151="","",'Result do Turno'!CC151)</f>
        <v/>
      </c>
      <c r="BB150" s="31" t="str">
        <f>IF('Result do Turno'!CD150="","",'Result do Turno'!CD150)</f>
        <v/>
      </c>
      <c r="BC150" s="31" t="str">
        <f>IF('Result do Turno'!CD151="","",'Result do Turno'!CD151)</f>
        <v/>
      </c>
      <c r="BD150" s="31" t="str">
        <f>IF('Result do Turno'!CE150="","",'Result do Turno'!CE150)</f>
        <v/>
      </c>
      <c r="BE150" s="186" t="str">
        <f>IF('Result do Turno'!CE151="","",'Result do Turno'!CE151)</f>
        <v/>
      </c>
      <c r="BG150" s="31">
        <f>'Result do Turno'!W152</f>
        <v>0</v>
      </c>
      <c r="BH150" s="31" t="str">
        <f t="shared" si="393"/>
        <v>x x</v>
      </c>
      <c r="BI150" s="31">
        <f>'Result do Turno'!AK152</f>
        <v>0</v>
      </c>
      <c r="BJ150" s="31" t="str">
        <f t="shared" si="394"/>
        <v>x x</v>
      </c>
      <c r="BK150" s="31">
        <f>'Result do Turno'!AY151</f>
        <v>0</v>
      </c>
      <c r="BL150" s="31" t="str">
        <f t="shared" si="395"/>
        <v>x x</v>
      </c>
      <c r="BM150" s="31">
        <f>'Result do Turno'!BM149</f>
        <v>0</v>
      </c>
      <c r="BN150" s="31" t="str">
        <f t="shared" si="396"/>
        <v>x x</v>
      </c>
      <c r="BO150" s="31">
        <f>'Result do Turno'!CA150</f>
        <v>0</v>
      </c>
      <c r="BP150" s="31" t="str">
        <f t="shared" si="397"/>
        <v>x x</v>
      </c>
      <c r="BQ150" s="31" t="str">
        <f t="shared" si="398"/>
        <v/>
      </c>
      <c r="BR150" s="31" t="str">
        <f t="shared" si="399"/>
        <v>0 perdeu para 0 por x x</v>
      </c>
      <c r="BS150" s="31" t="str">
        <f t="shared" si="400"/>
        <v/>
      </c>
      <c r="BT150" s="31" t="str">
        <f t="shared" si="401"/>
        <v>0 perdeu para 0 por x x</v>
      </c>
      <c r="BU150" s="31" t="str">
        <f t="shared" si="402"/>
        <v/>
      </c>
      <c r="BV150" s="31" t="str">
        <f t="shared" si="403"/>
        <v>0 perdeu para 0 por x x</v>
      </c>
      <c r="BW150" s="31" t="str">
        <f t="shared" si="404"/>
        <v/>
      </c>
      <c r="BX150" s="31" t="str">
        <f t="shared" si="405"/>
        <v>0 perdeu para 0 por x x</v>
      </c>
      <c r="BY150" s="31" t="str">
        <f t="shared" si="406"/>
        <v/>
      </c>
      <c r="BZ150" s="31" t="str">
        <f t="shared" si="407"/>
        <v>0 perdeu para 0 por x x</v>
      </c>
      <c r="CB150" s="31" t="str">
        <f t="shared" si="408"/>
        <v>0 x 0</v>
      </c>
      <c r="CC150" s="31" t="str">
        <f t="shared" si="409"/>
        <v>0 x 0</v>
      </c>
      <c r="CD150" s="31" t="str">
        <f t="shared" si="410"/>
        <v>0 x 0</v>
      </c>
      <c r="CE150" s="31" t="str">
        <f t="shared" si="411"/>
        <v>0 x 0</v>
      </c>
      <c r="CF150" s="31" t="str">
        <f t="shared" si="412"/>
        <v>0 x 0</v>
      </c>
      <c r="CG150" s="31">
        <f t="shared" si="413"/>
        <v>0</v>
      </c>
      <c r="CH150" s="31" t="str">
        <f t="shared" si="414"/>
        <v/>
      </c>
    </row>
    <row r="151" spans="1:86" x14ac:dyDescent="0.45">
      <c r="A151" s="179">
        <f>'Result do Turno'!D151</f>
        <v>0</v>
      </c>
      <c r="B151" s="31">
        <f>'Result do Turno'!V152</f>
        <v>0</v>
      </c>
      <c r="C151" s="31">
        <f t="shared" si="388"/>
        <v>0</v>
      </c>
      <c r="D151" s="31">
        <f>'Result do Turno'!AJ150</f>
        <v>0</v>
      </c>
      <c r="E151" s="31">
        <f t="shared" si="389"/>
        <v>0</v>
      </c>
      <c r="F151" s="31">
        <f>'Result do Turno'!AX148</f>
        <v>0</v>
      </c>
      <c r="G151" s="31">
        <f t="shared" si="390"/>
        <v>0</v>
      </c>
      <c r="H151" s="31">
        <f>'Result do Turno'!BL152</f>
        <v>0</v>
      </c>
      <c r="I151" s="31">
        <f t="shared" si="391"/>
        <v>0</v>
      </c>
      <c r="J151" s="31">
        <f>'Result do Turno'!BZ153</f>
        <v>0</v>
      </c>
      <c r="K151" s="31">
        <f t="shared" si="392"/>
        <v>0</v>
      </c>
      <c r="M151" s="181">
        <f>'Result do Turno'!U152</f>
        <v>0</v>
      </c>
      <c r="N151" s="181" t="str">
        <f>'Result do Turno'!AI150</f>
        <v>(D)</v>
      </c>
      <c r="O151" s="181">
        <f>'Result do Turno'!AW148</f>
        <v>0</v>
      </c>
      <c r="P151" s="181" t="str">
        <f>'Result do Turno'!BK152</f>
        <v>(D)</v>
      </c>
      <c r="Q151" s="181">
        <f>'Result do Turno'!BY153</f>
        <v>0</v>
      </c>
      <c r="R151" s="185" t="str">
        <f>IF('Result do Turno'!X153="","",'Result do Turno'!X153)</f>
        <v/>
      </c>
      <c r="S151" s="31" t="str">
        <f>IF('Result do Turno'!X152="","",'Result do Turno'!X152)</f>
        <v/>
      </c>
      <c r="T151" s="31" t="str">
        <f>IF('Result do Turno'!Y153="","",'Result do Turno'!Y153)</f>
        <v/>
      </c>
      <c r="U151" s="31" t="str">
        <f>IF('Result do Turno'!Y152="","",'Result do Turno'!Y152)</f>
        <v/>
      </c>
      <c r="V151" s="31" t="str">
        <f>IF('Result do Turno'!Z153="","",'Result do Turno'!Z153)</f>
        <v/>
      </c>
      <c r="W151" s="31" t="str">
        <f>IF('Result do Turno'!Z152="","",'Result do Turno'!Z152)</f>
        <v/>
      </c>
      <c r="X151" s="31" t="str">
        <f>IF('Result do Turno'!AA153="","",'Result do Turno'!AA153)</f>
        <v/>
      </c>
      <c r="Y151" s="186" t="str">
        <f>IF('Result do Turno'!AA152="","",'Result do Turno'!AA152)</f>
        <v/>
      </c>
      <c r="Z151" s="185" t="str">
        <f>IF('Result do Turno'!AL151="","",'Result do Turno'!AL151)</f>
        <v/>
      </c>
      <c r="AA151" s="31" t="str">
        <f>IF('Result do Turno'!AL150="","",'Result do Turno'!AL150)</f>
        <v/>
      </c>
      <c r="AB151" s="31" t="str">
        <f>IF('Result do Turno'!AM151="","",'Result do Turno'!AM151)</f>
        <v/>
      </c>
      <c r="AC151" s="31" t="str">
        <f>IF('Result do Turno'!AM150="","",'Result do Turno'!AM150)</f>
        <v/>
      </c>
      <c r="AD151" s="31" t="str">
        <f>IF('Result do Turno'!AN151="","",'Result do Turno'!AN151)</f>
        <v/>
      </c>
      <c r="AE151" s="31" t="str">
        <f>IF('Result do Turno'!AN150="","",'Result do Turno'!AN150)</f>
        <v/>
      </c>
      <c r="AF151" s="31" t="str">
        <f>IF('Result do Turno'!AO151="","",'Result do Turno'!AO151)</f>
        <v/>
      </c>
      <c r="AG151" s="186" t="str">
        <f>IF('Result do Turno'!AO150="","",'Result do Turno'!AO150)</f>
        <v/>
      </c>
      <c r="AH151" s="185" t="str">
        <f>IF('Result do Turno'!AZ149="","",'Result do Turno'!AZ149)</f>
        <v/>
      </c>
      <c r="AI151" s="31" t="str">
        <f>IF('Result do Turno'!AZ148="","",'Result do Turno'!AZ148)</f>
        <v/>
      </c>
      <c r="AJ151" s="31" t="str">
        <f>IF('Result do Turno'!BA149="","",'Result do Turno'!BA149)</f>
        <v/>
      </c>
      <c r="AK151" s="31" t="str">
        <f>IF('Result do Turno'!BA148="","",'Result do Turno'!BA148)</f>
        <v/>
      </c>
      <c r="AL151" s="31" t="str">
        <f>IF('Result do Turno'!BB149="","",'Result do Turno'!BB149)</f>
        <v/>
      </c>
      <c r="AM151" s="31" t="str">
        <f>IF('Result do Turno'!BB148="","",'Result do Turno'!BB148)</f>
        <v/>
      </c>
      <c r="AN151" s="31" t="str">
        <f>IF('Result do Turno'!BC149="","",'Result do Turno'!BC149)</f>
        <v/>
      </c>
      <c r="AO151" s="186" t="str">
        <f>IF('Result do Turno'!BC148="","",'Result do Turno'!BC148)</f>
        <v/>
      </c>
      <c r="AP151" s="185" t="str">
        <f>IF('Result do Turno'!BN153="","",'Result do Turno'!BN153)</f>
        <v/>
      </c>
      <c r="AQ151" s="31" t="str">
        <f>IF('Result do Turno'!BN152="","",'Result do Turno'!BN152)</f>
        <v/>
      </c>
      <c r="AR151" s="31" t="str">
        <f>IF('Result do Turno'!BO153="","",'Result do Turno'!BO153)</f>
        <v/>
      </c>
      <c r="AS151" s="31" t="str">
        <f>IF('Result do Turno'!BO152="","",'Result do Turno'!BO152)</f>
        <v/>
      </c>
      <c r="AT151" s="31" t="str">
        <f>IF('Result do Turno'!BP153="","",'Result do Turno'!BP153)</f>
        <v/>
      </c>
      <c r="AU151" s="31" t="str">
        <f>IF('Result do Turno'!BP152="","",'Result do Turno'!BP152)</f>
        <v/>
      </c>
      <c r="AV151" s="31" t="str">
        <f>IF('Result do Turno'!BQ153="","",'Result do Turno'!BQ153)</f>
        <v/>
      </c>
      <c r="AW151" s="186" t="str">
        <f>IF('Result do Turno'!BQ152="","",'Result do Turno'!BQ152)</f>
        <v/>
      </c>
      <c r="AX151" s="185" t="str">
        <f>IF('Result do Turno'!CB152="","",'Result do Turno'!CB152)</f>
        <v/>
      </c>
      <c r="AY151" s="31" t="str">
        <f>IF('Result do Turno'!CB153="","",'Result do Turno'!CB153)</f>
        <v/>
      </c>
      <c r="AZ151" s="31" t="str">
        <f>IF('Result do Turno'!CC152="","",'Result do Turno'!CC152)</f>
        <v/>
      </c>
      <c r="BA151" s="31" t="str">
        <f>IF('Result do Turno'!CC153="","",'Result do Turno'!CC153)</f>
        <v/>
      </c>
      <c r="BB151" s="31" t="str">
        <f>IF('Result do Turno'!CD152="","",'Result do Turno'!CD152)</f>
        <v/>
      </c>
      <c r="BC151" s="31" t="str">
        <f>IF('Result do Turno'!CD153="","",'Result do Turno'!CD153)</f>
        <v/>
      </c>
      <c r="BD151" s="31" t="str">
        <f>IF('Result do Turno'!CE152="","",'Result do Turno'!CE152)</f>
        <v/>
      </c>
      <c r="BE151" s="186" t="str">
        <f>IF('Result do Turno'!CE153="","",'Result do Turno'!CE153)</f>
        <v/>
      </c>
      <c r="BG151" s="31">
        <f>'Result do Turno'!W153</f>
        <v>0</v>
      </c>
      <c r="BH151" s="31" t="str">
        <f t="shared" si="393"/>
        <v>x x</v>
      </c>
      <c r="BI151" s="31">
        <f>'Result do Turno'!AK151</f>
        <v>0</v>
      </c>
      <c r="BJ151" s="31" t="str">
        <f t="shared" si="394"/>
        <v>x x</v>
      </c>
      <c r="BK151" s="31">
        <f>'Result do Turno'!AY149</f>
        <v>0</v>
      </c>
      <c r="BL151" s="31" t="str">
        <f t="shared" si="395"/>
        <v>x x</v>
      </c>
      <c r="BM151" s="31">
        <f>'Result do Turno'!BM153</f>
        <v>0</v>
      </c>
      <c r="BN151" s="31" t="str">
        <f t="shared" si="396"/>
        <v>x x</v>
      </c>
      <c r="BO151" s="31">
        <f>'Result do Turno'!CA152</f>
        <v>0</v>
      </c>
      <c r="BP151" s="31" t="str">
        <f t="shared" si="397"/>
        <v>x x</v>
      </c>
      <c r="BQ151" s="31" t="str">
        <f t="shared" si="398"/>
        <v/>
      </c>
      <c r="BR151" s="31" t="str">
        <f t="shared" si="399"/>
        <v>0 perdeu para 0 por x x</v>
      </c>
      <c r="BS151" s="31" t="str">
        <f t="shared" si="400"/>
        <v/>
      </c>
      <c r="BT151" s="31" t="str">
        <f t="shared" si="401"/>
        <v>0 perdeu para 0 por x x</v>
      </c>
      <c r="BU151" s="31" t="str">
        <f t="shared" si="402"/>
        <v/>
      </c>
      <c r="BV151" s="31" t="str">
        <f t="shared" si="403"/>
        <v>0 perdeu para 0 por x x</v>
      </c>
      <c r="BW151" s="31" t="str">
        <f t="shared" si="404"/>
        <v/>
      </c>
      <c r="BX151" s="31" t="str">
        <f t="shared" si="405"/>
        <v>0 perdeu para 0 por x x</v>
      </c>
      <c r="BY151" s="31" t="str">
        <f t="shared" si="406"/>
        <v/>
      </c>
      <c r="BZ151" s="31" t="str">
        <f t="shared" si="407"/>
        <v>0 perdeu para 0 por x x</v>
      </c>
      <c r="CB151" s="31" t="str">
        <f t="shared" si="408"/>
        <v>0 x 0</v>
      </c>
      <c r="CC151" s="31" t="str">
        <f t="shared" si="409"/>
        <v>0 x 0</v>
      </c>
      <c r="CD151" s="31" t="str">
        <f t="shared" si="410"/>
        <v>0 x 0</v>
      </c>
      <c r="CE151" s="31" t="str">
        <f t="shared" si="411"/>
        <v>0 x 0</v>
      </c>
      <c r="CF151" s="31" t="str">
        <f t="shared" si="412"/>
        <v>0 x 0</v>
      </c>
      <c r="CG151" s="31">
        <f t="shared" si="413"/>
        <v>0</v>
      </c>
      <c r="CH151" s="31" t="str">
        <f t="shared" si="414"/>
        <v/>
      </c>
    </row>
    <row r="152" spans="1:86" x14ac:dyDescent="0.45">
      <c r="A152" s="179">
        <f>'Result do Turno'!D152</f>
        <v>0</v>
      </c>
      <c r="B152" s="31">
        <f>'Result do Turno'!V150</f>
        <v>0</v>
      </c>
      <c r="C152" s="31">
        <f t="shared" si="388"/>
        <v>0</v>
      </c>
      <c r="D152" s="31">
        <f>'Result do Turno'!AJ148</f>
        <v>0</v>
      </c>
      <c r="E152" s="31">
        <f t="shared" si="389"/>
        <v>0</v>
      </c>
      <c r="F152" s="31">
        <f>'Result do Turno'!AX153</f>
        <v>0</v>
      </c>
      <c r="G152" s="31">
        <f t="shared" si="390"/>
        <v>0</v>
      </c>
      <c r="H152" s="31">
        <f>'Result do Turno'!BL153</f>
        <v>0</v>
      </c>
      <c r="I152" s="31">
        <f t="shared" si="391"/>
        <v>0</v>
      </c>
      <c r="J152" s="31">
        <f>'Result do Turno'!BZ150</f>
        <v>0</v>
      </c>
      <c r="K152" s="31">
        <f t="shared" si="392"/>
        <v>0</v>
      </c>
      <c r="M152" s="181">
        <f>'Result do Turno'!U150</f>
        <v>0</v>
      </c>
      <c r="N152" s="181" t="str">
        <f>'Result do Turno'!AI148</f>
        <v>(D)</v>
      </c>
      <c r="O152" s="181" t="str">
        <f>'Result do Turno'!AW153</f>
        <v>(D)</v>
      </c>
      <c r="P152" s="181">
        <f>'Result do Turno'!BK153</f>
        <v>0</v>
      </c>
      <c r="Q152" s="181" t="str">
        <f>'Result do Turno'!BY150</f>
        <v>(D)</v>
      </c>
      <c r="R152" s="185" t="str">
        <f>IF('Result do Turno'!X151="","",'Result do Turno'!X151)</f>
        <v/>
      </c>
      <c r="S152" s="31" t="str">
        <f>IF('Result do Turno'!X150="","",'Result do Turno'!X150)</f>
        <v/>
      </c>
      <c r="T152" s="31" t="str">
        <f>IF('Result do Turno'!Y151="","",'Result do Turno'!Y151)</f>
        <v/>
      </c>
      <c r="U152" s="31" t="str">
        <f>IF('Result do Turno'!Y150="","",'Result do Turno'!Y150)</f>
        <v/>
      </c>
      <c r="V152" s="31" t="str">
        <f>IF('Result do Turno'!Z151="","",'Result do Turno'!Z151)</f>
        <v/>
      </c>
      <c r="W152" s="31" t="str">
        <f>IF('Result do Turno'!Z150="","",'Result do Turno'!Z150)</f>
        <v/>
      </c>
      <c r="X152" s="31" t="str">
        <f>IF('Result do Turno'!AA151="","",'Result do Turno'!AA151)</f>
        <v/>
      </c>
      <c r="Y152" s="186" t="str">
        <f>IF('Result do Turno'!AA150="","",'Result do Turno'!AA150)</f>
        <v/>
      </c>
      <c r="Z152" s="185" t="str">
        <f>IF('Result do Turno'!AL152="","",'Result do Turno'!AL152)</f>
        <v/>
      </c>
      <c r="AA152" s="31" t="str">
        <f>IF('Result do Turno'!AL153="","",'Result do Turno'!AL153)</f>
        <v/>
      </c>
      <c r="AB152" s="31" t="str">
        <f>IF('Result do Turno'!AM152="","",'Result do Turno'!AM152)</f>
        <v/>
      </c>
      <c r="AC152" s="31" t="str">
        <f>IF('Result do Turno'!AM153="","",'Result do Turno'!AM153)</f>
        <v/>
      </c>
      <c r="AD152" s="31" t="str">
        <f>IF('Result do Turno'!AN152="","",'Result do Turno'!AN152)</f>
        <v/>
      </c>
      <c r="AE152" s="31" t="str">
        <f>IF('Result do Turno'!AN153="","",'Result do Turno'!AN153)</f>
        <v/>
      </c>
      <c r="AF152" s="31" t="str">
        <f>IF('Result do Turno'!AO152="","",'Result do Turno'!AO152)</f>
        <v/>
      </c>
      <c r="AG152" s="186" t="str">
        <f>IF('Result do Turno'!AO153="","",'Result do Turno'!AO153)</f>
        <v/>
      </c>
      <c r="AH152" s="185" t="str">
        <f>IF('Result do Turno'!AZ152="","",'Result do Turno'!AZ152)</f>
        <v/>
      </c>
      <c r="AI152" s="31" t="str">
        <f>IF('Result do Turno'!AZ153="","",'Result do Turno'!AZ153)</f>
        <v/>
      </c>
      <c r="AJ152" s="31" t="str">
        <f>IF('Result do Turno'!BA152="","",'Result do Turno'!BA152)</f>
        <v/>
      </c>
      <c r="AK152" s="31" t="str">
        <f>IF('Result do Turno'!BA153="","",'Result do Turno'!BA153)</f>
        <v/>
      </c>
      <c r="AL152" s="31" t="str">
        <f>IF('Result do Turno'!BB152="","",'Result do Turno'!BB152)</f>
        <v/>
      </c>
      <c r="AM152" s="31" t="str">
        <f>IF('Result do Turno'!BB153="","",'Result do Turno'!BB153)</f>
        <v/>
      </c>
      <c r="AN152" s="31" t="str">
        <f>IF('Result do Turno'!BC152="","",'Result do Turno'!BC152)</f>
        <v/>
      </c>
      <c r="AO152" s="186" t="str">
        <f>IF('Result do Turno'!BC153="","",'Result do Turno'!BC153)</f>
        <v/>
      </c>
      <c r="AP152" s="185" t="str">
        <f>IF('Result do Turno'!BN152="","",'Result do Turno'!BN152)</f>
        <v/>
      </c>
      <c r="AQ152" s="31" t="str">
        <f>IF('Result do Turno'!BN153="","",'Result do Turno'!BN153)</f>
        <v/>
      </c>
      <c r="AR152" s="31" t="str">
        <f>IF('Result do Turno'!BO152="","",'Result do Turno'!BO152)</f>
        <v/>
      </c>
      <c r="AS152" s="31" t="str">
        <f>IF('Result do Turno'!BO153="","",'Result do Turno'!BO153)</f>
        <v/>
      </c>
      <c r="AT152" s="31" t="str">
        <f>IF('Result do Turno'!BP152="","",'Result do Turno'!BP152)</f>
        <v/>
      </c>
      <c r="AU152" s="31" t="str">
        <f>IF('Result do Turno'!BP153="","",'Result do Turno'!BP153)</f>
        <v/>
      </c>
      <c r="AV152" s="31" t="str">
        <f>IF('Result do Turno'!BQ152="","",'Result do Turno'!BQ152)</f>
        <v/>
      </c>
      <c r="AW152" s="186" t="str">
        <f>IF('Result do Turno'!BQ153="","",'Result do Turno'!BQ153)</f>
        <v/>
      </c>
      <c r="AX152" s="185" t="str">
        <f>IF('Result do Turno'!CB151="","",'Result do Turno'!CB151)</f>
        <v/>
      </c>
      <c r="AY152" s="31" t="str">
        <f>IF('Result do Turno'!CB150="","",'Result do Turno'!CB150)</f>
        <v/>
      </c>
      <c r="AZ152" s="31" t="str">
        <f>IF('Result do Turno'!CC151="","",'Result do Turno'!CC151)</f>
        <v/>
      </c>
      <c r="BA152" s="31" t="str">
        <f>IF('Result do Turno'!CC150="","",'Result do Turno'!CC150)</f>
        <v/>
      </c>
      <c r="BB152" s="31" t="str">
        <f>IF('Result do Turno'!CD151="","",'Result do Turno'!CD151)</f>
        <v/>
      </c>
      <c r="BC152" s="31" t="str">
        <f>IF('Result do Turno'!CD150="","",'Result do Turno'!CD150)</f>
        <v/>
      </c>
      <c r="BD152" s="31" t="str">
        <f>IF('Result do Turno'!CE151="","",'Result do Turno'!CE151)</f>
        <v/>
      </c>
      <c r="BE152" s="186" t="str">
        <f>IF('Result do Turno'!CE150="","",'Result do Turno'!CE150)</f>
        <v/>
      </c>
      <c r="BG152" s="31">
        <f>'Result do Turno'!W151</f>
        <v>0</v>
      </c>
      <c r="BH152" s="31" t="str">
        <f t="shared" si="393"/>
        <v>x x</v>
      </c>
      <c r="BI152" s="31">
        <f>'Result do Turno'!AK149</f>
        <v>0</v>
      </c>
      <c r="BJ152" s="31" t="str">
        <f t="shared" si="394"/>
        <v>x x</v>
      </c>
      <c r="BK152" s="31">
        <f>'Result do Turno'!AY152</f>
        <v>0</v>
      </c>
      <c r="BL152" s="31" t="str">
        <f t="shared" si="395"/>
        <v>x x</v>
      </c>
      <c r="BM152" s="31">
        <f>'Result do Turno'!BM152</f>
        <v>0</v>
      </c>
      <c r="BN152" s="31" t="str">
        <f t="shared" si="396"/>
        <v>x x</v>
      </c>
      <c r="BO152" s="31">
        <f>'Result do Turno'!CA151</f>
        <v>0</v>
      </c>
      <c r="BP152" s="31" t="str">
        <f t="shared" si="397"/>
        <v>x x</v>
      </c>
      <c r="BQ152" s="31" t="str">
        <f t="shared" si="398"/>
        <v/>
      </c>
      <c r="BR152" s="31" t="str">
        <f t="shared" si="399"/>
        <v>0 perdeu para 0 por x x</v>
      </c>
      <c r="BS152" s="31" t="str">
        <f t="shared" si="400"/>
        <v/>
      </c>
      <c r="BT152" s="31" t="str">
        <f t="shared" si="401"/>
        <v>0 perdeu para 0 por x x</v>
      </c>
      <c r="BU152" s="31" t="str">
        <f t="shared" si="402"/>
        <v/>
      </c>
      <c r="BV152" s="31" t="str">
        <f t="shared" si="403"/>
        <v>0 perdeu para 0 por x x</v>
      </c>
      <c r="BW152" s="31" t="str">
        <f t="shared" si="404"/>
        <v/>
      </c>
      <c r="BX152" s="31" t="str">
        <f t="shared" si="405"/>
        <v>0 perdeu para 0 por x x</v>
      </c>
      <c r="BY152" s="31" t="str">
        <f t="shared" si="406"/>
        <v/>
      </c>
      <c r="BZ152" s="31" t="str">
        <f t="shared" si="407"/>
        <v>0 perdeu para 0 por x x</v>
      </c>
      <c r="CB152" s="31" t="str">
        <f t="shared" si="408"/>
        <v>0 x 0</v>
      </c>
      <c r="CC152" s="31" t="str">
        <f t="shared" si="409"/>
        <v>0 x 0</v>
      </c>
      <c r="CD152" s="31" t="str">
        <f t="shared" si="410"/>
        <v>0 x 0</v>
      </c>
      <c r="CE152" s="31" t="str">
        <f t="shared" si="411"/>
        <v>0 x 0</v>
      </c>
      <c r="CF152" s="31" t="str">
        <f t="shared" si="412"/>
        <v>0 x 0</v>
      </c>
      <c r="CG152" s="31">
        <f t="shared" si="413"/>
        <v>0</v>
      </c>
      <c r="CH152" s="31" t="str">
        <f t="shared" si="414"/>
        <v/>
      </c>
    </row>
    <row r="153" spans="1:86" x14ac:dyDescent="0.45">
      <c r="A153" s="179">
        <f>'Result do Turno'!D153</f>
        <v>0</v>
      </c>
      <c r="B153" s="31">
        <f>'Result do Turno'!V148</f>
        <v>0</v>
      </c>
      <c r="C153" s="31">
        <f t="shared" si="388"/>
        <v>0</v>
      </c>
      <c r="D153" s="31">
        <f>'Result do Turno'!AJ152</f>
        <v>0</v>
      </c>
      <c r="E153" s="31">
        <f t="shared" si="389"/>
        <v>0</v>
      </c>
      <c r="F153" s="31">
        <f>'Result do Turno'!AX152</f>
        <v>0</v>
      </c>
      <c r="G153" s="31">
        <f t="shared" si="390"/>
        <v>0</v>
      </c>
      <c r="H153" s="31">
        <f>'Result do Turno'!BL150</f>
        <v>0</v>
      </c>
      <c r="I153" s="31">
        <f t="shared" si="391"/>
        <v>0</v>
      </c>
      <c r="J153" s="31">
        <f>'Result do Turno'!BZ152</f>
        <v>0</v>
      </c>
      <c r="K153" s="31">
        <f t="shared" si="392"/>
        <v>0</v>
      </c>
      <c r="M153" s="181">
        <f>'Result do Turno'!U148</f>
        <v>0</v>
      </c>
      <c r="N153" s="181" t="str">
        <f>'Result do Turno'!AI152</f>
        <v>(D)</v>
      </c>
      <c r="O153" s="181">
        <f>'Result do Turno'!AW152</f>
        <v>0</v>
      </c>
      <c r="P153" s="181">
        <f>'Result do Turno'!BK150</f>
        <v>0</v>
      </c>
      <c r="Q153" s="181" t="str">
        <f>'Result do Turno'!BY152</f>
        <v>(D)</v>
      </c>
      <c r="R153" s="187" t="str">
        <f>IF('Result do Turno'!X149="","",'Result do Turno'!X149)</f>
        <v/>
      </c>
      <c r="S153" s="188" t="str">
        <f>IF('Result do Turno'!X148="","",'Result do Turno'!X148)</f>
        <v/>
      </c>
      <c r="T153" s="188" t="str">
        <f>IF('Result do Turno'!Y149="","",'Result do Turno'!Y149)</f>
        <v/>
      </c>
      <c r="U153" s="188" t="str">
        <f>IF('Result do Turno'!Y148="","",'Result do Turno'!Y148)</f>
        <v/>
      </c>
      <c r="V153" s="188" t="str">
        <f>IF('Result do Turno'!Z149="","",'Result do Turno'!Z149)</f>
        <v/>
      </c>
      <c r="W153" s="188" t="str">
        <f>IF('Result do Turno'!Z148="","",'Result do Turno'!Z148)</f>
        <v/>
      </c>
      <c r="X153" s="188" t="str">
        <f>IF('Result do Turno'!AA149="","",'Result do Turno'!AA149)</f>
        <v/>
      </c>
      <c r="Y153" s="189" t="str">
        <f>IF('Result do Turno'!AA148="","",'Result do Turno'!AA148)</f>
        <v/>
      </c>
      <c r="Z153" s="187" t="str">
        <f>IF('Result do Turno'!AL153="","",'Result do Turno'!AL153)</f>
        <v/>
      </c>
      <c r="AA153" s="188" t="str">
        <f>IF('Result do Turno'!AL152="","",'Result do Turno'!AL152)</f>
        <v/>
      </c>
      <c r="AB153" s="188" t="str">
        <f>IF('Result do Turno'!AM153="","",'Result do Turno'!AM153)</f>
        <v/>
      </c>
      <c r="AC153" s="188" t="str">
        <f>IF('Result do Turno'!AM152="","",'Result do Turno'!AM152)</f>
        <v/>
      </c>
      <c r="AD153" s="188" t="str">
        <f>IF('Result do Turno'!AN153="","",'Result do Turno'!AN153)</f>
        <v/>
      </c>
      <c r="AE153" s="188" t="str">
        <f>IF('Result do Turno'!AN152="","",'Result do Turno'!AN152)</f>
        <v/>
      </c>
      <c r="AF153" s="188" t="str">
        <f>IF('Result do Turno'!AO153="","",'Result do Turno'!AO153)</f>
        <v/>
      </c>
      <c r="AG153" s="189" t="str">
        <f>IF('Result do Turno'!AO152="","",'Result do Turno'!AO152)</f>
        <v/>
      </c>
      <c r="AH153" s="187" t="str">
        <f>IF('Result do Turno'!AZ153="","",'Result do Turno'!AZ153)</f>
        <v/>
      </c>
      <c r="AI153" s="188" t="str">
        <f>IF('Result do Turno'!AZ152="","",'Result do Turno'!AZ152)</f>
        <v/>
      </c>
      <c r="AJ153" s="188" t="str">
        <f>IF('Result do Turno'!BA153="","",'Result do Turno'!BA153)</f>
        <v/>
      </c>
      <c r="AK153" s="188" t="str">
        <f>IF('Result do Turno'!BA152="","",'Result do Turno'!BA152)</f>
        <v/>
      </c>
      <c r="AL153" s="188" t="str">
        <f>IF('Result do Turno'!BB153="","",'Result do Turno'!BB153)</f>
        <v/>
      </c>
      <c r="AM153" s="188" t="str">
        <f>IF('Result do Turno'!BB152="","",'Result do Turno'!BB152)</f>
        <v/>
      </c>
      <c r="AN153" s="188" t="str">
        <f>IF('Result do Turno'!BC153="","",'Result do Turno'!BC153)</f>
        <v/>
      </c>
      <c r="AO153" s="189" t="str">
        <f>IF('Result do Turno'!BC152="","",'Result do Turno'!BC152)</f>
        <v/>
      </c>
      <c r="AP153" s="187" t="str">
        <f>IF('Result do Turno'!BN151="","",'Result do Turno'!BN151)</f>
        <v/>
      </c>
      <c r="AQ153" s="188" t="str">
        <f>IF('Result do Turno'!BN150="","",'Result do Turno'!BN150)</f>
        <v/>
      </c>
      <c r="AR153" s="188" t="str">
        <f>IF('Result do Turno'!BO151="","",'Result do Turno'!BO151)</f>
        <v/>
      </c>
      <c r="AS153" s="188" t="str">
        <f>IF('Result do Turno'!BO150="","",'Result do Turno'!BO150)</f>
        <v/>
      </c>
      <c r="AT153" s="188" t="str">
        <f>IF('Result do Turno'!BP151="","",'Result do Turno'!BP151)</f>
        <v/>
      </c>
      <c r="AU153" s="188" t="str">
        <f>IF('Result do Turno'!BP150="","",'Result do Turno'!BP150)</f>
        <v/>
      </c>
      <c r="AV153" s="188" t="str">
        <f>IF('Result do Turno'!BQ151="","",'Result do Turno'!BQ151)</f>
        <v/>
      </c>
      <c r="AW153" s="189" t="str">
        <f>IF('Result do Turno'!BQ150="","",'Result do Turno'!BQ150)</f>
        <v/>
      </c>
      <c r="AX153" s="187" t="str">
        <f>IF('Result do Turno'!CB153="","",'Result do Turno'!CB153)</f>
        <v/>
      </c>
      <c r="AY153" s="188" t="str">
        <f>IF('Result do Turno'!CB152="","",'Result do Turno'!CB152)</f>
        <v/>
      </c>
      <c r="AZ153" s="188" t="str">
        <f>IF('Result do Turno'!CC153="","",'Result do Turno'!CC153)</f>
        <v/>
      </c>
      <c r="BA153" s="188" t="str">
        <f>IF('Result do Turno'!CC152="","",'Result do Turno'!CC152)</f>
        <v/>
      </c>
      <c r="BB153" s="188" t="str">
        <f>IF('Result do Turno'!CD153="","",'Result do Turno'!CD153)</f>
        <v/>
      </c>
      <c r="BC153" s="188" t="str">
        <f>IF('Result do Turno'!CD152="","",'Result do Turno'!CD152)</f>
        <v/>
      </c>
      <c r="BD153" s="188" t="str">
        <f>IF('Result do Turno'!CE153="","",'Result do Turno'!CE153)</f>
        <v/>
      </c>
      <c r="BE153" s="189" t="str">
        <f>IF('Result do Turno'!CE152="","",'Result do Turno'!CE152)</f>
        <v/>
      </c>
      <c r="BG153" s="31">
        <f>'Result do Turno'!W149</f>
        <v>0</v>
      </c>
      <c r="BH153" s="31" t="str">
        <f t="shared" si="393"/>
        <v>x x</v>
      </c>
      <c r="BI153" s="31">
        <f>'Result do Turno'!AK153</f>
        <v>0</v>
      </c>
      <c r="BJ153" s="31" t="str">
        <f t="shared" si="394"/>
        <v>x x</v>
      </c>
      <c r="BK153" s="31">
        <f>'Result do Turno'!AY153</f>
        <v>0</v>
      </c>
      <c r="BL153" s="31" t="str">
        <f t="shared" si="395"/>
        <v>x x</v>
      </c>
      <c r="BM153" s="31">
        <f>'Result do Turno'!BM151</f>
        <v>0</v>
      </c>
      <c r="BN153" s="31" t="str">
        <f t="shared" si="396"/>
        <v>x x</v>
      </c>
      <c r="BO153" s="31">
        <f>'Result do Turno'!CA153</f>
        <v>0</v>
      </c>
      <c r="BP153" s="31" t="str">
        <f t="shared" si="397"/>
        <v>x x</v>
      </c>
      <c r="BQ153" s="31" t="str">
        <f t="shared" si="398"/>
        <v/>
      </c>
      <c r="BR153" s="31" t="str">
        <f t="shared" si="399"/>
        <v>0 perdeu para 0 por x x</v>
      </c>
      <c r="BS153" s="31" t="str">
        <f t="shared" si="400"/>
        <v/>
      </c>
      <c r="BT153" s="31" t="str">
        <f t="shared" si="401"/>
        <v>0 perdeu para 0 por x x</v>
      </c>
      <c r="BU153" s="31" t="str">
        <f t="shared" si="402"/>
        <v/>
      </c>
      <c r="BV153" s="31" t="str">
        <f t="shared" si="403"/>
        <v>0 perdeu para 0 por x x</v>
      </c>
      <c r="BW153" s="31" t="str">
        <f t="shared" si="404"/>
        <v/>
      </c>
      <c r="BX153" s="31" t="str">
        <f t="shared" si="405"/>
        <v>0 perdeu para 0 por x x</v>
      </c>
      <c r="BY153" s="31" t="str">
        <f t="shared" si="406"/>
        <v/>
      </c>
      <c r="BZ153" s="31" t="str">
        <f t="shared" si="407"/>
        <v>0 perdeu para 0 por x x</v>
      </c>
      <c r="CB153" s="31" t="str">
        <f t="shared" si="408"/>
        <v>0 x 0</v>
      </c>
      <c r="CC153" s="31" t="str">
        <f t="shared" si="409"/>
        <v>0 x 0</v>
      </c>
      <c r="CD153" s="31" t="str">
        <f t="shared" si="410"/>
        <v>0 x 0</v>
      </c>
      <c r="CE153" s="31" t="str">
        <f t="shared" si="411"/>
        <v>0 x 0</v>
      </c>
      <c r="CF153" s="31" t="str">
        <f t="shared" si="412"/>
        <v>0 x 0</v>
      </c>
      <c r="CG153" s="31">
        <f t="shared" si="413"/>
        <v>0</v>
      </c>
      <c r="CH153" s="31" t="str">
        <f t="shared" si="414"/>
        <v/>
      </c>
    </row>
    <row r="154" spans="1:86" x14ac:dyDescent="0.45">
      <c r="A154" s="179"/>
      <c r="B154" s="180"/>
      <c r="F154" s="180"/>
      <c r="H154" s="180"/>
      <c r="J154" s="180"/>
      <c r="M154" s="181"/>
      <c r="N154" s="181"/>
      <c r="O154" s="181"/>
      <c r="P154" s="181"/>
      <c r="Q154" s="181"/>
      <c r="R154" s="181"/>
      <c r="S154" s="181"/>
      <c r="Z154" s="181"/>
      <c r="AA154" s="181"/>
      <c r="AH154" s="181"/>
      <c r="AI154" s="181"/>
      <c r="AP154" s="181"/>
      <c r="AQ154" s="181"/>
      <c r="AX154" s="181"/>
      <c r="AY154" s="181"/>
    </row>
    <row r="155" spans="1:86" x14ac:dyDescent="0.45">
      <c r="A155" s="179"/>
      <c r="M155" s="181"/>
      <c r="N155" s="181"/>
      <c r="O155" s="181"/>
      <c r="P155" s="181"/>
      <c r="Q155" s="181"/>
      <c r="R155" s="181"/>
      <c r="S155" s="181"/>
      <c r="Z155" s="181"/>
      <c r="AA155" s="181"/>
      <c r="AH155" s="181"/>
      <c r="AI155" s="181"/>
      <c r="AP155" s="181"/>
      <c r="AQ155" s="181"/>
      <c r="AX155" s="181"/>
      <c r="AY155" s="181"/>
    </row>
    <row r="156" spans="1:86" x14ac:dyDescent="0.45">
      <c r="A156" s="179"/>
      <c r="M156" s="181"/>
      <c r="N156" s="181"/>
      <c r="O156" s="181"/>
      <c r="P156" s="181"/>
      <c r="Q156" s="181"/>
      <c r="R156" s="181"/>
      <c r="S156" s="181"/>
      <c r="Z156" s="181"/>
      <c r="AA156" s="181"/>
      <c r="AH156" s="181"/>
      <c r="AI156" s="181"/>
      <c r="AP156" s="181"/>
      <c r="AQ156" s="181"/>
      <c r="AX156" s="181"/>
      <c r="AY156" s="181"/>
    </row>
    <row r="157" spans="1:86" x14ac:dyDescent="0.45">
      <c r="A157" s="179">
        <f>'Result do Turno'!D157</f>
        <v>0</v>
      </c>
      <c r="B157" s="180">
        <f>'Result do Turno'!V158</f>
        <v>0</v>
      </c>
      <c r="C157" s="31">
        <f t="shared" ref="C157:C162" si="415">IF(BQ157=1,"",IF(M157=0,A157,B157))</f>
        <v>0</v>
      </c>
      <c r="D157" s="31">
        <f>'Result do Turno'!AJ158</f>
        <v>0</v>
      </c>
      <c r="E157" s="31">
        <f t="shared" ref="E157:E162" si="416">IF(BS157=1,"",IF(N157=0,A157,D157))</f>
        <v>0</v>
      </c>
      <c r="F157" s="180">
        <f>'Result do Turno'!AX158</f>
        <v>0</v>
      </c>
      <c r="G157" s="31">
        <f t="shared" ref="G157:G162" si="417">IF(BU157=1,"",IF(O157=0,A157,F157))</f>
        <v>0</v>
      </c>
      <c r="H157" s="180">
        <f>'Result do Turno'!BL158</f>
        <v>0</v>
      </c>
      <c r="I157" s="31">
        <f t="shared" ref="I157:I162" si="418">IF(BW157=1,"",IF(P157=0,A157,H157))</f>
        <v>0</v>
      </c>
      <c r="J157" s="180">
        <f>'Result do Turno'!BZ158</f>
        <v>0</v>
      </c>
      <c r="K157" s="31">
        <f t="shared" ref="K157:K162" si="419">IF(BY157=1,"",IF(Q157=0,A157,J157))</f>
        <v>0</v>
      </c>
      <c r="M157" s="181" t="str">
        <f>'Result do Turno'!U158</f>
        <v>(D)</v>
      </c>
      <c r="N157" s="181">
        <f>'Result do Turno'!AI158</f>
        <v>0</v>
      </c>
      <c r="O157" s="181" t="str">
        <f>'Result do Turno'!AW158</f>
        <v>(D)</v>
      </c>
      <c r="P157" s="181">
        <f>'Result do Turno'!BK158</f>
        <v>0</v>
      </c>
      <c r="Q157" s="181" t="str">
        <f>'Result do Turno'!BY158</f>
        <v>(D)</v>
      </c>
      <c r="R157" s="182" t="str">
        <f>IF('Result do Turno'!X157="","",'Result do Turno'!X157)</f>
        <v/>
      </c>
      <c r="S157" s="183" t="str">
        <f>IF('Result do Turno'!X158="","",'Result do Turno'!X158)</f>
        <v/>
      </c>
      <c r="T157" s="183" t="str">
        <f>IF('Result do Turno'!Y157="","",'Result do Turno'!Y157)</f>
        <v/>
      </c>
      <c r="U157" s="183" t="str">
        <f>IF('Result do Turno'!Y158="","",'Result do Turno'!Y158)</f>
        <v/>
      </c>
      <c r="V157" s="183" t="str">
        <f>IF('Result do Turno'!Z157="","",'Result do Turno'!Z157)</f>
        <v/>
      </c>
      <c r="W157" s="183" t="str">
        <f>IF('Result do Turno'!Z158="","",'Result do Turno'!Z158)</f>
        <v/>
      </c>
      <c r="X157" s="183" t="str">
        <f>IF('Result do Turno'!AA157="","",'Result do Turno'!AA157)</f>
        <v/>
      </c>
      <c r="Y157" s="184" t="str">
        <f>IF('Result do Turno'!AA158="","",'Result do Turno'!AA158)</f>
        <v/>
      </c>
      <c r="Z157" s="182" t="str">
        <f>IF('Result do Turno'!AL157="","",'Result do Turno'!AL157)</f>
        <v/>
      </c>
      <c r="AA157" s="183" t="str">
        <f>IF('Result do Turno'!AL158="","",'Result do Turno'!AL158)</f>
        <v/>
      </c>
      <c r="AB157" s="183" t="str">
        <f>IF('Result do Turno'!AM157="","",'Result do Turno'!AM157)</f>
        <v/>
      </c>
      <c r="AC157" s="183" t="str">
        <f>IF('Result do Turno'!AM158="","",'Result do Turno'!AM158)</f>
        <v/>
      </c>
      <c r="AD157" s="183" t="str">
        <f>IF('Result do Turno'!AN157="","",'Result do Turno'!AN157)</f>
        <v/>
      </c>
      <c r="AE157" s="183" t="str">
        <f>IF('Result do Turno'!AN158="","",'Result do Turno'!AN158)</f>
        <v/>
      </c>
      <c r="AF157" s="183" t="str">
        <f>IF('Result do Turno'!AO157="","",'Result do Turno'!AO157)</f>
        <v/>
      </c>
      <c r="AG157" s="184" t="str">
        <f>IF('Result do Turno'!AO158="","",'Result do Turno'!AO158)</f>
        <v/>
      </c>
      <c r="AH157" s="182" t="str">
        <f>IF('Result do Turno'!AZ157="","",'Result do Turno'!AZ157)</f>
        <v/>
      </c>
      <c r="AI157" s="183" t="str">
        <f>IF('Result do Turno'!AZ158="","",'Result do Turno'!AZ158)</f>
        <v/>
      </c>
      <c r="AJ157" s="183" t="str">
        <f>IF('Result do Turno'!BA157="","",'Result do Turno'!BA157)</f>
        <v/>
      </c>
      <c r="AK157" s="183" t="str">
        <f>IF('Result do Turno'!BA158="","",'Result do Turno'!BA158)</f>
        <v/>
      </c>
      <c r="AL157" s="183" t="str">
        <f>IF('Result do Turno'!BB157="","",'Result do Turno'!BB157)</f>
        <v/>
      </c>
      <c r="AM157" s="183" t="str">
        <f>IF('Result do Turno'!BB158="","",'Result do Turno'!BB158)</f>
        <v/>
      </c>
      <c r="AN157" s="183" t="str">
        <f>IF('Result do Turno'!BC157="","",'Result do Turno'!BC157)</f>
        <v/>
      </c>
      <c r="AO157" s="184" t="str">
        <f>IF('Result do Turno'!BC158="","",'Result do Turno'!BC158)</f>
        <v/>
      </c>
      <c r="AP157" s="182" t="str">
        <f>IF('Result do Turno'!BN157="","",'Result do Turno'!BN157)</f>
        <v/>
      </c>
      <c r="AQ157" s="183" t="str">
        <f>IF('Result do Turno'!BN158="","",'Result do Turno'!BN158)</f>
        <v/>
      </c>
      <c r="AR157" s="183" t="str">
        <f>IF('Result do Turno'!BO157="","",'Result do Turno'!BO157)</f>
        <v/>
      </c>
      <c r="AS157" s="183" t="str">
        <f>IF('Result do Turno'!BO158="","",'Result do Turno'!BO158)</f>
        <v/>
      </c>
      <c r="AT157" s="183" t="str">
        <f>IF('Result do Turno'!BP157="","",'Result do Turno'!BP157)</f>
        <v/>
      </c>
      <c r="AU157" s="183" t="str">
        <f>IF('Result do Turno'!BP158="","",'Result do Turno'!BP158)</f>
        <v/>
      </c>
      <c r="AV157" s="183" t="str">
        <f>IF('Result do Turno'!BQ157="","",'Result do Turno'!BQ157)</f>
        <v/>
      </c>
      <c r="AW157" s="184" t="str">
        <f>IF('Result do Turno'!BQ158="","",'Result do Turno'!BQ158)</f>
        <v/>
      </c>
      <c r="AX157" s="182" t="str">
        <f>IF('Result do Turno'!CB157="","",'Result do Turno'!CB157)</f>
        <v/>
      </c>
      <c r="AY157" s="183" t="str">
        <f>IF('Result do Turno'!CB158="","",'Result do Turno'!CB158)</f>
        <v/>
      </c>
      <c r="AZ157" s="183" t="str">
        <f>IF('Result do Turno'!CC157="","",'Result do Turno'!CC157)</f>
        <v/>
      </c>
      <c r="BA157" s="183" t="str">
        <f>IF('Result do Turno'!CC158="","",'Result do Turno'!CC158)</f>
        <v/>
      </c>
      <c r="BB157" s="183" t="str">
        <f>IF('Result do Turno'!CD157="","",'Result do Turno'!CD157)</f>
        <v/>
      </c>
      <c r="BC157" s="183" t="str">
        <f>IF('Result do Turno'!CD158="","",'Result do Turno'!CD158)</f>
        <v/>
      </c>
      <c r="BD157" s="183" t="str">
        <f>IF('Result do Turno'!CE157="","",'Result do Turno'!CE157)</f>
        <v/>
      </c>
      <c r="BE157" s="184" t="str">
        <f>IF('Result do Turno'!CE158="","",'Result do Turno'!CE158)</f>
        <v/>
      </c>
      <c r="BG157" s="31">
        <f>'Result do Turno'!W157</f>
        <v>0</v>
      </c>
      <c r="BH157" s="31" t="str">
        <f t="shared" ref="BH157:BH162" si="420">IF(R157="",IF(X157="",CONCATENATE(T157,"x",U157," ",V157,"x",W157),CONCATENATE(T157,"x",U157," ",V157,"x",W157," ",X157,"x",Y157)),CONCATENATE(R157,"x",S157))</f>
        <v>x x</v>
      </c>
      <c r="BI157" s="31">
        <f>'Result do Turno'!AK157</f>
        <v>0</v>
      </c>
      <c r="BJ157" s="31" t="str">
        <f t="shared" ref="BJ157:BJ162" si="421">IF(Z157="",IF(AF157="",CONCATENATE(AB157,"x",AC157," ",AD157,"x",AE157),CONCATENATE(AB157,"x",AC157," ",AD157,"x",AE157," ",AF157,"x",AG157)),CONCATENATE(Z157,"x",AA157))</f>
        <v>x x</v>
      </c>
      <c r="BK157" s="31">
        <f>'Result do Turno'!AY157</f>
        <v>0</v>
      </c>
      <c r="BL157" s="31" t="str">
        <f t="shared" ref="BL157:BL162" si="422">IF(AH157="",IF(AN157="",CONCATENATE(AJ157,"x",AK157," ",AL157,"x",AM157),CONCATENATE(AJ157,"x",AK157," ",AL157,"x",AM157," ",AN157,"x",AO157)),CONCATENATE(AH157,"x",AI157))</f>
        <v>x x</v>
      </c>
      <c r="BM157" s="31">
        <f>'Result do Turno'!BM157</f>
        <v>0</v>
      </c>
      <c r="BN157" s="31" t="str">
        <f t="shared" ref="BN157:BN162" si="423">IF(AP157="",IF(AV157="",CONCATENATE(AR157,"x",AS157," ",AT157,"x",AU157),CONCATENATE(AR157,"x",AS157," ",AT157,"x",AU157," ",AV157,"x",AW157)),CONCATENATE(AP157,"x",AQ157))</f>
        <v>x x</v>
      </c>
      <c r="BO157" s="31">
        <f>'Result do Turno'!CA157</f>
        <v>0</v>
      </c>
      <c r="BP157" s="31" t="str">
        <f t="shared" ref="BP157:BP162" si="424">IF(AX157="",IF(BD157="",CONCATENATE(AZ157,"x",BA157," ",BB157,"x",BC157),CONCATENATE(AZ157,"x",BA157," ",BB157,"x",BC157," ",BD157,"x",BE157)),CONCATENATE(AX157,"x",AY157))</f>
        <v>x x</v>
      </c>
      <c r="BQ157" s="31" t="str">
        <f t="shared" ref="BQ157:BQ162" si="425">IF(BH157="x x","",1)</f>
        <v/>
      </c>
      <c r="BR157" s="31" t="str">
        <f t="shared" ref="BR157:BR162" si="426">IF(BG157=1,CONCATENATE($A157, " venceu ",B157," por ",BH157),IF(BH157="OxW",CONCATENATE($A157, " perdeu para ",B157," por WxO"),CONCATENATE($A157, " perdeu para ",B157," por ",BH157)))</f>
        <v>0 perdeu para 0 por x x</v>
      </c>
      <c r="BS157" s="31" t="str">
        <f t="shared" ref="BS157:BS162" si="427">IF(BJ157="x x","",1)</f>
        <v/>
      </c>
      <c r="BT157" s="31" t="str">
        <f t="shared" ref="BT157:BT162" si="428">IF(BI157=1,CONCATENATE($A157, " venceu ",D157," por ",BJ157),IF(BJ157="OxW",CONCATENATE($A157, " perdeu para ",D157," por WxO"),CONCATENATE($A157, " perdeu para ",D157," por ",BJ157)))</f>
        <v>0 perdeu para 0 por x x</v>
      </c>
      <c r="BU157" s="31" t="str">
        <f t="shared" ref="BU157:BU162" si="429">IF(BL157="x x","",1)</f>
        <v/>
      </c>
      <c r="BV157" s="31" t="str">
        <f t="shared" ref="BV157:BV162" si="430">IF(BK157=1,CONCATENATE($A157, " venceu ",F157," por ",BL157),IF(BL157="OxW",CONCATENATE($A157, " perdeu para ",F157," por WxO"),CONCATENATE($A157, " perdeu para ",F157," por ",BL157)))</f>
        <v>0 perdeu para 0 por x x</v>
      </c>
      <c r="BW157" s="31" t="str">
        <f t="shared" ref="BW157:BW162" si="431">IF(BN157="x x","",1)</f>
        <v/>
      </c>
      <c r="BX157" s="31" t="str">
        <f t="shared" ref="BX157:BX162" si="432">IF(BM157=1,CONCATENATE($A157, " venceu ",H157," por ",BN157),IF(BN157="OxW",CONCATENATE($A157, " perdeu para ",H157," por WxO"),CONCATENATE($A157, " perdeu para ",H157," por ",BN157)))</f>
        <v>0 perdeu para 0 por x x</v>
      </c>
      <c r="BY157" s="31" t="str">
        <f t="shared" ref="BY157:BY162" si="433">IF(BP157="x x","",1)</f>
        <v/>
      </c>
      <c r="BZ157" s="31" t="str">
        <f t="shared" ref="BZ157:BZ162" si="434">IF(BO157=1,CONCATENATE($A157, " venceu ",J157," por ",BP157),IF(BP157="OxW",CONCATENATE($A157, " perdeu para ",J157," por WxO"),CONCATENATE($A157, " perdeu para ",J157," por ",BP157)))</f>
        <v>0 perdeu para 0 por x x</v>
      </c>
      <c r="CB157" s="31" t="str">
        <f t="shared" ref="CB157:CB162" si="435">IF(BQ157=1,BR157,CONCATENATE(A157, " x ",B157))</f>
        <v>0 x 0</v>
      </c>
      <c r="CC157" s="31" t="str">
        <f t="shared" ref="CC157:CC162" si="436">IF(BS157=1,BT157,CONCATENATE(A157, " x ",D157))</f>
        <v>0 x 0</v>
      </c>
      <c r="CD157" s="31" t="str">
        <f t="shared" ref="CD157:CD162" si="437">IF(BU157=1,BV157,CONCATENATE(A157, " x ",F157))</f>
        <v>0 x 0</v>
      </c>
      <c r="CE157" s="31" t="str">
        <f t="shared" ref="CE157:CE162" si="438">IF(BW157=1,BX157,CONCATENATE(A157, " x ",H157))</f>
        <v>0 x 0</v>
      </c>
      <c r="CF157" s="31" t="str">
        <f t="shared" ref="CF157:CF162" si="439">IF(BY157=1,BZ157,CONCATENATE(A157, " x ",J157))</f>
        <v>0 x 0</v>
      </c>
      <c r="CG157" s="31">
        <f t="shared" ref="CG157:CG162" si="440">COUNTIF(BH157:BP157,"OxW")</f>
        <v>0</v>
      </c>
      <c r="CH157" s="31" t="str">
        <f t="shared" ref="CH157:CH162" si="441">IF(CG157&gt;2,CONCATENATE(A157," perdeu ",CG157, " jogos por WxO - Seus resultados todos serão alterados para perdidos por WxO",""),"")</f>
        <v/>
      </c>
    </row>
    <row r="158" spans="1:86" x14ac:dyDescent="0.45">
      <c r="A158" s="179">
        <f>'Result do Turno'!D158</f>
        <v>0</v>
      </c>
      <c r="B158" s="31">
        <f>'Result do Turno'!V160</f>
        <v>0</v>
      </c>
      <c r="C158" s="31">
        <f t="shared" si="415"/>
        <v>0</v>
      </c>
      <c r="D158" s="31">
        <f>'Result do Turno'!AJ160</f>
        <v>0</v>
      </c>
      <c r="E158" s="31">
        <f t="shared" si="416"/>
        <v>0</v>
      </c>
      <c r="F158" s="31">
        <f>'Result do Turno'!AX160</f>
        <v>0</v>
      </c>
      <c r="G158" s="31">
        <f t="shared" si="417"/>
        <v>0</v>
      </c>
      <c r="H158" s="31">
        <f>'Result do Turno'!BL160</f>
        <v>0</v>
      </c>
      <c r="I158" s="31">
        <f t="shared" si="418"/>
        <v>0</v>
      </c>
      <c r="J158" s="31">
        <f>'Result do Turno'!BZ157</f>
        <v>0</v>
      </c>
      <c r="K158" s="31">
        <f t="shared" si="419"/>
        <v>0</v>
      </c>
      <c r="M158" s="181" t="str">
        <f>'Result do Turno'!U160</f>
        <v>(D)</v>
      </c>
      <c r="N158" s="181">
        <f>'Result do Turno'!AI160</f>
        <v>0</v>
      </c>
      <c r="O158" s="181" t="str">
        <f>'Result do Turno'!AW160</f>
        <v>(D)</v>
      </c>
      <c r="P158" s="181" t="str">
        <f>'Result do Turno'!BK160</f>
        <v>(D)</v>
      </c>
      <c r="Q158" s="181">
        <f>'Result do Turno'!BY157</f>
        <v>0</v>
      </c>
      <c r="R158" s="185" t="str">
        <f>IF('Result do Turno'!X159="","",'Result do Turno'!X159)</f>
        <v/>
      </c>
      <c r="S158" s="31" t="str">
        <f>IF('Result do Turno'!X160="","",'Result do Turno'!X160)</f>
        <v/>
      </c>
      <c r="T158" s="31" t="str">
        <f>IF('Result do Turno'!Y159="","",'Result do Turno'!Y159)</f>
        <v/>
      </c>
      <c r="U158" s="31" t="str">
        <f>IF('Result do Turno'!Y160="","",'Result do Turno'!Y160)</f>
        <v/>
      </c>
      <c r="V158" s="31" t="str">
        <f>IF('Result do Turno'!Z159="","",'Result do Turno'!Z159)</f>
        <v/>
      </c>
      <c r="W158" s="31" t="str">
        <f>IF('Result do Turno'!Z160="","",'Result do Turno'!Z160)</f>
        <v/>
      </c>
      <c r="X158" s="31" t="str">
        <f>IF('Result do Turno'!AA159="","",'Result do Turno'!AA159)</f>
        <v/>
      </c>
      <c r="Y158" s="186" t="str">
        <f>IF('Result do Turno'!AA160="","",'Result do Turno'!AA160)</f>
        <v/>
      </c>
      <c r="Z158" s="185" t="str">
        <f>IF('Result do Turno'!AL158="","",'Result do Turno'!AL158)</f>
        <v/>
      </c>
      <c r="AA158" s="31" t="str">
        <f>IF('Result do Turno'!AL157="","",'Result do Turno'!AL157)</f>
        <v/>
      </c>
      <c r="AB158" s="31" t="str">
        <f>IF('Result do Turno'!AM158="","",'Result do Turno'!AM158)</f>
        <v/>
      </c>
      <c r="AC158" s="31" t="str">
        <f>IF('Result do Turno'!AM157="","",'Result do Turno'!AM157)</f>
        <v/>
      </c>
      <c r="AD158" s="31" t="str">
        <f>IF('Result do Turno'!AN158="","",'Result do Turno'!AN158)</f>
        <v/>
      </c>
      <c r="AE158" s="31" t="str">
        <f>IF('Result do Turno'!AN157="","",'Result do Turno'!AN157)</f>
        <v/>
      </c>
      <c r="AF158" s="31" t="str">
        <f>IF('Result do Turno'!AO158="","",'Result do Turno'!AO158)</f>
        <v/>
      </c>
      <c r="AG158" s="186" t="str">
        <f>IF('Result do Turno'!AO157="","",'Result do Turno'!AO157)</f>
        <v/>
      </c>
      <c r="AH158" s="185" t="str">
        <f>IF('Result do Turno'!AZ159="","",'Result do Turno'!AZ159)</f>
        <v/>
      </c>
      <c r="AI158" s="31" t="str">
        <f>IF('Result do Turno'!AZ160="","",'Result do Turno'!AZ160)</f>
        <v/>
      </c>
      <c r="AJ158" s="31" t="str">
        <f>IF('Result do Turno'!BA159="","",'Result do Turno'!BA159)</f>
        <v/>
      </c>
      <c r="AK158" s="31" t="str">
        <f>IF('Result do Turno'!BA160="","",'Result do Turno'!BA160)</f>
        <v/>
      </c>
      <c r="AL158" s="31" t="str">
        <f>IF('Result do Turno'!BB159="","",'Result do Turno'!BB159)</f>
        <v/>
      </c>
      <c r="AM158" s="31" t="str">
        <f>IF('Result do Turno'!BB160="","",'Result do Turno'!BB160)</f>
        <v/>
      </c>
      <c r="AN158" s="31" t="str">
        <f>IF('Result do Turno'!BC159="","",'Result do Turno'!BC159)</f>
        <v/>
      </c>
      <c r="AO158" s="186" t="str">
        <f>IF('Result do Turno'!BC160="","",'Result do Turno'!BC160)</f>
        <v/>
      </c>
      <c r="AP158" s="185" t="str">
        <f>IF('Result do Turno'!BN159="","",'Result do Turno'!BN159)</f>
        <v/>
      </c>
      <c r="AQ158" s="31" t="str">
        <f>IF('Result do Turno'!BN160="","",'Result do Turno'!BN160)</f>
        <v/>
      </c>
      <c r="AR158" s="31" t="str">
        <f>IF('Result do Turno'!BO159="","",'Result do Turno'!BO159)</f>
        <v/>
      </c>
      <c r="AS158" s="31" t="str">
        <f>IF('Result do Turno'!BO160="","",'Result do Turno'!BO160)</f>
        <v/>
      </c>
      <c r="AT158" s="31" t="str">
        <f>IF('Result do Turno'!BP159="","",'Result do Turno'!BP159)</f>
        <v/>
      </c>
      <c r="AU158" s="31" t="str">
        <f>IF('Result do Turno'!BP160="","",'Result do Turno'!BP160)</f>
        <v/>
      </c>
      <c r="AV158" s="31" t="str">
        <f>IF('Result do Turno'!BQ159="","",'Result do Turno'!BQ159)</f>
        <v/>
      </c>
      <c r="AW158" s="186" t="str">
        <f>IF('Result do Turno'!BQ160="","",'Result do Turno'!BQ160)</f>
        <v/>
      </c>
      <c r="AX158" s="185" t="str">
        <f>IF('Result do Turno'!CB158="","",'Result do Turno'!CB158)</f>
        <v/>
      </c>
      <c r="AY158" s="31" t="str">
        <f>IF('Result do Turno'!CB157="","",'Result do Turno'!CB157)</f>
        <v/>
      </c>
      <c r="AZ158" s="31" t="str">
        <f>IF('Result do Turno'!CC158="","",'Result do Turno'!CC158)</f>
        <v/>
      </c>
      <c r="BA158" s="31" t="str">
        <f>IF('Result do Turno'!CC157="","",'Result do Turno'!CC157)</f>
        <v/>
      </c>
      <c r="BB158" s="31" t="str">
        <f>IF('Result do Turno'!CD158="","",'Result do Turno'!CD158)</f>
        <v/>
      </c>
      <c r="BC158" s="31" t="str">
        <f>IF('Result do Turno'!CD157="","",'Result do Turno'!CD157)</f>
        <v/>
      </c>
      <c r="BD158" s="31" t="str">
        <f>IF('Result do Turno'!CE158="","",'Result do Turno'!CE158)</f>
        <v/>
      </c>
      <c r="BE158" s="186" t="str">
        <f>IF('Result do Turno'!CE157="","",'Result do Turno'!CE157)</f>
        <v/>
      </c>
      <c r="BG158" s="31">
        <f>'Result do Turno'!W159</f>
        <v>0</v>
      </c>
      <c r="BH158" s="31" t="str">
        <f t="shared" si="420"/>
        <v>x x</v>
      </c>
      <c r="BI158" s="31">
        <f>'Result do Turno'!AK159</f>
        <v>0</v>
      </c>
      <c r="BJ158" s="31" t="str">
        <f t="shared" si="421"/>
        <v>x x</v>
      </c>
      <c r="BK158" s="31">
        <f>'Result do Turno'!AY159</f>
        <v>0</v>
      </c>
      <c r="BL158" s="31" t="str">
        <f t="shared" si="422"/>
        <v>x x</v>
      </c>
      <c r="BM158" s="31">
        <f>'Result do Turno'!BM159</f>
        <v>0</v>
      </c>
      <c r="BN158" s="31" t="str">
        <f t="shared" si="423"/>
        <v>x x</v>
      </c>
      <c r="BO158" s="31">
        <f>'Result do Turno'!CA158</f>
        <v>0</v>
      </c>
      <c r="BP158" s="31" t="str">
        <f t="shared" si="424"/>
        <v>x x</v>
      </c>
      <c r="BQ158" s="31" t="str">
        <f t="shared" si="425"/>
        <v/>
      </c>
      <c r="BR158" s="31" t="str">
        <f t="shared" si="426"/>
        <v>0 perdeu para 0 por x x</v>
      </c>
      <c r="BS158" s="31" t="str">
        <f t="shared" si="427"/>
        <v/>
      </c>
      <c r="BT158" s="31" t="str">
        <f t="shared" si="428"/>
        <v>0 perdeu para 0 por x x</v>
      </c>
      <c r="BU158" s="31" t="str">
        <f t="shared" si="429"/>
        <v/>
      </c>
      <c r="BV158" s="31" t="str">
        <f t="shared" si="430"/>
        <v>0 perdeu para 0 por x x</v>
      </c>
      <c r="BW158" s="31" t="str">
        <f t="shared" si="431"/>
        <v/>
      </c>
      <c r="BX158" s="31" t="str">
        <f t="shared" si="432"/>
        <v>0 perdeu para 0 por x x</v>
      </c>
      <c r="BY158" s="31" t="str">
        <f t="shared" si="433"/>
        <v/>
      </c>
      <c r="BZ158" s="31" t="str">
        <f t="shared" si="434"/>
        <v>0 perdeu para 0 por x x</v>
      </c>
      <c r="CB158" s="31" t="str">
        <f t="shared" si="435"/>
        <v>0 x 0</v>
      </c>
      <c r="CC158" s="31" t="str">
        <f t="shared" si="436"/>
        <v>0 x 0</v>
      </c>
      <c r="CD158" s="31" t="str">
        <f t="shared" si="437"/>
        <v>0 x 0</v>
      </c>
      <c r="CE158" s="31" t="str">
        <f t="shared" si="438"/>
        <v>0 x 0</v>
      </c>
      <c r="CF158" s="31" t="str">
        <f t="shared" si="439"/>
        <v>0 x 0</v>
      </c>
      <c r="CG158" s="31">
        <f t="shared" si="440"/>
        <v>0</v>
      </c>
      <c r="CH158" s="31" t="str">
        <f t="shared" si="441"/>
        <v/>
      </c>
    </row>
    <row r="159" spans="1:86" x14ac:dyDescent="0.45">
      <c r="A159" s="179">
        <f>'Result do Turno'!D159</f>
        <v>0</v>
      </c>
      <c r="B159" s="31">
        <f>'Result do Turno'!V162</f>
        <v>0</v>
      </c>
      <c r="C159" s="31">
        <f t="shared" si="415"/>
        <v>0</v>
      </c>
      <c r="D159" s="31">
        <f>'Result do Turno'!AJ162</f>
        <v>0</v>
      </c>
      <c r="E159" s="31">
        <f t="shared" si="416"/>
        <v>0</v>
      </c>
      <c r="F159" s="31">
        <f>'Result do Turno'!AX159</f>
        <v>0</v>
      </c>
      <c r="G159" s="31">
        <f t="shared" si="417"/>
        <v>0</v>
      </c>
      <c r="H159" s="31">
        <f>'Result do Turno'!BL157</f>
        <v>0</v>
      </c>
      <c r="I159" s="31">
        <f t="shared" si="418"/>
        <v>0</v>
      </c>
      <c r="J159" s="31">
        <f>'Result do Turno'!BZ160</f>
        <v>0</v>
      </c>
      <c r="K159" s="31">
        <f t="shared" si="419"/>
        <v>0</v>
      </c>
      <c r="M159" s="181" t="str">
        <f>'Result do Turno'!U162</f>
        <v>(D)</v>
      </c>
      <c r="N159" s="181">
        <f>'Result do Turno'!AI162</f>
        <v>0</v>
      </c>
      <c r="O159" s="181">
        <f>'Result do Turno'!AW159</f>
        <v>0</v>
      </c>
      <c r="P159" s="181" t="str">
        <f>'Result do Turno'!BK157</f>
        <v>(D)</v>
      </c>
      <c r="Q159" s="181">
        <f>'Result do Turno'!BY160</f>
        <v>0</v>
      </c>
      <c r="R159" s="185" t="str">
        <f>IF('Result do Turno'!X161="","",'Result do Turno'!X161)</f>
        <v/>
      </c>
      <c r="S159" s="31" t="str">
        <f>IF('Result do Turno'!X162="","",'Result do Turno'!X162)</f>
        <v/>
      </c>
      <c r="T159" s="31" t="str">
        <f>IF('Result do Turno'!Y161="","",'Result do Turno'!Y161)</f>
        <v/>
      </c>
      <c r="U159" s="31" t="str">
        <f>IF('Result do Turno'!Y162="","",'Result do Turno'!Y162)</f>
        <v/>
      </c>
      <c r="V159" s="31" t="str">
        <f>IF('Result do Turno'!Z161="","",'Result do Turno'!Z161)</f>
        <v/>
      </c>
      <c r="W159" s="31" t="str">
        <f>IF('Result do Turno'!Z162="","",'Result do Turno'!Z162)</f>
        <v/>
      </c>
      <c r="X159" s="31" t="str">
        <f>IF('Result do Turno'!AA161="","",'Result do Turno'!AA161)</f>
        <v/>
      </c>
      <c r="Y159" s="186" t="str">
        <f>IF('Result do Turno'!AA162="","",'Result do Turno'!AA162)</f>
        <v/>
      </c>
      <c r="Z159" s="185" t="str">
        <f>IF('Result do Turno'!AL159="","",'Result do Turno'!AL159)</f>
        <v/>
      </c>
      <c r="AA159" s="31" t="str">
        <f>IF('Result do Turno'!AL160="","",'Result do Turno'!AL160)</f>
        <v/>
      </c>
      <c r="AB159" s="31" t="str">
        <f>IF('Result do Turno'!AM159="","",'Result do Turno'!AM159)</f>
        <v/>
      </c>
      <c r="AC159" s="31" t="str">
        <f>IF('Result do Turno'!AM160="","",'Result do Turno'!AM160)</f>
        <v/>
      </c>
      <c r="AD159" s="31" t="str">
        <f>IF('Result do Turno'!AN159="","",'Result do Turno'!AN159)</f>
        <v/>
      </c>
      <c r="AE159" s="31" t="str">
        <f>IF('Result do Turno'!AN160="","",'Result do Turno'!AN160)</f>
        <v/>
      </c>
      <c r="AF159" s="31" t="str">
        <f>IF('Result do Turno'!AO159="","",'Result do Turno'!AO159)</f>
        <v/>
      </c>
      <c r="AG159" s="186" t="str">
        <f>IF('Result do Turno'!AO160="","",'Result do Turno'!AO160)</f>
        <v/>
      </c>
      <c r="AH159" s="185" t="str">
        <f>IF('Result do Turno'!AZ160="","",'Result do Turno'!AZ160)</f>
        <v/>
      </c>
      <c r="AI159" s="31" t="str">
        <f>IF('Result do Turno'!AZ159="","",'Result do Turno'!AZ159)</f>
        <v/>
      </c>
      <c r="AJ159" s="31" t="str">
        <f>IF('Result do Turno'!BA160="","",'Result do Turno'!BA160)</f>
        <v/>
      </c>
      <c r="AK159" s="31" t="str">
        <f>IF('Result do Turno'!BA159="","",'Result do Turno'!BA159)</f>
        <v/>
      </c>
      <c r="AL159" s="31" t="str">
        <f>IF('Result do Turno'!BB160="","",'Result do Turno'!BB160)</f>
        <v/>
      </c>
      <c r="AM159" s="31" t="str">
        <f>IF('Result do Turno'!BB159="","",'Result do Turno'!BB159)</f>
        <v/>
      </c>
      <c r="AN159" s="31" t="str">
        <f>IF('Result do Turno'!BC160="","",'Result do Turno'!BC160)</f>
        <v/>
      </c>
      <c r="AO159" s="186" t="str">
        <f>IF('Result do Turno'!BC159="","",'Result do Turno'!BC159)</f>
        <v/>
      </c>
      <c r="AP159" s="185" t="str">
        <f>IF('Result do Turno'!BN158="","",'Result do Turno'!BN158)</f>
        <v/>
      </c>
      <c r="AQ159" s="31" t="str">
        <f>IF('Result do Turno'!BN157="","",'Result do Turno'!BN157)</f>
        <v/>
      </c>
      <c r="AR159" s="31" t="str">
        <f>IF('Result do Turno'!BO158="","",'Result do Turno'!BO158)</f>
        <v/>
      </c>
      <c r="AS159" s="31" t="str">
        <f>IF('Result do Turno'!BO157="","",'Result do Turno'!BO157)</f>
        <v/>
      </c>
      <c r="AT159" s="31" t="str">
        <f>IF('Result do Turno'!BP158="","",'Result do Turno'!BP158)</f>
        <v/>
      </c>
      <c r="AU159" s="31" t="str">
        <f>IF('Result do Turno'!BP157="","",'Result do Turno'!BP157)</f>
        <v/>
      </c>
      <c r="AV159" s="31" t="str">
        <f>IF('Result do Turno'!BQ158="","",'Result do Turno'!BQ158)</f>
        <v/>
      </c>
      <c r="AW159" s="186" t="str">
        <f>IF('Result do Turno'!BQ157="","",'Result do Turno'!BQ157)</f>
        <v/>
      </c>
      <c r="AX159" s="185" t="str">
        <f>IF('Result do Turno'!CB159="","",'Result do Turno'!CB159)</f>
        <v/>
      </c>
      <c r="AY159" s="31" t="str">
        <f>IF('Result do Turno'!CB160="","",'Result do Turno'!CB160)</f>
        <v/>
      </c>
      <c r="AZ159" s="31" t="str">
        <f>IF('Result do Turno'!CC159="","",'Result do Turno'!CC159)</f>
        <v/>
      </c>
      <c r="BA159" s="31" t="str">
        <f>IF('Result do Turno'!CC160="","",'Result do Turno'!CC160)</f>
        <v/>
      </c>
      <c r="BB159" s="31" t="str">
        <f>IF('Result do Turno'!CD159="","",'Result do Turno'!CD159)</f>
        <v/>
      </c>
      <c r="BC159" s="31" t="str">
        <f>IF('Result do Turno'!CD160="","",'Result do Turno'!CD160)</f>
        <v/>
      </c>
      <c r="BD159" s="31" t="str">
        <f>IF('Result do Turno'!CE159="","",'Result do Turno'!CE159)</f>
        <v/>
      </c>
      <c r="BE159" s="186" t="str">
        <f>IF('Result do Turno'!CE160="","",'Result do Turno'!CE160)</f>
        <v/>
      </c>
      <c r="BG159" s="31">
        <f>'Result do Turno'!W161</f>
        <v>0</v>
      </c>
      <c r="BH159" s="31" t="str">
        <f t="shared" si="420"/>
        <v>x x</v>
      </c>
      <c r="BI159" s="31">
        <f>'Result do Turno'!AK161</f>
        <v>0</v>
      </c>
      <c r="BJ159" s="31" t="str">
        <f t="shared" si="421"/>
        <v>x x</v>
      </c>
      <c r="BK159" s="31">
        <f>'Result do Turno'!AY160</f>
        <v>0</v>
      </c>
      <c r="BL159" s="31" t="str">
        <f t="shared" si="422"/>
        <v>x x</v>
      </c>
      <c r="BM159" s="31">
        <f>'Result do Turno'!BM158</f>
        <v>0</v>
      </c>
      <c r="BN159" s="31" t="str">
        <f t="shared" si="423"/>
        <v>x x</v>
      </c>
      <c r="BO159" s="31">
        <f>'Result do Turno'!CA159</f>
        <v>0</v>
      </c>
      <c r="BP159" s="31" t="str">
        <f t="shared" si="424"/>
        <v>x x</v>
      </c>
      <c r="BQ159" s="31" t="str">
        <f t="shared" si="425"/>
        <v/>
      </c>
      <c r="BR159" s="31" t="str">
        <f t="shared" si="426"/>
        <v>0 perdeu para 0 por x x</v>
      </c>
      <c r="BS159" s="31" t="str">
        <f t="shared" si="427"/>
        <v/>
      </c>
      <c r="BT159" s="31" t="str">
        <f t="shared" si="428"/>
        <v>0 perdeu para 0 por x x</v>
      </c>
      <c r="BU159" s="31" t="str">
        <f t="shared" si="429"/>
        <v/>
      </c>
      <c r="BV159" s="31" t="str">
        <f t="shared" si="430"/>
        <v>0 perdeu para 0 por x x</v>
      </c>
      <c r="BW159" s="31" t="str">
        <f t="shared" si="431"/>
        <v/>
      </c>
      <c r="BX159" s="31" t="str">
        <f t="shared" si="432"/>
        <v>0 perdeu para 0 por x x</v>
      </c>
      <c r="BY159" s="31" t="str">
        <f t="shared" si="433"/>
        <v/>
      </c>
      <c r="BZ159" s="31" t="str">
        <f t="shared" si="434"/>
        <v>0 perdeu para 0 por x x</v>
      </c>
      <c r="CB159" s="31" t="str">
        <f t="shared" si="435"/>
        <v>0 x 0</v>
      </c>
      <c r="CC159" s="31" t="str">
        <f t="shared" si="436"/>
        <v>0 x 0</v>
      </c>
      <c r="CD159" s="31" t="str">
        <f t="shared" si="437"/>
        <v>0 x 0</v>
      </c>
      <c r="CE159" s="31" t="str">
        <f t="shared" si="438"/>
        <v>0 x 0</v>
      </c>
      <c r="CF159" s="31" t="str">
        <f t="shared" si="439"/>
        <v>0 x 0</v>
      </c>
      <c r="CG159" s="31">
        <f t="shared" si="440"/>
        <v>0</v>
      </c>
      <c r="CH159" s="31" t="str">
        <f t="shared" si="441"/>
        <v/>
      </c>
    </row>
    <row r="160" spans="1:86" x14ac:dyDescent="0.45">
      <c r="A160" s="179">
        <f>'Result do Turno'!D160</f>
        <v>0</v>
      </c>
      <c r="B160" s="31">
        <f>'Result do Turno'!V161</f>
        <v>0</v>
      </c>
      <c r="C160" s="31">
        <f t="shared" si="415"/>
        <v>0</v>
      </c>
      <c r="D160" s="31">
        <f>'Result do Turno'!AJ159</f>
        <v>0</v>
      </c>
      <c r="E160" s="31">
        <f t="shared" si="416"/>
        <v>0</v>
      </c>
      <c r="F160" s="31">
        <f>'Result do Turno'!AX157</f>
        <v>0</v>
      </c>
      <c r="G160" s="31">
        <f t="shared" si="417"/>
        <v>0</v>
      </c>
      <c r="H160" s="31">
        <f>'Result do Turno'!BL161</f>
        <v>0</v>
      </c>
      <c r="I160" s="31">
        <f t="shared" si="418"/>
        <v>0</v>
      </c>
      <c r="J160" s="31">
        <f>'Result do Turno'!BZ162</f>
        <v>0</v>
      </c>
      <c r="K160" s="31">
        <f t="shared" si="419"/>
        <v>0</v>
      </c>
      <c r="M160" s="181">
        <f>'Result do Turno'!U161</f>
        <v>0</v>
      </c>
      <c r="N160" s="181" t="str">
        <f>'Result do Turno'!AI159</f>
        <v>(D)</v>
      </c>
      <c r="O160" s="181">
        <f>'Result do Turno'!AW157</f>
        <v>0</v>
      </c>
      <c r="P160" s="181" t="str">
        <f>'Result do Turno'!BK161</f>
        <v>(D)</v>
      </c>
      <c r="Q160" s="181">
        <f>'Result do Turno'!BY162</f>
        <v>0</v>
      </c>
      <c r="R160" s="185" t="str">
        <f>IF('Result do Turno'!X162="","",'Result do Turno'!X162)</f>
        <v/>
      </c>
      <c r="S160" s="31" t="str">
        <f>IF('Result do Turno'!X161="","",'Result do Turno'!X161)</f>
        <v/>
      </c>
      <c r="T160" s="31" t="str">
        <f>IF('Result do Turno'!Y162="","",'Result do Turno'!Y162)</f>
        <v/>
      </c>
      <c r="U160" s="31" t="str">
        <f>IF('Result do Turno'!Y161="","",'Result do Turno'!Y161)</f>
        <v/>
      </c>
      <c r="V160" s="31" t="str">
        <f>IF('Result do Turno'!Z162="","",'Result do Turno'!Z162)</f>
        <v/>
      </c>
      <c r="W160" s="31" t="str">
        <f>IF('Result do Turno'!Z161="","",'Result do Turno'!Z161)</f>
        <v/>
      </c>
      <c r="X160" s="31" t="str">
        <f>IF('Result do Turno'!AA162="","",'Result do Turno'!AA162)</f>
        <v/>
      </c>
      <c r="Y160" s="186" t="str">
        <f>IF('Result do Turno'!AA161="","",'Result do Turno'!AA161)</f>
        <v/>
      </c>
      <c r="Z160" s="185" t="str">
        <f>IF('Result do Turno'!AL160="","",'Result do Turno'!AL160)</f>
        <v/>
      </c>
      <c r="AA160" s="31" t="str">
        <f>IF('Result do Turno'!AL159="","",'Result do Turno'!AL159)</f>
        <v/>
      </c>
      <c r="AB160" s="31" t="str">
        <f>IF('Result do Turno'!AM160="","",'Result do Turno'!AM160)</f>
        <v/>
      </c>
      <c r="AC160" s="31" t="str">
        <f>IF('Result do Turno'!AM159="","",'Result do Turno'!AM159)</f>
        <v/>
      </c>
      <c r="AD160" s="31" t="str">
        <f>IF('Result do Turno'!AN160="","",'Result do Turno'!AN160)</f>
        <v/>
      </c>
      <c r="AE160" s="31" t="str">
        <f>IF('Result do Turno'!AN159="","",'Result do Turno'!AN159)</f>
        <v/>
      </c>
      <c r="AF160" s="31" t="str">
        <f>IF('Result do Turno'!AO160="","",'Result do Turno'!AO160)</f>
        <v/>
      </c>
      <c r="AG160" s="186" t="str">
        <f>IF('Result do Turno'!AO159="","",'Result do Turno'!AO159)</f>
        <v/>
      </c>
      <c r="AH160" s="185" t="str">
        <f>IF('Result do Turno'!AZ158="","",'Result do Turno'!AZ158)</f>
        <v/>
      </c>
      <c r="AI160" s="31" t="str">
        <f>IF('Result do Turno'!AZ157="","",'Result do Turno'!AZ157)</f>
        <v/>
      </c>
      <c r="AJ160" s="31" t="str">
        <f>IF('Result do Turno'!BA158="","",'Result do Turno'!BA158)</f>
        <v/>
      </c>
      <c r="AK160" s="31" t="str">
        <f>IF('Result do Turno'!BA157="","",'Result do Turno'!BA157)</f>
        <v/>
      </c>
      <c r="AL160" s="31" t="str">
        <f>IF('Result do Turno'!BB158="","",'Result do Turno'!BB158)</f>
        <v/>
      </c>
      <c r="AM160" s="31" t="str">
        <f>IF('Result do Turno'!BB157="","",'Result do Turno'!BB157)</f>
        <v/>
      </c>
      <c r="AN160" s="31" t="str">
        <f>IF('Result do Turno'!BC158="","",'Result do Turno'!BC158)</f>
        <v/>
      </c>
      <c r="AO160" s="186" t="str">
        <f>IF('Result do Turno'!BC157="","",'Result do Turno'!BC157)</f>
        <v/>
      </c>
      <c r="AP160" s="185" t="str">
        <f>IF('Result do Turno'!BN162="","",'Result do Turno'!BN162)</f>
        <v/>
      </c>
      <c r="AQ160" s="31" t="str">
        <f>IF('Result do Turno'!BN161="","",'Result do Turno'!BN161)</f>
        <v/>
      </c>
      <c r="AR160" s="31" t="str">
        <f>IF('Result do Turno'!BO162="","",'Result do Turno'!BO162)</f>
        <v/>
      </c>
      <c r="AS160" s="31" t="str">
        <f>IF('Result do Turno'!BO161="","",'Result do Turno'!BO161)</f>
        <v/>
      </c>
      <c r="AT160" s="31" t="str">
        <f>IF('Result do Turno'!BP162="","",'Result do Turno'!BP162)</f>
        <v/>
      </c>
      <c r="AU160" s="31" t="str">
        <f>IF('Result do Turno'!BP161="","",'Result do Turno'!BP161)</f>
        <v/>
      </c>
      <c r="AV160" s="31" t="str">
        <f>IF('Result do Turno'!BQ162="","",'Result do Turno'!BQ162)</f>
        <v/>
      </c>
      <c r="AW160" s="186" t="str">
        <f>IF('Result do Turno'!BQ161="","",'Result do Turno'!BQ161)</f>
        <v/>
      </c>
      <c r="AX160" s="185" t="str">
        <f>IF('Result do Turno'!CB161="","",'Result do Turno'!CB161)</f>
        <v/>
      </c>
      <c r="AY160" s="31" t="str">
        <f>IF('Result do Turno'!CB162="","",'Result do Turno'!CB162)</f>
        <v/>
      </c>
      <c r="AZ160" s="31" t="str">
        <f>IF('Result do Turno'!CC161="","",'Result do Turno'!CC161)</f>
        <v/>
      </c>
      <c r="BA160" s="31" t="str">
        <f>IF('Result do Turno'!CC162="","",'Result do Turno'!CC162)</f>
        <v/>
      </c>
      <c r="BB160" s="31" t="str">
        <f>IF('Result do Turno'!CD161="","",'Result do Turno'!CD161)</f>
        <v/>
      </c>
      <c r="BC160" s="31" t="str">
        <f>IF('Result do Turno'!CD162="","",'Result do Turno'!CD162)</f>
        <v/>
      </c>
      <c r="BD160" s="31" t="str">
        <f>IF('Result do Turno'!CE161="","",'Result do Turno'!CE161)</f>
        <v/>
      </c>
      <c r="BE160" s="186" t="str">
        <f>IF('Result do Turno'!CE162="","",'Result do Turno'!CE162)</f>
        <v/>
      </c>
      <c r="BG160" s="31">
        <f>'Result do Turno'!W162</f>
        <v>0</v>
      </c>
      <c r="BH160" s="31" t="str">
        <f t="shared" si="420"/>
        <v>x x</v>
      </c>
      <c r="BI160" s="31">
        <f>'Result do Turno'!AK160</f>
        <v>0</v>
      </c>
      <c r="BJ160" s="31" t="str">
        <f t="shared" si="421"/>
        <v>x x</v>
      </c>
      <c r="BK160" s="31">
        <f>'Result do Turno'!AY158</f>
        <v>0</v>
      </c>
      <c r="BL160" s="31" t="str">
        <f t="shared" si="422"/>
        <v>x x</v>
      </c>
      <c r="BM160" s="31">
        <f>'Result do Turno'!BM162</f>
        <v>0</v>
      </c>
      <c r="BN160" s="31" t="str">
        <f t="shared" si="423"/>
        <v>x x</v>
      </c>
      <c r="BO160" s="31">
        <f>'Result do Turno'!CA161</f>
        <v>0</v>
      </c>
      <c r="BP160" s="31" t="str">
        <f t="shared" si="424"/>
        <v>x x</v>
      </c>
      <c r="BQ160" s="31" t="str">
        <f t="shared" si="425"/>
        <v/>
      </c>
      <c r="BR160" s="31" t="str">
        <f t="shared" si="426"/>
        <v>0 perdeu para 0 por x x</v>
      </c>
      <c r="BS160" s="31" t="str">
        <f t="shared" si="427"/>
        <v/>
      </c>
      <c r="BT160" s="31" t="str">
        <f t="shared" si="428"/>
        <v>0 perdeu para 0 por x x</v>
      </c>
      <c r="BU160" s="31" t="str">
        <f t="shared" si="429"/>
        <v/>
      </c>
      <c r="BV160" s="31" t="str">
        <f t="shared" si="430"/>
        <v>0 perdeu para 0 por x x</v>
      </c>
      <c r="BW160" s="31" t="str">
        <f t="shared" si="431"/>
        <v/>
      </c>
      <c r="BX160" s="31" t="str">
        <f t="shared" si="432"/>
        <v>0 perdeu para 0 por x x</v>
      </c>
      <c r="BY160" s="31" t="str">
        <f t="shared" si="433"/>
        <v/>
      </c>
      <c r="BZ160" s="31" t="str">
        <f t="shared" si="434"/>
        <v>0 perdeu para 0 por x x</v>
      </c>
      <c r="CB160" s="31" t="str">
        <f t="shared" si="435"/>
        <v>0 x 0</v>
      </c>
      <c r="CC160" s="31" t="str">
        <f t="shared" si="436"/>
        <v>0 x 0</v>
      </c>
      <c r="CD160" s="31" t="str">
        <f t="shared" si="437"/>
        <v>0 x 0</v>
      </c>
      <c r="CE160" s="31" t="str">
        <f t="shared" si="438"/>
        <v>0 x 0</v>
      </c>
      <c r="CF160" s="31" t="str">
        <f t="shared" si="439"/>
        <v>0 x 0</v>
      </c>
      <c r="CG160" s="31">
        <f t="shared" si="440"/>
        <v>0</v>
      </c>
      <c r="CH160" s="31" t="str">
        <f t="shared" si="441"/>
        <v/>
      </c>
    </row>
    <row r="161" spans="1:86" x14ac:dyDescent="0.45">
      <c r="A161" s="179">
        <f>'Result do Turno'!D161</f>
        <v>0</v>
      </c>
      <c r="B161" s="31">
        <f>'Result do Turno'!V159</f>
        <v>0</v>
      </c>
      <c r="C161" s="31">
        <f t="shared" si="415"/>
        <v>0</v>
      </c>
      <c r="D161" s="31">
        <f>'Result do Turno'!AJ157</f>
        <v>0</v>
      </c>
      <c r="E161" s="31">
        <f t="shared" si="416"/>
        <v>0</v>
      </c>
      <c r="F161" s="31">
        <f>'Result do Turno'!AX162</f>
        <v>0</v>
      </c>
      <c r="G161" s="31">
        <f t="shared" si="417"/>
        <v>0</v>
      </c>
      <c r="H161" s="31">
        <f>'Result do Turno'!BL162</f>
        <v>0</v>
      </c>
      <c r="I161" s="31">
        <f t="shared" si="418"/>
        <v>0</v>
      </c>
      <c r="J161" s="31">
        <f>'Result do Turno'!BZ159</f>
        <v>0</v>
      </c>
      <c r="K161" s="31">
        <f t="shared" si="419"/>
        <v>0</v>
      </c>
      <c r="M161" s="181">
        <f>'Result do Turno'!U159</f>
        <v>0</v>
      </c>
      <c r="N161" s="181" t="str">
        <f>'Result do Turno'!AI157</f>
        <v>(D)</v>
      </c>
      <c r="O161" s="181" t="str">
        <f>'Result do Turno'!AW162</f>
        <v>(D)</v>
      </c>
      <c r="P161" s="181">
        <f>'Result do Turno'!BK162</f>
        <v>0</v>
      </c>
      <c r="Q161" s="181" t="str">
        <f>'Result do Turno'!BY159</f>
        <v>(D)</v>
      </c>
      <c r="R161" s="185" t="str">
        <f>IF('Result do Turno'!X160="","",'Result do Turno'!X160)</f>
        <v/>
      </c>
      <c r="S161" s="31" t="str">
        <f>IF('Result do Turno'!X159="","",'Result do Turno'!X159)</f>
        <v/>
      </c>
      <c r="T161" s="31" t="str">
        <f>IF('Result do Turno'!Y160="","",'Result do Turno'!Y160)</f>
        <v/>
      </c>
      <c r="U161" s="31" t="str">
        <f>IF('Result do Turno'!Y159="","",'Result do Turno'!Y159)</f>
        <v/>
      </c>
      <c r="V161" s="31" t="str">
        <f>IF('Result do Turno'!Z160="","",'Result do Turno'!Z160)</f>
        <v/>
      </c>
      <c r="W161" s="31" t="str">
        <f>IF('Result do Turno'!Z159="","",'Result do Turno'!Z159)</f>
        <v/>
      </c>
      <c r="X161" s="31" t="str">
        <f>IF('Result do Turno'!AA160="","",'Result do Turno'!AA160)</f>
        <v/>
      </c>
      <c r="Y161" s="186" t="str">
        <f>IF('Result do Turno'!AA159="","",'Result do Turno'!AA159)</f>
        <v/>
      </c>
      <c r="Z161" s="185" t="str">
        <f>IF('Result do Turno'!AL161="","",'Result do Turno'!AL161)</f>
        <v/>
      </c>
      <c r="AA161" s="31" t="str">
        <f>IF('Result do Turno'!AL162="","",'Result do Turno'!AL162)</f>
        <v/>
      </c>
      <c r="AB161" s="31" t="str">
        <f>IF('Result do Turno'!AM161="","",'Result do Turno'!AM161)</f>
        <v/>
      </c>
      <c r="AC161" s="31" t="str">
        <f>IF('Result do Turno'!AM162="","",'Result do Turno'!AM162)</f>
        <v/>
      </c>
      <c r="AD161" s="31" t="str">
        <f>IF('Result do Turno'!AN161="","",'Result do Turno'!AN161)</f>
        <v/>
      </c>
      <c r="AE161" s="31" t="str">
        <f>IF('Result do Turno'!AN162="","",'Result do Turno'!AN162)</f>
        <v/>
      </c>
      <c r="AF161" s="31" t="str">
        <f>IF('Result do Turno'!AO161="","",'Result do Turno'!AO161)</f>
        <v/>
      </c>
      <c r="AG161" s="186" t="str">
        <f>IF('Result do Turno'!AO162="","",'Result do Turno'!AO162)</f>
        <v/>
      </c>
      <c r="AH161" s="185" t="str">
        <f>IF('Result do Turno'!AZ161="","",'Result do Turno'!AZ161)</f>
        <v/>
      </c>
      <c r="AI161" s="31" t="str">
        <f>IF('Result do Turno'!AZ162="","",'Result do Turno'!AZ162)</f>
        <v/>
      </c>
      <c r="AJ161" s="31" t="str">
        <f>IF('Result do Turno'!BA161="","",'Result do Turno'!BA161)</f>
        <v/>
      </c>
      <c r="AK161" s="31" t="str">
        <f>IF('Result do Turno'!BA162="","",'Result do Turno'!BA162)</f>
        <v/>
      </c>
      <c r="AL161" s="31" t="str">
        <f>IF('Result do Turno'!BB161="","",'Result do Turno'!BB161)</f>
        <v/>
      </c>
      <c r="AM161" s="31" t="str">
        <f>IF('Result do Turno'!BB162="","",'Result do Turno'!BB162)</f>
        <v/>
      </c>
      <c r="AN161" s="31" t="str">
        <f>IF('Result do Turno'!BC161="","",'Result do Turno'!BC161)</f>
        <v/>
      </c>
      <c r="AO161" s="186" t="str">
        <f>IF('Result do Turno'!BC162="","",'Result do Turno'!BC162)</f>
        <v/>
      </c>
      <c r="AP161" s="185" t="str">
        <f>IF('Result do Turno'!BN161="","",'Result do Turno'!BN161)</f>
        <v/>
      </c>
      <c r="AQ161" s="31" t="str">
        <f>IF('Result do Turno'!BN162="","",'Result do Turno'!BN162)</f>
        <v/>
      </c>
      <c r="AR161" s="31" t="str">
        <f>IF('Result do Turno'!BO161="","",'Result do Turno'!BO161)</f>
        <v/>
      </c>
      <c r="AS161" s="31" t="str">
        <f>IF('Result do Turno'!BO162="","",'Result do Turno'!BO162)</f>
        <v/>
      </c>
      <c r="AT161" s="31" t="str">
        <f>IF('Result do Turno'!BP161="","",'Result do Turno'!BP161)</f>
        <v/>
      </c>
      <c r="AU161" s="31" t="str">
        <f>IF('Result do Turno'!BP162="","",'Result do Turno'!BP162)</f>
        <v/>
      </c>
      <c r="AV161" s="31" t="str">
        <f>IF('Result do Turno'!BQ161="","",'Result do Turno'!BQ161)</f>
        <v/>
      </c>
      <c r="AW161" s="186" t="str">
        <f>IF('Result do Turno'!BQ162="","",'Result do Turno'!BQ162)</f>
        <v/>
      </c>
      <c r="AX161" s="185" t="str">
        <f>IF('Result do Turno'!CB160="","",'Result do Turno'!CB160)</f>
        <v/>
      </c>
      <c r="AY161" s="31" t="str">
        <f>IF('Result do Turno'!CB159="","",'Result do Turno'!CB159)</f>
        <v/>
      </c>
      <c r="AZ161" s="31" t="str">
        <f>IF('Result do Turno'!CC160="","",'Result do Turno'!CC160)</f>
        <v/>
      </c>
      <c r="BA161" s="31" t="str">
        <f>IF('Result do Turno'!CC159="","",'Result do Turno'!CC159)</f>
        <v/>
      </c>
      <c r="BB161" s="31" t="str">
        <f>IF('Result do Turno'!CD160="","",'Result do Turno'!CD160)</f>
        <v/>
      </c>
      <c r="BC161" s="31" t="str">
        <f>IF('Result do Turno'!CD159="","",'Result do Turno'!CD159)</f>
        <v/>
      </c>
      <c r="BD161" s="31" t="str">
        <f>IF('Result do Turno'!CE160="","",'Result do Turno'!CE160)</f>
        <v/>
      </c>
      <c r="BE161" s="186" t="str">
        <f>IF('Result do Turno'!CE159="","",'Result do Turno'!CE159)</f>
        <v/>
      </c>
      <c r="BG161" s="31">
        <f>'Result do Turno'!W160</f>
        <v>0</v>
      </c>
      <c r="BH161" s="31" t="str">
        <f t="shared" si="420"/>
        <v>x x</v>
      </c>
      <c r="BI161" s="31">
        <f>'Result do Turno'!AK158</f>
        <v>0</v>
      </c>
      <c r="BJ161" s="31" t="str">
        <f t="shared" si="421"/>
        <v>x x</v>
      </c>
      <c r="BK161" s="31">
        <f>'Result do Turno'!AY161</f>
        <v>0</v>
      </c>
      <c r="BL161" s="31" t="str">
        <f t="shared" si="422"/>
        <v>x x</v>
      </c>
      <c r="BM161" s="31">
        <f>'Result do Turno'!BM161</f>
        <v>0</v>
      </c>
      <c r="BN161" s="31" t="str">
        <f t="shared" si="423"/>
        <v>x x</v>
      </c>
      <c r="BO161" s="31">
        <f>'Result do Turno'!CA160</f>
        <v>0</v>
      </c>
      <c r="BP161" s="31" t="str">
        <f t="shared" si="424"/>
        <v>x x</v>
      </c>
      <c r="BQ161" s="31" t="str">
        <f t="shared" si="425"/>
        <v/>
      </c>
      <c r="BR161" s="31" t="str">
        <f t="shared" si="426"/>
        <v>0 perdeu para 0 por x x</v>
      </c>
      <c r="BS161" s="31" t="str">
        <f t="shared" si="427"/>
        <v/>
      </c>
      <c r="BT161" s="31" t="str">
        <f t="shared" si="428"/>
        <v>0 perdeu para 0 por x x</v>
      </c>
      <c r="BU161" s="31" t="str">
        <f t="shared" si="429"/>
        <v/>
      </c>
      <c r="BV161" s="31" t="str">
        <f t="shared" si="430"/>
        <v>0 perdeu para 0 por x x</v>
      </c>
      <c r="BW161" s="31" t="str">
        <f t="shared" si="431"/>
        <v/>
      </c>
      <c r="BX161" s="31" t="str">
        <f t="shared" si="432"/>
        <v>0 perdeu para 0 por x x</v>
      </c>
      <c r="BY161" s="31" t="str">
        <f t="shared" si="433"/>
        <v/>
      </c>
      <c r="BZ161" s="31" t="str">
        <f t="shared" si="434"/>
        <v>0 perdeu para 0 por x x</v>
      </c>
      <c r="CB161" s="31" t="str">
        <f t="shared" si="435"/>
        <v>0 x 0</v>
      </c>
      <c r="CC161" s="31" t="str">
        <f t="shared" si="436"/>
        <v>0 x 0</v>
      </c>
      <c r="CD161" s="31" t="str">
        <f t="shared" si="437"/>
        <v>0 x 0</v>
      </c>
      <c r="CE161" s="31" t="str">
        <f t="shared" si="438"/>
        <v>0 x 0</v>
      </c>
      <c r="CF161" s="31" t="str">
        <f t="shared" si="439"/>
        <v>0 x 0</v>
      </c>
      <c r="CG161" s="31">
        <f t="shared" si="440"/>
        <v>0</v>
      </c>
      <c r="CH161" s="31" t="str">
        <f t="shared" si="441"/>
        <v/>
      </c>
    </row>
    <row r="162" spans="1:86" x14ac:dyDescent="0.45">
      <c r="A162" s="179">
        <f>'Result do Turno'!D162</f>
        <v>0</v>
      </c>
      <c r="B162" s="31">
        <f>'Result do Turno'!V157</f>
        <v>0</v>
      </c>
      <c r="C162" s="31">
        <f t="shared" si="415"/>
        <v>0</v>
      </c>
      <c r="D162" s="31">
        <f>'Result do Turno'!AJ161</f>
        <v>0</v>
      </c>
      <c r="E162" s="31">
        <f t="shared" si="416"/>
        <v>0</v>
      </c>
      <c r="F162" s="31">
        <f>'Result do Turno'!AX161</f>
        <v>0</v>
      </c>
      <c r="G162" s="31">
        <f t="shared" si="417"/>
        <v>0</v>
      </c>
      <c r="H162" s="31">
        <f>'Result do Turno'!BL159</f>
        <v>0</v>
      </c>
      <c r="I162" s="31">
        <f t="shared" si="418"/>
        <v>0</v>
      </c>
      <c r="J162" s="31">
        <f>'Result do Turno'!BZ161</f>
        <v>0</v>
      </c>
      <c r="K162" s="31">
        <f t="shared" si="419"/>
        <v>0</v>
      </c>
      <c r="M162" s="181">
        <f>'Result do Turno'!U157</f>
        <v>0</v>
      </c>
      <c r="N162" s="181" t="str">
        <f>'Result do Turno'!AI161</f>
        <v>(D)</v>
      </c>
      <c r="O162" s="181">
        <f>'Result do Turno'!AW161</f>
        <v>0</v>
      </c>
      <c r="P162" s="181">
        <f>'Result do Turno'!BK159</f>
        <v>0</v>
      </c>
      <c r="Q162" s="181" t="str">
        <f>'Result do Turno'!BY161</f>
        <v>(D)</v>
      </c>
      <c r="R162" s="187" t="str">
        <f>IF('Result do Turno'!X158="","",'Result do Turno'!X158)</f>
        <v/>
      </c>
      <c r="S162" s="188" t="str">
        <f>IF('Result do Turno'!X157="","",'Result do Turno'!X157)</f>
        <v/>
      </c>
      <c r="T162" s="188" t="str">
        <f>IF('Result do Turno'!Y158="","",'Result do Turno'!Y158)</f>
        <v/>
      </c>
      <c r="U162" s="188" t="str">
        <f>IF('Result do Turno'!Y157="","",'Result do Turno'!Y157)</f>
        <v/>
      </c>
      <c r="V162" s="188" t="str">
        <f>IF('Result do Turno'!Z158="","",'Result do Turno'!Z158)</f>
        <v/>
      </c>
      <c r="W162" s="188" t="str">
        <f>IF('Result do Turno'!Z157="","",'Result do Turno'!Z157)</f>
        <v/>
      </c>
      <c r="X162" s="188" t="str">
        <f>IF('Result do Turno'!AA158="","",'Result do Turno'!AA158)</f>
        <v/>
      </c>
      <c r="Y162" s="189" t="str">
        <f>IF('Result do Turno'!AA157="","",'Result do Turno'!AA157)</f>
        <v/>
      </c>
      <c r="Z162" s="187" t="str">
        <f>IF('Result do Turno'!AL162="","",'Result do Turno'!AL162)</f>
        <v/>
      </c>
      <c r="AA162" s="188" t="str">
        <f>IF('Result do Turno'!AL161="","",'Result do Turno'!AL161)</f>
        <v/>
      </c>
      <c r="AB162" s="188" t="str">
        <f>IF('Result do Turno'!AM162="","",'Result do Turno'!AM162)</f>
        <v/>
      </c>
      <c r="AC162" s="188" t="str">
        <f>IF('Result do Turno'!AM161="","",'Result do Turno'!AM161)</f>
        <v/>
      </c>
      <c r="AD162" s="188" t="str">
        <f>IF('Result do Turno'!AN162="","",'Result do Turno'!AN162)</f>
        <v/>
      </c>
      <c r="AE162" s="188" t="str">
        <f>IF('Result do Turno'!AN161="","",'Result do Turno'!AN161)</f>
        <v/>
      </c>
      <c r="AF162" s="188" t="str">
        <f>IF('Result do Turno'!AO162="","",'Result do Turno'!AO162)</f>
        <v/>
      </c>
      <c r="AG162" s="189" t="str">
        <f>IF('Result do Turno'!AO161="","",'Result do Turno'!AO161)</f>
        <v/>
      </c>
      <c r="AH162" s="187" t="str">
        <f>IF('Result do Turno'!AZ162="","",'Result do Turno'!AZ162)</f>
        <v/>
      </c>
      <c r="AI162" s="188" t="str">
        <f>IF('Result do Turno'!AZ161="","",'Result do Turno'!AZ161)</f>
        <v/>
      </c>
      <c r="AJ162" s="188" t="str">
        <f>IF('Result do Turno'!BA162="","",'Result do Turno'!BA162)</f>
        <v/>
      </c>
      <c r="AK162" s="188" t="str">
        <f>IF('Result do Turno'!BA161="","",'Result do Turno'!BA161)</f>
        <v/>
      </c>
      <c r="AL162" s="188" t="str">
        <f>IF('Result do Turno'!BB162="","",'Result do Turno'!BB162)</f>
        <v/>
      </c>
      <c r="AM162" s="188" t="str">
        <f>IF('Result do Turno'!BB161="","",'Result do Turno'!BB161)</f>
        <v/>
      </c>
      <c r="AN162" s="188" t="str">
        <f>IF('Result do Turno'!BC162="","",'Result do Turno'!BC162)</f>
        <v/>
      </c>
      <c r="AO162" s="189" t="str">
        <f>IF('Result do Turno'!BC161="","",'Result do Turno'!BC161)</f>
        <v/>
      </c>
      <c r="AP162" s="187" t="str">
        <f>IF('Result do Turno'!BN160="","",'Result do Turno'!BN160)</f>
        <v/>
      </c>
      <c r="AQ162" s="188" t="str">
        <f>IF('Result do Turno'!BN159="","",'Result do Turno'!BN159)</f>
        <v/>
      </c>
      <c r="AR162" s="188" t="str">
        <f>IF('Result do Turno'!BO160="","",'Result do Turno'!BO160)</f>
        <v/>
      </c>
      <c r="AS162" s="188" t="str">
        <f>IF('Result do Turno'!BO159="","",'Result do Turno'!BO159)</f>
        <v/>
      </c>
      <c r="AT162" s="188" t="str">
        <f>IF('Result do Turno'!BP160="","",'Result do Turno'!BP160)</f>
        <v/>
      </c>
      <c r="AU162" s="188" t="str">
        <f>IF('Result do Turno'!BP159="","",'Result do Turno'!BP159)</f>
        <v/>
      </c>
      <c r="AV162" s="188" t="str">
        <f>IF('Result do Turno'!BQ160="","",'Result do Turno'!BQ160)</f>
        <v/>
      </c>
      <c r="AW162" s="189" t="str">
        <f>IF('Result do Turno'!BQ159="","",'Result do Turno'!BQ159)</f>
        <v/>
      </c>
      <c r="AX162" s="187" t="str">
        <f>IF('Result do Turno'!CB162="","",'Result do Turno'!CB162)</f>
        <v/>
      </c>
      <c r="AY162" s="188" t="str">
        <f>IF('Result do Turno'!CB161="","",'Result do Turno'!CB161)</f>
        <v/>
      </c>
      <c r="AZ162" s="188" t="str">
        <f>IF('Result do Turno'!CC162="","",'Result do Turno'!CC162)</f>
        <v/>
      </c>
      <c r="BA162" s="188" t="str">
        <f>IF('Result do Turno'!CC161="","",'Result do Turno'!CC161)</f>
        <v/>
      </c>
      <c r="BB162" s="188" t="str">
        <f>IF('Result do Turno'!CD162="","",'Result do Turno'!CD162)</f>
        <v/>
      </c>
      <c r="BC162" s="188" t="str">
        <f>IF('Result do Turno'!CD161="","",'Result do Turno'!CD161)</f>
        <v/>
      </c>
      <c r="BD162" s="188" t="str">
        <f>IF('Result do Turno'!CE162="","",'Result do Turno'!CE162)</f>
        <v/>
      </c>
      <c r="BE162" s="189" t="str">
        <f>IF('Result do Turno'!CE161="","",'Result do Turno'!CE161)</f>
        <v/>
      </c>
      <c r="BG162" s="31">
        <f>'Result do Turno'!W158</f>
        <v>0</v>
      </c>
      <c r="BH162" s="31" t="str">
        <f t="shared" si="420"/>
        <v>x x</v>
      </c>
      <c r="BI162" s="31">
        <f>'Result do Turno'!AK162</f>
        <v>0</v>
      </c>
      <c r="BJ162" s="31" t="str">
        <f t="shared" si="421"/>
        <v>x x</v>
      </c>
      <c r="BK162" s="31">
        <f>'Result do Turno'!AY162</f>
        <v>0</v>
      </c>
      <c r="BL162" s="31" t="str">
        <f t="shared" si="422"/>
        <v>x x</v>
      </c>
      <c r="BM162" s="31">
        <f>'Result do Turno'!BM160</f>
        <v>0</v>
      </c>
      <c r="BN162" s="31" t="str">
        <f t="shared" si="423"/>
        <v>x x</v>
      </c>
      <c r="BO162" s="31">
        <f>'Result do Turno'!CA162</f>
        <v>0</v>
      </c>
      <c r="BP162" s="31" t="str">
        <f t="shared" si="424"/>
        <v>x x</v>
      </c>
      <c r="BQ162" s="31" t="str">
        <f t="shared" si="425"/>
        <v/>
      </c>
      <c r="BR162" s="31" t="str">
        <f t="shared" si="426"/>
        <v>0 perdeu para 0 por x x</v>
      </c>
      <c r="BS162" s="31" t="str">
        <f t="shared" si="427"/>
        <v/>
      </c>
      <c r="BT162" s="31" t="str">
        <f t="shared" si="428"/>
        <v>0 perdeu para 0 por x x</v>
      </c>
      <c r="BU162" s="31" t="str">
        <f t="shared" si="429"/>
        <v/>
      </c>
      <c r="BV162" s="31" t="str">
        <f t="shared" si="430"/>
        <v>0 perdeu para 0 por x x</v>
      </c>
      <c r="BW162" s="31" t="str">
        <f t="shared" si="431"/>
        <v/>
      </c>
      <c r="BX162" s="31" t="str">
        <f t="shared" si="432"/>
        <v>0 perdeu para 0 por x x</v>
      </c>
      <c r="BY162" s="31" t="str">
        <f t="shared" si="433"/>
        <v/>
      </c>
      <c r="BZ162" s="31" t="str">
        <f t="shared" si="434"/>
        <v>0 perdeu para 0 por x x</v>
      </c>
      <c r="CB162" s="31" t="str">
        <f t="shared" si="435"/>
        <v>0 x 0</v>
      </c>
      <c r="CC162" s="31" t="str">
        <f t="shared" si="436"/>
        <v>0 x 0</v>
      </c>
      <c r="CD162" s="31" t="str">
        <f t="shared" si="437"/>
        <v>0 x 0</v>
      </c>
      <c r="CE162" s="31" t="str">
        <f t="shared" si="438"/>
        <v>0 x 0</v>
      </c>
      <c r="CF162" s="31" t="str">
        <f t="shared" si="439"/>
        <v>0 x 0</v>
      </c>
      <c r="CG162" s="31">
        <f t="shared" si="440"/>
        <v>0</v>
      </c>
      <c r="CH162" s="31" t="str">
        <f t="shared" si="441"/>
        <v/>
      </c>
    </row>
    <row r="163" spans="1:86" x14ac:dyDescent="0.45">
      <c r="A163" s="179"/>
      <c r="M163" s="181"/>
      <c r="N163" s="181"/>
      <c r="O163" s="181"/>
      <c r="P163" s="181"/>
      <c r="Q163" s="181"/>
      <c r="R163" s="181"/>
      <c r="S163" s="181"/>
      <c r="Z163" s="181"/>
      <c r="AA163" s="181"/>
      <c r="AH163" s="181"/>
      <c r="AI163" s="181"/>
      <c r="AP163" s="181"/>
      <c r="AQ163" s="181"/>
      <c r="AX163" s="181"/>
      <c r="AY163" s="181"/>
    </row>
    <row r="164" spans="1:86" x14ac:dyDescent="0.45">
      <c r="A164" s="179"/>
      <c r="M164" s="181"/>
      <c r="N164" s="181"/>
      <c r="O164" s="181"/>
      <c r="P164" s="181"/>
      <c r="Q164" s="181"/>
      <c r="R164" s="181"/>
      <c r="S164" s="181"/>
      <c r="Z164" s="181"/>
      <c r="AA164" s="181"/>
      <c r="AH164" s="181"/>
      <c r="AI164" s="181"/>
      <c r="AP164" s="181"/>
      <c r="AQ164" s="181"/>
      <c r="AX164" s="181"/>
      <c r="AY164" s="181"/>
    </row>
    <row r="165" spans="1:86" x14ac:dyDescent="0.45">
      <c r="A165" s="179"/>
      <c r="M165" s="181"/>
      <c r="N165" s="181"/>
      <c r="O165" s="181"/>
      <c r="P165" s="181"/>
      <c r="Q165" s="181"/>
      <c r="R165" s="181"/>
      <c r="S165" s="181"/>
      <c r="Z165" s="181"/>
      <c r="AA165" s="181"/>
      <c r="AH165" s="181"/>
      <c r="AI165" s="181"/>
      <c r="AP165" s="181"/>
      <c r="AQ165" s="181"/>
      <c r="AX165" s="181"/>
      <c r="AY165" s="181"/>
    </row>
    <row r="166" spans="1:86" x14ac:dyDescent="0.45">
      <c r="A166" s="179"/>
      <c r="B166" s="180"/>
      <c r="F166" s="180"/>
      <c r="H166" s="180"/>
      <c r="J166" s="180"/>
      <c r="M166" s="181"/>
      <c r="N166" s="181"/>
      <c r="O166" s="181"/>
      <c r="P166" s="181"/>
      <c r="Q166" s="181"/>
      <c r="R166" s="181"/>
      <c r="S166" s="181"/>
      <c r="Z166" s="181"/>
      <c r="AA166" s="181"/>
      <c r="AH166" s="181"/>
      <c r="AI166" s="181"/>
      <c r="AP166" s="181"/>
      <c r="AQ166" s="181"/>
      <c r="AX166" s="181"/>
      <c r="AY166" s="181"/>
    </row>
    <row r="167" spans="1:86" x14ac:dyDescent="0.45">
      <c r="A167" s="179"/>
      <c r="M167" s="181"/>
      <c r="N167" s="181"/>
      <c r="O167" s="181"/>
      <c r="P167" s="181"/>
      <c r="Q167" s="181"/>
      <c r="R167" s="181"/>
      <c r="S167" s="181"/>
      <c r="Z167" s="181"/>
      <c r="AA167" s="181"/>
      <c r="AH167" s="181"/>
      <c r="AI167" s="181"/>
      <c r="AP167" s="181"/>
      <c r="AQ167" s="181"/>
      <c r="AX167" s="181"/>
      <c r="AY167" s="181"/>
    </row>
    <row r="168" spans="1:86" x14ac:dyDescent="0.45">
      <c r="A168" s="179"/>
      <c r="M168" s="181"/>
      <c r="N168" s="181"/>
      <c r="O168" s="181"/>
      <c r="P168" s="181"/>
      <c r="Q168" s="181"/>
      <c r="R168" s="181"/>
      <c r="S168" s="181"/>
      <c r="Z168" s="181"/>
      <c r="AA168" s="181"/>
      <c r="AH168" s="181"/>
      <c r="AI168" s="181"/>
      <c r="AP168" s="181"/>
      <c r="AQ168" s="181"/>
      <c r="AX168" s="181"/>
      <c r="AY168" s="181"/>
    </row>
    <row r="169" spans="1:86" x14ac:dyDescent="0.45">
      <c r="A169" s="179"/>
      <c r="M169" s="181"/>
      <c r="N169" s="181"/>
      <c r="O169" s="181"/>
      <c r="P169" s="181"/>
      <c r="Q169" s="181"/>
      <c r="R169" s="181"/>
      <c r="S169" s="181"/>
      <c r="Z169" s="181"/>
      <c r="AA169" s="181"/>
      <c r="AH169" s="181"/>
      <c r="AI169" s="181"/>
      <c r="AP169" s="181"/>
      <c r="AQ169" s="181"/>
      <c r="AX169" s="181"/>
      <c r="AY169" s="181"/>
    </row>
    <row r="170" spans="1:86" x14ac:dyDescent="0.45">
      <c r="A170" s="179"/>
      <c r="M170" s="181"/>
      <c r="N170" s="181"/>
      <c r="O170" s="181"/>
      <c r="P170" s="181"/>
      <c r="Q170" s="181"/>
      <c r="R170" s="181"/>
      <c r="S170" s="181"/>
      <c r="Z170" s="181"/>
      <c r="AA170" s="181"/>
      <c r="AH170" s="181"/>
      <c r="AI170" s="181"/>
      <c r="AP170" s="181"/>
      <c r="AQ170" s="181"/>
      <c r="AX170" s="181"/>
      <c r="AY170" s="181"/>
    </row>
    <row r="171" spans="1:86" x14ac:dyDescent="0.45">
      <c r="A171" s="179"/>
      <c r="M171" s="181"/>
      <c r="N171" s="181"/>
      <c r="O171" s="181"/>
      <c r="P171" s="181"/>
      <c r="Q171" s="181"/>
      <c r="R171" s="181"/>
      <c r="S171" s="181"/>
      <c r="Z171" s="181"/>
      <c r="AA171" s="181"/>
      <c r="AH171" s="181"/>
      <c r="AI171" s="181"/>
      <c r="AP171" s="181"/>
      <c r="AQ171" s="181"/>
      <c r="AX171" s="181"/>
      <c r="AY171" s="181"/>
    </row>
    <row r="172" spans="1:86" x14ac:dyDescent="0.45">
      <c r="A172" s="179"/>
      <c r="B172" s="180"/>
      <c r="F172" s="180"/>
      <c r="H172" s="180"/>
      <c r="J172" s="180"/>
      <c r="M172" s="181"/>
      <c r="N172" s="181"/>
      <c r="O172" s="181"/>
      <c r="P172" s="181"/>
      <c r="Q172" s="181"/>
      <c r="R172" s="181"/>
      <c r="S172" s="181"/>
      <c r="Z172" s="181"/>
      <c r="AA172" s="181"/>
      <c r="AH172" s="181"/>
      <c r="AI172" s="181"/>
      <c r="AP172" s="181"/>
      <c r="AQ172" s="181"/>
      <c r="AX172" s="181"/>
      <c r="AY172" s="181"/>
    </row>
    <row r="173" spans="1:86" x14ac:dyDescent="0.45">
      <c r="A173" s="179"/>
      <c r="M173" s="181"/>
      <c r="N173" s="181"/>
      <c r="O173" s="181"/>
      <c r="P173" s="181"/>
      <c r="Q173" s="181"/>
      <c r="R173" s="181"/>
      <c r="S173" s="181"/>
      <c r="Z173" s="181"/>
      <c r="AA173" s="181"/>
      <c r="AH173" s="181"/>
      <c r="AI173" s="181"/>
      <c r="AP173" s="181"/>
      <c r="AQ173" s="181"/>
      <c r="AX173" s="181"/>
      <c r="AY173" s="181"/>
    </row>
    <row r="174" spans="1:86" x14ac:dyDescent="0.45">
      <c r="A174" s="179"/>
      <c r="M174" s="181"/>
      <c r="N174" s="181"/>
      <c r="O174" s="181"/>
      <c r="P174" s="181"/>
      <c r="Q174" s="181"/>
      <c r="R174" s="181"/>
      <c r="S174" s="181"/>
      <c r="Z174" s="181"/>
      <c r="AA174" s="181"/>
      <c r="AH174" s="181"/>
      <c r="AI174" s="181"/>
      <c r="AP174" s="181"/>
      <c r="AQ174" s="181"/>
      <c r="AX174" s="181"/>
      <c r="AY174" s="181"/>
    </row>
    <row r="175" spans="1:86" x14ac:dyDescent="0.45">
      <c r="A175" s="179"/>
      <c r="M175" s="181"/>
      <c r="N175" s="181"/>
      <c r="O175" s="181"/>
      <c r="P175" s="181"/>
      <c r="Q175" s="181"/>
      <c r="R175" s="181"/>
      <c r="S175" s="181"/>
      <c r="Z175" s="181"/>
      <c r="AA175" s="181"/>
      <c r="AH175" s="181"/>
      <c r="AI175" s="181"/>
      <c r="AP175" s="181"/>
      <c r="AQ175" s="181"/>
      <c r="AX175" s="181"/>
      <c r="AY175" s="181"/>
    </row>
    <row r="176" spans="1:86" x14ac:dyDescent="0.45">
      <c r="A176" s="179"/>
      <c r="M176" s="181"/>
      <c r="N176" s="181"/>
      <c r="O176" s="181"/>
      <c r="P176" s="181"/>
      <c r="Q176" s="181"/>
      <c r="R176" s="181"/>
      <c r="S176" s="181"/>
      <c r="Z176" s="181"/>
      <c r="AA176" s="181"/>
      <c r="AH176" s="181"/>
      <c r="AI176" s="181"/>
      <c r="AP176" s="181"/>
      <c r="AQ176" s="181"/>
      <c r="AX176" s="181"/>
      <c r="AY176" s="181"/>
    </row>
    <row r="177" spans="1:51" x14ac:dyDescent="0.45">
      <c r="A177" s="179"/>
      <c r="M177" s="181"/>
      <c r="N177" s="181"/>
      <c r="O177" s="181"/>
      <c r="P177" s="181"/>
      <c r="Q177" s="181"/>
      <c r="R177" s="181"/>
      <c r="S177" s="181"/>
      <c r="Z177" s="181"/>
      <c r="AA177" s="181"/>
      <c r="AH177" s="181"/>
      <c r="AI177" s="181"/>
      <c r="AP177" s="181"/>
      <c r="AQ177" s="181"/>
      <c r="AX177" s="181"/>
      <c r="AY177" s="181"/>
    </row>
    <row r="178" spans="1:51" x14ac:dyDescent="0.45">
      <c r="A178" s="179"/>
      <c r="B178" s="180"/>
      <c r="F178" s="180"/>
      <c r="H178" s="180"/>
      <c r="J178" s="180"/>
      <c r="M178" s="181"/>
      <c r="N178" s="181"/>
      <c r="O178" s="181"/>
      <c r="P178" s="181"/>
      <c r="Q178" s="181"/>
      <c r="R178" s="181"/>
      <c r="S178" s="181"/>
      <c r="Z178" s="181"/>
      <c r="AA178" s="181"/>
      <c r="AH178" s="181"/>
      <c r="AI178" s="181"/>
      <c r="AP178" s="181"/>
      <c r="AQ178" s="181"/>
      <c r="AX178" s="181"/>
      <c r="AY178" s="181"/>
    </row>
    <row r="179" spans="1:51" x14ac:dyDescent="0.45">
      <c r="A179" s="179"/>
      <c r="M179" s="181"/>
      <c r="N179" s="181"/>
      <c r="O179" s="181"/>
      <c r="P179" s="181"/>
      <c r="Q179" s="181"/>
      <c r="R179" s="181"/>
      <c r="S179" s="181"/>
      <c r="Z179" s="181"/>
      <c r="AA179" s="181"/>
      <c r="AH179" s="181"/>
      <c r="AI179" s="181"/>
      <c r="AP179" s="181"/>
      <c r="AQ179" s="181"/>
      <c r="AX179" s="181"/>
      <c r="AY179" s="181"/>
    </row>
    <row r="180" spans="1:51" x14ac:dyDescent="0.45">
      <c r="A180" s="179"/>
      <c r="M180" s="181"/>
      <c r="N180" s="181"/>
      <c r="O180" s="181"/>
      <c r="P180" s="181"/>
      <c r="Q180" s="181"/>
      <c r="R180" s="181"/>
      <c r="S180" s="181"/>
      <c r="Z180" s="181"/>
      <c r="AA180" s="181"/>
      <c r="AH180" s="181"/>
      <c r="AI180" s="181"/>
      <c r="AP180" s="181"/>
      <c r="AQ180" s="181"/>
      <c r="AX180" s="181"/>
      <c r="AY180" s="181"/>
    </row>
    <row r="181" spans="1:51" x14ac:dyDescent="0.45">
      <c r="A181" s="179"/>
      <c r="M181" s="181"/>
      <c r="N181" s="181"/>
      <c r="O181" s="181"/>
      <c r="P181" s="181"/>
      <c r="Q181" s="181"/>
      <c r="R181" s="181"/>
      <c r="S181" s="181"/>
      <c r="Z181" s="181"/>
      <c r="AA181" s="181"/>
      <c r="AH181" s="181"/>
      <c r="AI181" s="181"/>
      <c r="AP181" s="181"/>
      <c r="AQ181" s="181"/>
      <c r="AX181" s="181"/>
      <c r="AY181" s="181"/>
    </row>
    <row r="182" spans="1:51" x14ac:dyDescent="0.45">
      <c r="A182" s="179"/>
      <c r="M182" s="181"/>
      <c r="N182" s="181"/>
      <c r="O182" s="181"/>
      <c r="P182" s="181"/>
      <c r="Q182" s="181"/>
      <c r="R182" s="181"/>
      <c r="S182" s="181"/>
      <c r="Z182" s="181"/>
      <c r="AA182" s="181"/>
      <c r="AH182" s="181"/>
      <c r="AI182" s="181"/>
      <c r="AP182" s="181"/>
      <c r="AQ182" s="181"/>
      <c r="AX182" s="181"/>
      <c r="AY182" s="181"/>
    </row>
    <row r="183" spans="1:51" x14ac:dyDescent="0.45">
      <c r="A183" s="179"/>
      <c r="M183" s="181"/>
      <c r="N183" s="181"/>
      <c r="O183" s="181"/>
      <c r="P183" s="181"/>
      <c r="Q183" s="181"/>
      <c r="R183" s="181"/>
      <c r="S183" s="181"/>
      <c r="Z183" s="181"/>
      <c r="AA183" s="181"/>
      <c r="AH183" s="181"/>
      <c r="AI183" s="181"/>
      <c r="AP183" s="181"/>
      <c r="AQ183" s="181"/>
      <c r="AX183" s="181"/>
      <c r="AY183" s="181"/>
    </row>
    <row r="184" spans="1:51" x14ac:dyDescent="0.45">
      <c r="A184" s="179"/>
      <c r="B184" s="180"/>
      <c r="F184" s="180"/>
      <c r="H184" s="180"/>
      <c r="J184" s="180"/>
      <c r="M184" s="181"/>
      <c r="N184" s="181"/>
      <c r="O184" s="181"/>
      <c r="P184" s="181"/>
      <c r="Q184" s="181"/>
      <c r="R184" s="181"/>
      <c r="S184" s="181"/>
      <c r="Z184" s="181"/>
      <c r="AA184" s="181"/>
      <c r="AH184" s="181"/>
      <c r="AI184" s="181"/>
      <c r="AP184" s="181"/>
      <c r="AQ184" s="181"/>
      <c r="AX184" s="181"/>
      <c r="AY184" s="181"/>
    </row>
    <row r="185" spans="1:51" x14ac:dyDescent="0.45">
      <c r="A185" s="179"/>
      <c r="M185" s="181"/>
      <c r="N185" s="181"/>
      <c r="O185" s="181"/>
      <c r="P185" s="181"/>
      <c r="Q185" s="181"/>
      <c r="R185" s="181"/>
      <c r="S185" s="181"/>
      <c r="Z185" s="181"/>
      <c r="AA185" s="181"/>
      <c r="AH185" s="181"/>
      <c r="AI185" s="181"/>
      <c r="AP185" s="181"/>
      <c r="AQ185" s="181"/>
      <c r="AX185" s="181"/>
      <c r="AY185" s="181"/>
    </row>
    <row r="186" spans="1:51" x14ac:dyDescent="0.45">
      <c r="A186" s="179"/>
      <c r="M186" s="181"/>
      <c r="N186" s="181"/>
      <c r="O186" s="181"/>
      <c r="P186" s="181"/>
      <c r="Q186" s="181"/>
      <c r="R186" s="181"/>
      <c r="S186" s="181"/>
      <c r="Z186" s="181"/>
      <c r="AA186" s="181"/>
      <c r="AH186" s="181"/>
      <c r="AI186" s="181"/>
      <c r="AP186" s="181"/>
      <c r="AQ186" s="181"/>
      <c r="AX186" s="181"/>
      <c r="AY186" s="181"/>
    </row>
    <row r="187" spans="1:51" x14ac:dyDescent="0.45">
      <c r="A187" s="179"/>
      <c r="M187" s="181"/>
      <c r="N187" s="181"/>
      <c r="O187" s="181"/>
      <c r="P187" s="181"/>
      <c r="Q187" s="181"/>
      <c r="R187" s="181"/>
      <c r="S187" s="181"/>
      <c r="Z187" s="181"/>
      <c r="AA187" s="181"/>
      <c r="AH187" s="181"/>
      <c r="AI187" s="181"/>
      <c r="AP187" s="181"/>
      <c r="AQ187" s="181"/>
      <c r="AX187" s="181"/>
      <c r="AY187" s="181"/>
    </row>
    <row r="188" spans="1:51" x14ac:dyDescent="0.45">
      <c r="A188" s="179"/>
      <c r="M188" s="181"/>
      <c r="N188" s="181"/>
      <c r="O188" s="181"/>
      <c r="P188" s="181"/>
      <c r="Q188" s="181"/>
      <c r="R188" s="181"/>
      <c r="S188" s="181"/>
      <c r="Z188" s="181"/>
      <c r="AA188" s="181"/>
      <c r="AH188" s="181"/>
      <c r="AI188" s="181"/>
      <c r="AP188" s="181"/>
      <c r="AQ188" s="181"/>
      <c r="AX188" s="181"/>
      <c r="AY188" s="181"/>
    </row>
    <row r="189" spans="1:51" x14ac:dyDescent="0.45">
      <c r="A189" s="179"/>
      <c r="M189" s="181"/>
      <c r="N189" s="181"/>
      <c r="O189" s="181"/>
      <c r="P189" s="181"/>
      <c r="Q189" s="181"/>
      <c r="R189" s="181"/>
      <c r="S189" s="181"/>
      <c r="Z189" s="181"/>
      <c r="AA189" s="181"/>
      <c r="AH189" s="181"/>
      <c r="AI189" s="181"/>
      <c r="AP189" s="181"/>
      <c r="AQ189" s="181"/>
      <c r="AX189" s="181"/>
      <c r="AY189" s="181"/>
    </row>
    <row r="190" spans="1:51" x14ac:dyDescent="0.45">
      <c r="A190" s="179"/>
      <c r="B190" s="180"/>
      <c r="F190" s="180"/>
      <c r="H190" s="180"/>
      <c r="J190" s="180"/>
      <c r="M190" s="181"/>
      <c r="N190" s="181"/>
      <c r="O190" s="181"/>
      <c r="P190" s="181"/>
      <c r="Q190" s="181"/>
      <c r="R190" s="181"/>
      <c r="S190" s="181"/>
      <c r="Z190" s="181"/>
      <c r="AA190" s="181"/>
      <c r="AH190" s="181"/>
      <c r="AI190" s="181"/>
      <c r="AP190" s="181"/>
      <c r="AQ190" s="181"/>
      <c r="AX190" s="181"/>
      <c r="AY190" s="181"/>
    </row>
    <row r="191" spans="1:51" x14ac:dyDescent="0.45">
      <c r="A191" s="179"/>
      <c r="M191" s="181"/>
      <c r="N191" s="181"/>
      <c r="O191" s="181"/>
      <c r="P191" s="181"/>
      <c r="Q191" s="181"/>
      <c r="R191" s="181"/>
      <c r="S191" s="181"/>
      <c r="Z191" s="181"/>
      <c r="AA191" s="181"/>
      <c r="AH191" s="181"/>
      <c r="AI191" s="181"/>
      <c r="AP191" s="181"/>
      <c r="AQ191" s="181"/>
      <c r="AX191" s="181"/>
      <c r="AY191" s="181"/>
    </row>
    <row r="192" spans="1:51" x14ac:dyDescent="0.45">
      <c r="A192" s="179"/>
      <c r="M192" s="181"/>
      <c r="N192" s="181"/>
      <c r="O192" s="181"/>
      <c r="P192" s="181"/>
      <c r="Q192" s="181"/>
      <c r="R192" s="181"/>
      <c r="S192" s="181"/>
      <c r="Z192" s="181"/>
      <c r="AA192" s="181"/>
      <c r="AH192" s="181"/>
      <c r="AI192" s="181"/>
      <c r="AP192" s="181"/>
      <c r="AQ192" s="181"/>
      <c r="AX192" s="181"/>
      <c r="AY192" s="181"/>
    </row>
    <row r="193" spans="1:51" x14ac:dyDescent="0.45">
      <c r="A193" s="179"/>
      <c r="M193" s="181"/>
      <c r="N193" s="181"/>
      <c r="O193" s="181"/>
      <c r="P193" s="181"/>
      <c r="Q193" s="181"/>
      <c r="R193" s="181"/>
      <c r="S193" s="181"/>
      <c r="Z193" s="181"/>
      <c r="AA193" s="181"/>
      <c r="AH193" s="181"/>
      <c r="AI193" s="181"/>
      <c r="AP193" s="181"/>
      <c r="AQ193" s="181"/>
      <c r="AX193" s="181"/>
      <c r="AY193" s="181"/>
    </row>
    <row r="194" spans="1:51" x14ac:dyDescent="0.45">
      <c r="A194" s="179"/>
      <c r="M194" s="181"/>
      <c r="N194" s="181"/>
      <c r="O194" s="181"/>
      <c r="P194" s="181"/>
      <c r="Q194" s="181"/>
      <c r="R194" s="181"/>
      <c r="S194" s="181"/>
      <c r="Z194" s="181"/>
      <c r="AA194" s="181"/>
      <c r="AH194" s="181"/>
      <c r="AI194" s="181"/>
      <c r="AP194" s="181"/>
      <c r="AQ194" s="181"/>
      <c r="AX194" s="181"/>
      <c r="AY194" s="181"/>
    </row>
    <row r="195" spans="1:51" x14ac:dyDescent="0.45">
      <c r="A195" s="179"/>
      <c r="M195" s="181"/>
      <c r="N195" s="181"/>
      <c r="O195" s="181"/>
      <c r="P195" s="181"/>
      <c r="Q195" s="181"/>
      <c r="R195" s="181"/>
      <c r="S195" s="181"/>
      <c r="Z195" s="181"/>
      <c r="AA195" s="181"/>
      <c r="AH195" s="181"/>
      <c r="AI195" s="181"/>
      <c r="AP195" s="181"/>
      <c r="AQ195" s="181"/>
      <c r="AX195" s="181"/>
      <c r="AY195" s="181"/>
    </row>
    <row r="196" spans="1:51" x14ac:dyDescent="0.45">
      <c r="A196" s="179"/>
      <c r="B196" s="180"/>
      <c r="F196" s="180"/>
      <c r="H196" s="180"/>
      <c r="J196" s="180"/>
      <c r="M196" s="181"/>
      <c r="N196" s="181"/>
      <c r="O196" s="181"/>
      <c r="P196" s="181"/>
      <c r="Q196" s="181"/>
      <c r="R196" s="181"/>
      <c r="S196" s="181"/>
      <c r="Z196" s="181"/>
      <c r="AA196" s="181"/>
      <c r="AH196" s="181"/>
      <c r="AI196" s="181"/>
      <c r="AP196" s="181"/>
      <c r="AQ196" s="181"/>
      <c r="AX196" s="181"/>
      <c r="AY196" s="181"/>
    </row>
    <row r="197" spans="1:51" x14ac:dyDescent="0.45">
      <c r="A197" s="179"/>
      <c r="M197" s="181"/>
      <c r="N197" s="181"/>
      <c r="O197" s="181"/>
      <c r="P197" s="181"/>
      <c r="Q197" s="181"/>
      <c r="R197" s="181"/>
      <c r="S197" s="181"/>
      <c r="Z197" s="181"/>
      <c r="AA197" s="181"/>
      <c r="AH197" s="181"/>
      <c r="AI197" s="181"/>
      <c r="AP197" s="181"/>
      <c r="AQ197" s="181"/>
      <c r="AX197" s="181"/>
      <c r="AY197" s="181"/>
    </row>
    <row r="198" spans="1:51" x14ac:dyDescent="0.45">
      <c r="A198" s="179"/>
      <c r="M198" s="181"/>
      <c r="N198" s="181"/>
      <c r="O198" s="181"/>
      <c r="P198" s="181"/>
      <c r="Q198" s="181"/>
      <c r="R198" s="181"/>
      <c r="S198" s="181"/>
      <c r="Z198" s="181"/>
      <c r="AA198" s="181"/>
      <c r="AH198" s="181"/>
      <c r="AI198" s="181"/>
      <c r="AP198" s="181"/>
      <c r="AQ198" s="181"/>
      <c r="AX198" s="181"/>
      <c r="AY198" s="181"/>
    </row>
    <row r="199" spans="1:51" x14ac:dyDescent="0.45">
      <c r="A199" s="179"/>
      <c r="M199" s="181"/>
      <c r="N199" s="181"/>
      <c r="O199" s="181"/>
      <c r="P199" s="181"/>
      <c r="Q199" s="181"/>
      <c r="R199" s="181"/>
      <c r="S199" s="181"/>
      <c r="Z199" s="181"/>
      <c r="AA199" s="181"/>
      <c r="AH199" s="181"/>
      <c r="AI199" s="181"/>
      <c r="AP199" s="181"/>
      <c r="AQ199" s="181"/>
      <c r="AX199" s="181"/>
      <c r="AY199" s="181"/>
    </row>
    <row r="200" spans="1:51" x14ac:dyDescent="0.45">
      <c r="A200" s="179"/>
      <c r="M200" s="181"/>
      <c r="N200" s="181"/>
      <c r="O200" s="181"/>
      <c r="P200" s="181"/>
      <c r="Q200" s="181"/>
      <c r="R200" s="181"/>
      <c r="S200" s="181"/>
      <c r="Z200" s="181"/>
      <c r="AA200" s="181"/>
      <c r="AH200" s="181"/>
      <c r="AI200" s="181"/>
      <c r="AP200" s="181"/>
      <c r="AQ200" s="181"/>
      <c r="AX200" s="181"/>
      <c r="AY200" s="181"/>
    </row>
    <row r="201" spans="1:51" x14ac:dyDescent="0.45">
      <c r="A201" s="179"/>
      <c r="M201" s="181"/>
      <c r="N201" s="181"/>
      <c r="O201" s="181"/>
      <c r="P201" s="181"/>
      <c r="Q201" s="181"/>
      <c r="R201" s="181"/>
      <c r="S201" s="181"/>
      <c r="Z201" s="181"/>
      <c r="AA201" s="181"/>
      <c r="AH201" s="181"/>
      <c r="AI201" s="181"/>
      <c r="AP201" s="181"/>
      <c r="AQ201" s="181"/>
      <c r="AX201" s="181"/>
      <c r="AY201" s="181"/>
    </row>
    <row r="202" spans="1:51" x14ac:dyDescent="0.45">
      <c r="A202" s="179"/>
      <c r="B202" s="180"/>
      <c r="F202" s="180"/>
      <c r="H202" s="180"/>
      <c r="J202" s="180"/>
      <c r="M202" s="181"/>
      <c r="N202" s="181"/>
      <c r="O202" s="181"/>
      <c r="P202" s="181"/>
      <c r="Q202" s="181"/>
      <c r="R202" s="181"/>
      <c r="S202" s="181"/>
      <c r="Z202" s="181"/>
      <c r="AA202" s="181"/>
      <c r="AH202" s="181"/>
      <c r="AI202" s="181"/>
      <c r="AP202" s="181"/>
      <c r="AQ202" s="181"/>
      <c r="AX202" s="181"/>
      <c r="AY202" s="181"/>
    </row>
    <row r="203" spans="1:51" x14ac:dyDescent="0.45">
      <c r="A203" s="179"/>
      <c r="M203" s="181"/>
      <c r="N203" s="181"/>
      <c r="O203" s="181"/>
      <c r="P203" s="181"/>
      <c r="Q203" s="181"/>
      <c r="R203" s="181"/>
      <c r="S203" s="181"/>
      <c r="Z203" s="181"/>
      <c r="AA203" s="181"/>
      <c r="AH203" s="181"/>
      <c r="AI203" s="181"/>
      <c r="AP203" s="181"/>
      <c r="AQ203" s="181"/>
      <c r="AX203" s="181"/>
      <c r="AY203" s="181"/>
    </row>
    <row r="204" spans="1:51" x14ac:dyDescent="0.45">
      <c r="A204" s="179"/>
      <c r="M204" s="181"/>
      <c r="N204" s="181"/>
      <c r="O204" s="181"/>
      <c r="P204" s="181"/>
      <c r="Q204" s="181"/>
      <c r="R204" s="181"/>
      <c r="S204" s="181"/>
      <c r="Z204" s="181"/>
      <c r="AA204" s="181"/>
      <c r="AH204" s="181"/>
      <c r="AI204" s="181"/>
      <c r="AP204" s="181"/>
      <c r="AQ204" s="181"/>
      <c r="AX204" s="181"/>
      <c r="AY204" s="181"/>
    </row>
    <row r="205" spans="1:51" x14ac:dyDescent="0.45">
      <c r="A205" s="179"/>
      <c r="M205" s="181"/>
      <c r="N205" s="181"/>
      <c r="O205" s="181"/>
      <c r="P205" s="181"/>
      <c r="Q205" s="181"/>
      <c r="R205" s="181"/>
      <c r="S205" s="181"/>
      <c r="Z205" s="181"/>
      <c r="AA205" s="181"/>
      <c r="AH205" s="181"/>
      <c r="AI205" s="181"/>
      <c r="AP205" s="181"/>
      <c r="AQ205" s="181"/>
      <c r="AX205" s="181"/>
      <c r="AY205" s="181"/>
    </row>
    <row r="206" spans="1:51" x14ac:dyDescent="0.45">
      <c r="A206" s="179"/>
      <c r="M206" s="181"/>
      <c r="N206" s="181"/>
      <c r="O206" s="181"/>
      <c r="P206" s="181"/>
      <c r="Q206" s="181"/>
      <c r="R206" s="181"/>
      <c r="S206" s="181"/>
      <c r="Z206" s="181"/>
      <c r="AA206" s="181"/>
      <c r="AH206" s="181"/>
      <c r="AI206" s="181"/>
      <c r="AP206" s="181"/>
      <c r="AQ206" s="181"/>
      <c r="AX206" s="181"/>
      <c r="AY206" s="181"/>
    </row>
    <row r="207" spans="1:51" x14ac:dyDescent="0.45">
      <c r="A207" s="179"/>
      <c r="M207" s="181"/>
      <c r="N207" s="181"/>
      <c r="O207" s="181"/>
      <c r="P207" s="181"/>
      <c r="Q207" s="181"/>
      <c r="R207" s="181"/>
      <c r="S207" s="181"/>
      <c r="Z207" s="181"/>
      <c r="AA207" s="181"/>
      <c r="AH207" s="181"/>
      <c r="AI207" s="181"/>
      <c r="AP207" s="181"/>
      <c r="AQ207" s="181"/>
      <c r="AX207" s="181"/>
      <c r="AY207" s="181"/>
    </row>
    <row r="208" spans="1:51" x14ac:dyDescent="0.45">
      <c r="A208" s="179"/>
      <c r="B208" s="180"/>
      <c r="F208" s="180"/>
      <c r="H208" s="180"/>
      <c r="J208" s="180"/>
      <c r="M208" s="181"/>
      <c r="N208" s="181"/>
      <c r="O208" s="181"/>
      <c r="P208" s="181"/>
      <c r="Q208" s="181"/>
      <c r="R208" s="181"/>
      <c r="S208" s="181"/>
      <c r="Z208" s="181"/>
      <c r="AA208" s="181"/>
      <c r="AH208" s="181"/>
      <c r="AI208" s="181"/>
      <c r="AP208" s="181"/>
      <c r="AQ208" s="181"/>
      <c r="AX208" s="181"/>
      <c r="AY208" s="181"/>
    </row>
    <row r="209" spans="1:51" x14ac:dyDescent="0.45">
      <c r="A209" s="179"/>
      <c r="M209" s="181"/>
      <c r="N209" s="181"/>
      <c r="O209" s="181"/>
      <c r="P209" s="181"/>
      <c r="Q209" s="181"/>
      <c r="R209" s="181"/>
      <c r="S209" s="181"/>
      <c r="Z209" s="181"/>
      <c r="AA209" s="181"/>
      <c r="AH209" s="181"/>
      <c r="AI209" s="181"/>
      <c r="AP209" s="181"/>
      <c r="AQ209" s="181"/>
      <c r="AX209" s="181"/>
      <c r="AY209" s="181"/>
    </row>
    <row r="210" spans="1:51" x14ac:dyDescent="0.45">
      <c r="A210" s="179"/>
      <c r="M210" s="181"/>
      <c r="N210" s="181"/>
      <c r="O210" s="181"/>
      <c r="P210" s="181"/>
      <c r="Q210" s="181"/>
      <c r="R210" s="181"/>
      <c r="S210" s="181"/>
      <c r="Z210" s="181"/>
      <c r="AA210" s="181"/>
      <c r="AH210" s="181"/>
      <c r="AI210" s="181"/>
      <c r="AP210" s="181"/>
      <c r="AQ210" s="181"/>
      <c r="AX210" s="181"/>
      <c r="AY210" s="181"/>
    </row>
    <row r="211" spans="1:51" x14ac:dyDescent="0.45">
      <c r="A211" s="179"/>
      <c r="M211" s="181"/>
      <c r="N211" s="181"/>
      <c r="O211" s="181"/>
      <c r="P211" s="181"/>
      <c r="Q211" s="181"/>
      <c r="R211" s="181"/>
      <c r="S211" s="181"/>
      <c r="Z211" s="181"/>
      <c r="AA211" s="181"/>
      <c r="AH211" s="181"/>
      <c r="AI211" s="181"/>
      <c r="AP211" s="181"/>
      <c r="AQ211" s="181"/>
      <c r="AX211" s="181"/>
      <c r="AY211" s="181"/>
    </row>
    <row r="212" spans="1:51" x14ac:dyDescent="0.45">
      <c r="A212" s="179"/>
      <c r="M212" s="181"/>
      <c r="N212" s="181"/>
      <c r="O212" s="181"/>
      <c r="P212" s="181"/>
      <c r="Q212" s="181"/>
      <c r="R212" s="181"/>
      <c r="S212" s="181"/>
      <c r="Z212" s="181"/>
      <c r="AA212" s="181"/>
      <c r="AH212" s="181"/>
      <c r="AI212" s="181"/>
      <c r="AP212" s="181"/>
      <c r="AQ212" s="181"/>
      <c r="AX212" s="181"/>
      <c r="AY212" s="181"/>
    </row>
    <row r="213" spans="1:51" x14ac:dyDescent="0.45">
      <c r="A213" s="179"/>
      <c r="M213" s="181"/>
      <c r="N213" s="181"/>
      <c r="O213" s="181"/>
      <c r="P213" s="181"/>
      <c r="Q213" s="181"/>
      <c r="R213" s="181"/>
      <c r="S213" s="181"/>
      <c r="Z213" s="181"/>
      <c r="AA213" s="181"/>
      <c r="AH213" s="181"/>
      <c r="AI213" s="181"/>
      <c r="AP213" s="181"/>
      <c r="AQ213" s="181"/>
      <c r="AX213" s="181"/>
      <c r="AY213" s="181"/>
    </row>
    <row r="214" spans="1:51" x14ac:dyDescent="0.45">
      <c r="A214" s="179"/>
      <c r="B214" s="180"/>
      <c r="F214" s="180"/>
      <c r="H214" s="180"/>
      <c r="J214" s="180"/>
      <c r="M214" s="181"/>
      <c r="N214" s="181"/>
      <c r="O214" s="181"/>
      <c r="P214" s="181"/>
      <c r="Q214" s="181"/>
      <c r="R214" s="181"/>
      <c r="S214" s="181"/>
      <c r="Z214" s="181"/>
      <c r="AA214" s="181"/>
      <c r="AH214" s="181"/>
      <c r="AI214" s="181"/>
      <c r="AP214" s="181"/>
      <c r="AQ214" s="181"/>
      <c r="AX214" s="181"/>
      <c r="AY214" s="181"/>
    </row>
    <row r="215" spans="1:51" x14ac:dyDescent="0.45">
      <c r="A215" s="179"/>
      <c r="M215" s="181"/>
      <c r="N215" s="181"/>
      <c r="O215" s="181"/>
      <c r="P215" s="181"/>
      <c r="Q215" s="181"/>
      <c r="R215" s="181"/>
      <c r="S215" s="181"/>
      <c r="Z215" s="181"/>
      <c r="AA215" s="181"/>
      <c r="AH215" s="181"/>
      <c r="AI215" s="181"/>
      <c r="AP215" s="181"/>
      <c r="AQ215" s="181"/>
      <c r="AX215" s="181"/>
      <c r="AY215" s="181"/>
    </row>
    <row r="216" spans="1:51" x14ac:dyDescent="0.45">
      <c r="A216" s="179"/>
      <c r="M216" s="181"/>
      <c r="N216" s="181"/>
      <c r="O216" s="181"/>
      <c r="P216" s="181"/>
      <c r="Q216" s="181"/>
      <c r="R216" s="181"/>
      <c r="S216" s="181"/>
      <c r="Z216" s="181"/>
      <c r="AA216" s="181"/>
      <c r="AH216" s="181"/>
      <c r="AI216" s="181"/>
      <c r="AP216" s="181"/>
      <c r="AQ216" s="181"/>
      <c r="AX216" s="181"/>
      <c r="AY216" s="181"/>
    </row>
    <row r="217" spans="1:51" x14ac:dyDescent="0.45">
      <c r="A217" s="179"/>
      <c r="M217" s="181"/>
      <c r="N217" s="181"/>
      <c r="O217" s="181"/>
      <c r="P217" s="181"/>
      <c r="Q217" s="181"/>
      <c r="R217" s="181"/>
      <c r="S217" s="181"/>
      <c r="Z217" s="181"/>
      <c r="AA217" s="181"/>
      <c r="AH217" s="181"/>
      <c r="AI217" s="181"/>
      <c r="AP217" s="181"/>
      <c r="AQ217" s="181"/>
      <c r="AX217" s="181"/>
      <c r="AY217" s="181"/>
    </row>
    <row r="218" spans="1:51" x14ac:dyDescent="0.45">
      <c r="A218" s="179"/>
      <c r="M218" s="181"/>
      <c r="N218" s="181"/>
      <c r="O218" s="181"/>
      <c r="P218" s="181"/>
      <c r="Q218" s="181"/>
      <c r="R218" s="181"/>
      <c r="S218" s="181"/>
      <c r="Z218" s="181"/>
      <c r="AA218" s="181"/>
      <c r="AH218" s="181"/>
      <c r="AI218" s="181"/>
      <c r="AP218" s="181"/>
      <c r="AQ218" s="181"/>
      <c r="AX218" s="181"/>
      <c r="AY218" s="181"/>
    </row>
    <row r="219" spans="1:51" x14ac:dyDescent="0.45">
      <c r="A219" s="179"/>
      <c r="M219" s="181"/>
      <c r="N219" s="181"/>
      <c r="O219" s="181"/>
      <c r="P219" s="181"/>
      <c r="Q219" s="181"/>
      <c r="R219" s="181"/>
      <c r="S219" s="181"/>
      <c r="Z219" s="181"/>
      <c r="AA219" s="181"/>
      <c r="AH219" s="181"/>
      <c r="AI219" s="181"/>
      <c r="AP219" s="181"/>
      <c r="AQ219" s="181"/>
      <c r="AX219" s="181"/>
      <c r="AY219" s="181"/>
    </row>
    <row r="220" spans="1:51" x14ac:dyDescent="0.45">
      <c r="A220" s="179"/>
      <c r="B220" s="180"/>
      <c r="F220" s="180"/>
      <c r="H220" s="180"/>
      <c r="J220" s="180"/>
      <c r="M220" s="181"/>
      <c r="N220" s="181"/>
      <c r="O220" s="181"/>
      <c r="P220" s="181"/>
      <c r="Q220" s="181"/>
      <c r="R220" s="181"/>
      <c r="S220" s="181"/>
      <c r="Z220" s="181"/>
      <c r="AA220" s="181"/>
      <c r="AH220" s="181"/>
      <c r="AI220" s="181"/>
      <c r="AP220" s="181"/>
      <c r="AQ220" s="181"/>
      <c r="AX220" s="181"/>
      <c r="AY220" s="181"/>
    </row>
    <row r="221" spans="1:51" x14ac:dyDescent="0.45">
      <c r="A221" s="179"/>
      <c r="M221" s="181"/>
      <c r="N221" s="181"/>
      <c r="O221" s="181"/>
      <c r="P221" s="181"/>
      <c r="Q221" s="181"/>
      <c r="R221" s="181"/>
      <c r="S221" s="181"/>
      <c r="Z221" s="181"/>
      <c r="AA221" s="181"/>
      <c r="AH221" s="181"/>
      <c r="AI221" s="181"/>
      <c r="AP221" s="181"/>
      <c r="AQ221" s="181"/>
      <c r="AX221" s="181"/>
      <c r="AY221" s="181"/>
    </row>
    <row r="222" spans="1:51" x14ac:dyDescent="0.45">
      <c r="A222" s="179"/>
      <c r="M222" s="181"/>
      <c r="N222" s="181"/>
      <c r="O222" s="181"/>
      <c r="P222" s="181"/>
      <c r="Q222" s="181"/>
      <c r="R222" s="181"/>
      <c r="S222" s="181"/>
      <c r="Z222" s="181"/>
      <c r="AA222" s="181"/>
      <c r="AH222" s="181"/>
      <c r="AI222" s="181"/>
      <c r="AP222" s="181"/>
      <c r="AQ222" s="181"/>
      <c r="AX222" s="181"/>
      <c r="AY222" s="181"/>
    </row>
    <row r="223" spans="1:51" x14ac:dyDescent="0.45">
      <c r="A223" s="179"/>
      <c r="M223" s="181"/>
      <c r="N223" s="181"/>
      <c r="O223" s="181"/>
      <c r="P223" s="181"/>
      <c r="Q223" s="181"/>
      <c r="R223" s="181"/>
      <c r="S223" s="181"/>
      <c r="Z223" s="181"/>
      <c r="AA223" s="181"/>
      <c r="AH223" s="181"/>
      <c r="AI223" s="181"/>
      <c r="AP223" s="181"/>
      <c r="AQ223" s="181"/>
      <c r="AX223" s="181"/>
      <c r="AY223" s="181"/>
    </row>
    <row r="224" spans="1:51" x14ac:dyDescent="0.45">
      <c r="A224" s="179"/>
      <c r="M224" s="181"/>
      <c r="N224" s="181"/>
      <c r="O224" s="181"/>
      <c r="P224" s="181"/>
      <c r="Q224" s="181"/>
      <c r="R224" s="181"/>
      <c r="S224" s="181"/>
      <c r="Z224" s="181"/>
      <c r="AA224" s="181"/>
      <c r="AH224" s="181"/>
      <c r="AI224" s="181"/>
      <c r="AP224" s="181"/>
      <c r="AQ224" s="181"/>
      <c r="AX224" s="181"/>
      <c r="AY224" s="181"/>
    </row>
    <row r="225" spans="1:51" x14ac:dyDescent="0.45">
      <c r="A225" s="179"/>
      <c r="M225" s="181"/>
      <c r="N225" s="181"/>
      <c r="O225" s="181"/>
      <c r="P225" s="181"/>
      <c r="Q225" s="181"/>
      <c r="R225" s="181"/>
      <c r="S225" s="181"/>
      <c r="Z225" s="181"/>
      <c r="AA225" s="181"/>
      <c r="AH225" s="181"/>
      <c r="AI225" s="181"/>
      <c r="AP225" s="181"/>
      <c r="AQ225" s="181"/>
      <c r="AX225" s="181"/>
      <c r="AY225" s="181"/>
    </row>
    <row r="226" spans="1:51" x14ac:dyDescent="0.45">
      <c r="A226" s="179"/>
      <c r="B226" s="180"/>
      <c r="F226" s="180"/>
      <c r="H226" s="180"/>
      <c r="J226" s="180"/>
      <c r="M226" s="181"/>
      <c r="N226" s="181"/>
      <c r="O226" s="181"/>
      <c r="P226" s="181"/>
      <c r="Q226" s="181"/>
      <c r="R226" s="181"/>
      <c r="S226" s="181"/>
      <c r="Z226" s="181"/>
      <c r="AA226" s="181"/>
      <c r="AH226" s="181"/>
      <c r="AI226" s="181"/>
      <c r="AP226" s="181"/>
      <c r="AQ226" s="181"/>
      <c r="AX226" s="181"/>
      <c r="AY226" s="181"/>
    </row>
    <row r="227" spans="1:51" x14ac:dyDescent="0.45">
      <c r="A227" s="179"/>
      <c r="M227" s="181"/>
      <c r="N227" s="181"/>
      <c r="O227" s="181"/>
      <c r="P227" s="181"/>
      <c r="Q227" s="181"/>
      <c r="R227" s="181"/>
      <c r="S227" s="181"/>
      <c r="Z227" s="181"/>
      <c r="AA227" s="181"/>
      <c r="AH227" s="181"/>
      <c r="AI227" s="181"/>
      <c r="AP227" s="181"/>
      <c r="AQ227" s="181"/>
      <c r="AX227" s="181"/>
      <c r="AY227" s="181"/>
    </row>
    <row r="228" spans="1:51" x14ac:dyDescent="0.45">
      <c r="A228" s="179"/>
      <c r="M228" s="181"/>
      <c r="N228" s="181"/>
      <c r="O228" s="181"/>
      <c r="P228" s="181"/>
      <c r="Q228" s="181"/>
      <c r="R228" s="181"/>
      <c r="S228" s="181"/>
      <c r="Z228" s="181"/>
      <c r="AA228" s="181"/>
      <c r="AH228" s="181"/>
      <c r="AI228" s="181"/>
      <c r="AP228" s="181"/>
      <c r="AQ228" s="181"/>
      <c r="AX228" s="181"/>
      <c r="AY228" s="181"/>
    </row>
    <row r="229" spans="1:51" x14ac:dyDescent="0.45">
      <c r="A229" s="179"/>
      <c r="M229" s="181"/>
      <c r="N229" s="181"/>
      <c r="O229" s="181"/>
      <c r="P229" s="181"/>
      <c r="Q229" s="181"/>
      <c r="R229" s="181"/>
      <c r="S229" s="181"/>
      <c r="Z229" s="181"/>
      <c r="AA229" s="181"/>
      <c r="AH229" s="181"/>
      <c r="AI229" s="181"/>
      <c r="AP229" s="181"/>
      <c r="AQ229" s="181"/>
      <c r="AX229" s="181"/>
      <c r="AY229" s="181"/>
    </row>
    <row r="230" spans="1:51" x14ac:dyDescent="0.45">
      <c r="A230" s="179"/>
      <c r="M230" s="181"/>
      <c r="N230" s="181"/>
      <c r="O230" s="181"/>
      <c r="P230" s="181"/>
      <c r="Q230" s="181"/>
      <c r="R230" s="181"/>
      <c r="S230" s="181"/>
      <c r="Z230" s="181"/>
      <c r="AA230" s="181"/>
      <c r="AH230" s="181"/>
      <c r="AI230" s="181"/>
      <c r="AP230" s="181"/>
      <c r="AQ230" s="181"/>
      <c r="AX230" s="181"/>
      <c r="AY230" s="181"/>
    </row>
    <row r="231" spans="1:51" x14ac:dyDescent="0.45">
      <c r="A231" s="179"/>
      <c r="M231" s="181"/>
      <c r="N231" s="181"/>
      <c r="O231" s="181"/>
      <c r="P231" s="181"/>
      <c r="Q231" s="181"/>
      <c r="R231" s="181"/>
      <c r="S231" s="181"/>
      <c r="Z231" s="181"/>
      <c r="AA231" s="181"/>
      <c r="AH231" s="181"/>
      <c r="AI231" s="181"/>
      <c r="AP231" s="181"/>
      <c r="AQ231" s="181"/>
      <c r="AX231" s="181"/>
      <c r="AY231" s="181"/>
    </row>
    <row r="232" spans="1:51" x14ac:dyDescent="0.45">
      <c r="A232" s="179"/>
      <c r="B232" s="180"/>
      <c r="F232" s="180"/>
      <c r="H232" s="180"/>
      <c r="J232" s="180"/>
      <c r="M232" s="181"/>
      <c r="N232" s="181"/>
      <c r="O232" s="181"/>
      <c r="P232" s="181"/>
      <c r="Q232" s="181"/>
      <c r="R232" s="181"/>
      <c r="S232" s="181"/>
      <c r="Z232" s="181"/>
      <c r="AA232" s="181"/>
      <c r="AH232" s="181"/>
      <c r="AI232" s="181"/>
      <c r="AP232" s="181"/>
      <c r="AQ232" s="181"/>
      <c r="AX232" s="181"/>
      <c r="AY232" s="181"/>
    </row>
    <row r="233" spans="1:51" x14ac:dyDescent="0.45">
      <c r="A233" s="179"/>
      <c r="M233" s="181"/>
      <c r="N233" s="181"/>
      <c r="O233" s="181"/>
      <c r="P233" s="181"/>
      <c r="Q233" s="181"/>
      <c r="R233" s="181"/>
      <c r="S233" s="181"/>
      <c r="Z233" s="181"/>
      <c r="AA233" s="181"/>
      <c r="AH233" s="181"/>
      <c r="AI233" s="181"/>
      <c r="AP233" s="181"/>
      <c r="AQ233" s="181"/>
      <c r="AX233" s="181"/>
      <c r="AY233" s="181"/>
    </row>
    <row r="234" spans="1:51" x14ac:dyDescent="0.45">
      <c r="A234" s="179"/>
      <c r="M234" s="181"/>
      <c r="N234" s="181"/>
      <c r="O234" s="181"/>
      <c r="P234" s="181"/>
      <c r="Q234" s="181"/>
      <c r="R234" s="181"/>
      <c r="S234" s="181"/>
      <c r="Z234" s="181"/>
      <c r="AA234" s="181"/>
      <c r="AH234" s="181"/>
      <c r="AI234" s="181"/>
      <c r="AP234" s="181"/>
      <c r="AQ234" s="181"/>
      <c r="AX234" s="181"/>
      <c r="AY234" s="181"/>
    </row>
    <row r="235" spans="1:51" x14ac:dyDescent="0.45">
      <c r="A235" s="179"/>
      <c r="M235" s="181"/>
      <c r="N235" s="181"/>
      <c r="O235" s="181"/>
      <c r="P235" s="181"/>
      <c r="Q235" s="181"/>
      <c r="R235" s="181"/>
      <c r="S235" s="181"/>
      <c r="Z235" s="181"/>
      <c r="AA235" s="181"/>
      <c r="AH235" s="181"/>
      <c r="AI235" s="181"/>
      <c r="AP235" s="181"/>
      <c r="AQ235" s="181"/>
      <c r="AX235" s="181"/>
      <c r="AY235" s="181"/>
    </row>
    <row r="236" spans="1:51" x14ac:dyDescent="0.45">
      <c r="A236" s="179"/>
      <c r="M236" s="181"/>
      <c r="N236" s="181"/>
      <c r="O236" s="181"/>
      <c r="P236" s="181"/>
      <c r="Q236" s="181"/>
      <c r="R236" s="181"/>
      <c r="S236" s="181"/>
      <c r="Z236" s="181"/>
      <c r="AA236" s="181"/>
      <c r="AH236" s="181"/>
      <c r="AI236" s="181"/>
      <c r="AP236" s="181"/>
      <c r="AQ236" s="181"/>
      <c r="AX236" s="181"/>
      <c r="AY236" s="181"/>
    </row>
    <row r="237" spans="1:51" x14ac:dyDescent="0.45">
      <c r="A237" s="179"/>
      <c r="M237" s="181"/>
      <c r="N237" s="181"/>
      <c r="O237" s="181"/>
      <c r="P237" s="181"/>
      <c r="Q237" s="181"/>
      <c r="R237" s="181"/>
      <c r="S237" s="181"/>
      <c r="Z237" s="181"/>
      <c r="AA237" s="181"/>
      <c r="AH237" s="181"/>
      <c r="AI237" s="181"/>
      <c r="AP237" s="181"/>
      <c r="AQ237" s="181"/>
      <c r="AX237" s="181"/>
      <c r="AY237" s="181"/>
    </row>
    <row r="238" spans="1:51" x14ac:dyDescent="0.45">
      <c r="A238" s="179"/>
      <c r="B238" s="180"/>
      <c r="F238" s="180"/>
      <c r="H238" s="180"/>
      <c r="J238" s="180"/>
      <c r="M238" s="181"/>
      <c r="N238" s="181"/>
      <c r="O238" s="181"/>
      <c r="P238" s="181"/>
      <c r="Q238" s="181"/>
      <c r="R238" s="181"/>
      <c r="S238" s="181"/>
      <c r="Z238" s="181"/>
      <c r="AA238" s="181"/>
      <c r="AH238" s="181"/>
      <c r="AI238" s="181"/>
      <c r="AP238" s="181"/>
      <c r="AQ238" s="181"/>
      <c r="AX238" s="181"/>
      <c r="AY238" s="181"/>
    </row>
    <row r="239" spans="1:51" x14ac:dyDescent="0.45">
      <c r="A239" s="179"/>
      <c r="M239" s="181"/>
      <c r="N239" s="181"/>
      <c r="O239" s="181"/>
      <c r="P239" s="181"/>
      <c r="Q239" s="181"/>
      <c r="R239" s="181"/>
      <c r="S239" s="181"/>
      <c r="Z239" s="181"/>
      <c r="AA239" s="181"/>
      <c r="AH239" s="181"/>
      <c r="AI239" s="181"/>
      <c r="AP239" s="181"/>
      <c r="AQ239" s="181"/>
      <c r="AX239" s="181"/>
      <c r="AY239" s="181"/>
    </row>
    <row r="240" spans="1:51" x14ac:dyDescent="0.45">
      <c r="A240" s="179"/>
      <c r="M240" s="181"/>
      <c r="N240" s="181"/>
      <c r="O240" s="181"/>
      <c r="P240" s="181"/>
      <c r="Q240" s="181"/>
      <c r="R240" s="181"/>
      <c r="S240" s="181"/>
      <c r="Z240" s="181"/>
      <c r="AA240" s="181"/>
      <c r="AH240" s="181"/>
      <c r="AI240" s="181"/>
      <c r="AP240" s="181"/>
      <c r="AQ240" s="181"/>
      <c r="AX240" s="181"/>
      <c r="AY240" s="181"/>
    </row>
    <row r="241" spans="1:51" x14ac:dyDescent="0.45">
      <c r="A241" s="179"/>
      <c r="M241" s="181"/>
      <c r="N241" s="181"/>
      <c r="O241" s="181"/>
      <c r="P241" s="181"/>
      <c r="Q241" s="181"/>
      <c r="R241" s="181"/>
      <c r="S241" s="181"/>
      <c r="Z241" s="181"/>
      <c r="AA241" s="181"/>
      <c r="AH241" s="181"/>
      <c r="AI241" s="181"/>
      <c r="AP241" s="181"/>
      <c r="AQ241" s="181"/>
      <c r="AX241" s="181"/>
      <c r="AY241" s="181"/>
    </row>
    <row r="242" spans="1:51" x14ac:dyDescent="0.45">
      <c r="A242" s="179"/>
      <c r="M242" s="181"/>
      <c r="N242" s="181"/>
      <c r="O242" s="181"/>
      <c r="P242" s="181"/>
      <c r="Q242" s="181"/>
      <c r="R242" s="181"/>
      <c r="S242" s="181"/>
      <c r="Z242" s="181"/>
      <c r="AA242" s="181"/>
      <c r="AH242" s="181"/>
      <c r="AI242" s="181"/>
      <c r="AP242" s="181"/>
      <c r="AQ242" s="181"/>
      <c r="AX242" s="181"/>
      <c r="AY242" s="181"/>
    </row>
    <row r="243" spans="1:51" x14ac:dyDescent="0.45">
      <c r="A243" s="179"/>
      <c r="M243" s="181"/>
      <c r="N243" s="181"/>
      <c r="O243" s="181"/>
      <c r="P243" s="181"/>
      <c r="Q243" s="181"/>
      <c r="R243" s="181"/>
      <c r="S243" s="181"/>
      <c r="Z243" s="181"/>
      <c r="AA243" s="181"/>
      <c r="AH243" s="181"/>
      <c r="AI243" s="181"/>
      <c r="AP243" s="181"/>
      <c r="AQ243" s="181"/>
      <c r="AX243" s="181"/>
      <c r="AY243" s="181"/>
    </row>
    <row r="244" spans="1:51" x14ac:dyDescent="0.45">
      <c r="A244" s="179"/>
      <c r="B244" s="180"/>
      <c r="F244" s="180"/>
      <c r="H244" s="180"/>
      <c r="J244" s="180"/>
      <c r="M244" s="181"/>
      <c r="N244" s="181"/>
      <c r="O244" s="181"/>
      <c r="P244" s="181"/>
      <c r="Q244" s="181"/>
      <c r="R244" s="181"/>
      <c r="S244" s="181"/>
      <c r="Z244" s="181"/>
      <c r="AA244" s="181"/>
      <c r="AH244" s="181"/>
      <c r="AI244" s="181"/>
      <c r="AP244" s="181"/>
      <c r="AQ244" s="181"/>
      <c r="AX244" s="181"/>
      <c r="AY244" s="181"/>
    </row>
    <row r="245" spans="1:51" x14ac:dyDescent="0.45">
      <c r="A245" s="179"/>
      <c r="M245" s="181"/>
      <c r="N245" s="181"/>
      <c r="O245" s="181"/>
      <c r="P245" s="181"/>
      <c r="Q245" s="181"/>
      <c r="R245" s="181"/>
      <c r="S245" s="181"/>
      <c r="Z245" s="181"/>
      <c r="AA245" s="181"/>
      <c r="AH245" s="181"/>
      <c r="AI245" s="181"/>
      <c r="AP245" s="181"/>
      <c r="AQ245" s="181"/>
      <c r="AX245" s="181"/>
      <c r="AY245" s="181"/>
    </row>
    <row r="246" spans="1:51" x14ac:dyDescent="0.45">
      <c r="A246" s="179"/>
      <c r="M246" s="181"/>
      <c r="N246" s="181"/>
      <c r="O246" s="181"/>
      <c r="P246" s="181"/>
      <c r="Q246" s="181"/>
      <c r="R246" s="181"/>
      <c r="S246" s="181"/>
      <c r="Z246" s="181"/>
      <c r="AA246" s="181"/>
      <c r="AH246" s="181"/>
      <c r="AI246" s="181"/>
      <c r="AP246" s="181"/>
      <c r="AQ246" s="181"/>
      <c r="AX246" s="181"/>
      <c r="AY246" s="181"/>
    </row>
    <row r="247" spans="1:51" x14ac:dyDescent="0.45">
      <c r="A247" s="179"/>
      <c r="M247" s="181"/>
      <c r="N247" s="181"/>
      <c r="O247" s="181"/>
      <c r="P247" s="181"/>
      <c r="Q247" s="181"/>
      <c r="R247" s="181"/>
      <c r="S247" s="181"/>
      <c r="Z247" s="181"/>
      <c r="AA247" s="181"/>
      <c r="AH247" s="181"/>
      <c r="AI247" s="181"/>
      <c r="AP247" s="181"/>
      <c r="AQ247" s="181"/>
      <c r="AX247" s="181"/>
      <c r="AY247" s="181"/>
    </row>
    <row r="248" spans="1:51" x14ac:dyDescent="0.45">
      <c r="A248" s="179"/>
      <c r="M248" s="181"/>
      <c r="N248" s="181"/>
      <c r="O248" s="181"/>
      <c r="P248" s="181"/>
      <c r="Q248" s="181"/>
      <c r="R248" s="181"/>
      <c r="S248" s="181"/>
      <c r="Z248" s="181"/>
      <c r="AA248" s="181"/>
      <c r="AH248" s="181"/>
      <c r="AI248" s="181"/>
      <c r="AP248" s="181"/>
      <c r="AQ248" s="181"/>
      <c r="AX248" s="181"/>
      <c r="AY248" s="181"/>
    </row>
    <row r="249" spans="1:51" x14ac:dyDescent="0.45">
      <c r="A249" s="179"/>
      <c r="M249" s="181"/>
      <c r="N249" s="181"/>
      <c r="O249" s="181"/>
      <c r="P249" s="181"/>
      <c r="Q249" s="181"/>
      <c r="R249" s="181"/>
      <c r="S249" s="181"/>
      <c r="Z249" s="181"/>
      <c r="AA249" s="181"/>
      <c r="AH249" s="181"/>
      <c r="AI249" s="181"/>
      <c r="AP249" s="181"/>
      <c r="AQ249" s="181"/>
      <c r="AX249" s="181"/>
      <c r="AY249" s="181"/>
    </row>
    <row r="250" spans="1:51" x14ac:dyDescent="0.45">
      <c r="A250" s="179"/>
      <c r="B250" s="180"/>
      <c r="F250" s="180"/>
      <c r="H250" s="180"/>
      <c r="J250" s="180"/>
      <c r="M250" s="181"/>
      <c r="N250" s="181"/>
      <c r="O250" s="181"/>
      <c r="P250" s="181"/>
      <c r="Q250" s="181"/>
      <c r="R250" s="181"/>
      <c r="S250" s="181"/>
      <c r="Z250" s="181"/>
      <c r="AA250" s="181"/>
      <c r="AH250" s="181"/>
      <c r="AI250" s="181"/>
      <c r="AP250" s="181"/>
      <c r="AQ250" s="181"/>
      <c r="AX250" s="181"/>
      <c r="AY250" s="181"/>
    </row>
    <row r="251" spans="1:51" x14ac:dyDescent="0.45">
      <c r="A251" s="179"/>
      <c r="M251" s="181"/>
      <c r="N251" s="181"/>
      <c r="O251" s="181"/>
      <c r="P251" s="181"/>
      <c r="Q251" s="181"/>
      <c r="R251" s="181"/>
      <c r="S251" s="181"/>
      <c r="Z251" s="181"/>
      <c r="AA251" s="181"/>
      <c r="AH251" s="181"/>
      <c r="AI251" s="181"/>
      <c r="AP251" s="181"/>
      <c r="AQ251" s="181"/>
      <c r="AX251" s="181"/>
      <c r="AY251" s="181"/>
    </row>
    <row r="252" spans="1:51" x14ac:dyDescent="0.45">
      <c r="A252" s="179"/>
      <c r="M252" s="181"/>
      <c r="N252" s="181"/>
      <c r="O252" s="181"/>
      <c r="P252" s="181"/>
      <c r="Q252" s="181"/>
      <c r="R252" s="181"/>
      <c r="S252" s="181"/>
      <c r="Z252" s="181"/>
      <c r="AA252" s="181"/>
      <c r="AH252" s="181"/>
      <c r="AI252" s="181"/>
      <c r="AP252" s="181"/>
      <c r="AQ252" s="181"/>
      <c r="AX252" s="181"/>
      <c r="AY252" s="181"/>
    </row>
    <row r="253" spans="1:51" x14ac:dyDescent="0.45">
      <c r="A253" s="179"/>
      <c r="M253" s="181"/>
      <c r="N253" s="181"/>
      <c r="O253" s="181"/>
      <c r="P253" s="181"/>
      <c r="Q253" s="181"/>
      <c r="R253" s="181"/>
      <c r="S253" s="181"/>
      <c r="Z253" s="181"/>
      <c r="AA253" s="181"/>
      <c r="AH253" s="181"/>
      <c r="AI253" s="181"/>
      <c r="AP253" s="181"/>
      <c r="AQ253" s="181"/>
      <c r="AX253" s="181"/>
      <c r="AY253" s="181"/>
    </row>
    <row r="254" spans="1:51" x14ac:dyDescent="0.45">
      <c r="A254" s="179"/>
      <c r="M254" s="181"/>
      <c r="N254" s="181"/>
      <c r="O254" s="181"/>
      <c r="P254" s="181"/>
      <c r="Q254" s="181"/>
      <c r="R254" s="181"/>
      <c r="S254" s="181"/>
      <c r="Z254" s="181"/>
      <c r="AA254" s="181"/>
      <c r="AH254" s="181"/>
      <c r="AI254" s="181"/>
      <c r="AP254" s="181"/>
      <c r="AQ254" s="181"/>
      <c r="AX254" s="181"/>
      <c r="AY254" s="181"/>
    </row>
    <row r="255" spans="1:51" x14ac:dyDescent="0.45">
      <c r="A255" s="179"/>
      <c r="M255" s="181"/>
      <c r="N255" s="181"/>
      <c r="O255" s="181"/>
      <c r="P255" s="181"/>
      <c r="Q255" s="181"/>
      <c r="R255" s="181"/>
      <c r="S255" s="181"/>
      <c r="Z255" s="181"/>
      <c r="AA255" s="181"/>
      <c r="AH255" s="181"/>
      <c r="AI255" s="181"/>
      <c r="AP255" s="181"/>
      <c r="AQ255" s="181"/>
      <c r="AX255" s="181"/>
      <c r="AY255" s="181"/>
    </row>
    <row r="256" spans="1:51" x14ac:dyDescent="0.45">
      <c r="A256" s="179"/>
      <c r="B256" s="180"/>
      <c r="F256" s="180"/>
      <c r="H256" s="180"/>
      <c r="J256" s="180"/>
      <c r="M256" s="181"/>
      <c r="N256" s="181"/>
      <c r="O256" s="181"/>
      <c r="P256" s="181"/>
      <c r="Q256" s="181"/>
      <c r="R256" s="181"/>
      <c r="S256" s="181"/>
      <c r="Z256" s="181"/>
      <c r="AA256" s="181"/>
      <c r="AH256" s="181"/>
      <c r="AI256" s="181"/>
      <c r="AP256" s="181"/>
      <c r="AQ256" s="181"/>
      <c r="AX256" s="181"/>
      <c r="AY256" s="181"/>
    </row>
    <row r="257" spans="1:51" x14ac:dyDescent="0.45">
      <c r="A257" s="179"/>
      <c r="M257" s="181"/>
      <c r="N257" s="181"/>
      <c r="O257" s="181"/>
      <c r="P257" s="181"/>
      <c r="Q257" s="181"/>
      <c r="R257" s="181"/>
      <c r="S257" s="181"/>
      <c r="Z257" s="181"/>
      <c r="AA257" s="181"/>
      <c r="AH257" s="181"/>
      <c r="AI257" s="181"/>
      <c r="AP257" s="181"/>
      <c r="AQ257" s="181"/>
      <c r="AX257" s="181"/>
      <c r="AY257" s="181"/>
    </row>
    <row r="258" spans="1:51" x14ac:dyDescent="0.45">
      <c r="A258" s="179"/>
      <c r="M258" s="181"/>
      <c r="N258" s="181"/>
      <c r="O258" s="181"/>
      <c r="P258" s="181"/>
      <c r="Q258" s="181"/>
      <c r="R258" s="181"/>
      <c r="S258" s="181"/>
      <c r="Z258" s="181"/>
      <c r="AA258" s="181"/>
      <c r="AH258" s="181"/>
      <c r="AI258" s="181"/>
      <c r="AP258" s="181"/>
      <c r="AQ258" s="181"/>
      <c r="AX258" s="181"/>
      <c r="AY258" s="181"/>
    </row>
    <row r="259" spans="1:51" x14ac:dyDescent="0.45">
      <c r="A259" s="179"/>
      <c r="M259" s="181"/>
      <c r="N259" s="181"/>
      <c r="O259" s="181"/>
      <c r="P259" s="181"/>
      <c r="Q259" s="181"/>
      <c r="R259" s="181"/>
      <c r="S259" s="181"/>
      <c r="Z259" s="181"/>
      <c r="AA259" s="181"/>
      <c r="AH259" s="181"/>
      <c r="AI259" s="181"/>
      <c r="AP259" s="181"/>
      <c r="AQ259" s="181"/>
      <c r="AX259" s="181"/>
      <c r="AY259" s="181"/>
    </row>
    <row r="260" spans="1:51" x14ac:dyDescent="0.45">
      <c r="A260" s="179"/>
      <c r="M260" s="181"/>
      <c r="N260" s="181"/>
      <c r="O260" s="181"/>
      <c r="P260" s="181"/>
      <c r="Q260" s="181"/>
      <c r="R260" s="181"/>
      <c r="S260" s="181"/>
      <c r="Z260" s="181"/>
      <c r="AA260" s="181"/>
      <c r="AH260" s="181"/>
      <c r="AI260" s="181"/>
      <c r="AP260" s="181"/>
      <c r="AQ260" s="181"/>
      <c r="AX260" s="181"/>
      <c r="AY260" s="181"/>
    </row>
    <row r="261" spans="1:51" x14ac:dyDescent="0.45">
      <c r="A261" s="179"/>
      <c r="M261" s="181"/>
      <c r="N261" s="181"/>
      <c r="O261" s="181"/>
      <c r="P261" s="181"/>
      <c r="Q261" s="181"/>
      <c r="R261" s="181"/>
      <c r="S261" s="181"/>
      <c r="Z261" s="181"/>
      <c r="AA261" s="181"/>
      <c r="AH261" s="181"/>
      <c r="AI261" s="181"/>
      <c r="AP261" s="181"/>
      <c r="AQ261" s="181"/>
      <c r="AX261" s="181"/>
      <c r="AY261" s="181"/>
    </row>
    <row r="262" spans="1:51" x14ac:dyDescent="0.45">
      <c r="A262" s="179"/>
      <c r="B262" s="180"/>
      <c r="F262" s="180"/>
      <c r="H262" s="180"/>
      <c r="J262" s="180"/>
      <c r="M262" s="181"/>
      <c r="N262" s="181"/>
      <c r="O262" s="181"/>
      <c r="P262" s="181"/>
      <c r="Q262" s="181"/>
      <c r="R262" s="181"/>
      <c r="S262" s="181"/>
      <c r="Z262" s="181"/>
      <c r="AA262" s="181"/>
      <c r="AH262" s="181"/>
      <c r="AI262" s="181"/>
      <c r="AP262" s="181"/>
      <c r="AQ262" s="181"/>
      <c r="AX262" s="181"/>
      <c r="AY262" s="181"/>
    </row>
    <row r="263" spans="1:51" x14ac:dyDescent="0.45">
      <c r="A263" s="179"/>
      <c r="M263" s="181"/>
      <c r="N263" s="181"/>
      <c r="O263" s="181"/>
      <c r="P263" s="181"/>
      <c r="Q263" s="181"/>
      <c r="R263" s="181"/>
      <c r="S263" s="181"/>
      <c r="Z263" s="181"/>
      <c r="AA263" s="181"/>
      <c r="AH263" s="181"/>
      <c r="AI263" s="181"/>
      <c r="AP263" s="181"/>
      <c r="AQ263" s="181"/>
      <c r="AX263" s="181"/>
      <c r="AY263" s="181"/>
    </row>
    <row r="264" spans="1:51" x14ac:dyDescent="0.45">
      <c r="A264" s="179"/>
      <c r="M264" s="181"/>
      <c r="N264" s="181"/>
      <c r="O264" s="181"/>
      <c r="P264" s="181"/>
      <c r="Q264" s="181"/>
      <c r="R264" s="181"/>
      <c r="S264" s="181"/>
      <c r="Z264" s="181"/>
      <c r="AA264" s="181"/>
      <c r="AH264" s="181"/>
      <c r="AI264" s="181"/>
      <c r="AP264" s="181"/>
      <c r="AQ264" s="181"/>
      <c r="AX264" s="181"/>
      <c r="AY264" s="181"/>
    </row>
    <row r="265" spans="1:51" x14ac:dyDescent="0.45">
      <c r="A265" s="179"/>
      <c r="M265" s="181"/>
      <c r="N265" s="181"/>
      <c r="O265" s="181"/>
      <c r="P265" s="181"/>
      <c r="Q265" s="181"/>
      <c r="R265" s="181"/>
      <c r="S265" s="181"/>
      <c r="Z265" s="181"/>
      <c r="AA265" s="181"/>
      <c r="AH265" s="181"/>
      <c r="AI265" s="181"/>
      <c r="AP265" s="181"/>
      <c r="AQ265" s="181"/>
      <c r="AX265" s="181"/>
      <c r="AY265" s="181"/>
    </row>
    <row r="266" spans="1:51" x14ac:dyDescent="0.45">
      <c r="A266" s="179"/>
      <c r="M266" s="181"/>
      <c r="N266" s="181"/>
      <c r="O266" s="181"/>
      <c r="P266" s="181"/>
      <c r="Q266" s="181"/>
      <c r="R266" s="181"/>
      <c r="S266" s="181"/>
      <c r="Z266" s="181"/>
      <c r="AA266" s="181"/>
      <c r="AH266" s="181"/>
      <c r="AI266" s="181"/>
      <c r="AP266" s="181"/>
      <c r="AQ266" s="181"/>
      <c r="AX266" s="181"/>
      <c r="AY266" s="181"/>
    </row>
    <row r="267" spans="1:51" x14ac:dyDescent="0.45">
      <c r="A267" s="179"/>
      <c r="M267" s="181"/>
      <c r="N267" s="181"/>
      <c r="O267" s="181"/>
      <c r="P267" s="181"/>
      <c r="Q267" s="181"/>
      <c r="R267" s="181"/>
      <c r="S267" s="181"/>
      <c r="Z267" s="181"/>
      <c r="AA267" s="181"/>
      <c r="AH267" s="181"/>
      <c r="AI267" s="181"/>
      <c r="AP267" s="181"/>
      <c r="AQ267" s="181"/>
      <c r="AX267" s="181"/>
      <c r="AY267" s="181"/>
    </row>
    <row r="268" spans="1:51" x14ac:dyDescent="0.45">
      <c r="A268" s="179"/>
      <c r="B268" s="180"/>
      <c r="F268" s="180"/>
      <c r="H268" s="180"/>
      <c r="J268" s="180"/>
      <c r="M268" s="181"/>
      <c r="N268" s="181"/>
      <c r="O268" s="181"/>
      <c r="P268" s="181"/>
      <c r="Q268" s="181"/>
      <c r="R268" s="181"/>
      <c r="S268" s="181"/>
      <c r="Z268" s="181"/>
      <c r="AA268" s="181"/>
      <c r="AH268" s="181"/>
      <c r="AI268" s="181"/>
      <c r="AP268" s="181"/>
      <c r="AQ268" s="181"/>
      <c r="AX268" s="181"/>
      <c r="AY268" s="181"/>
    </row>
    <row r="269" spans="1:51" x14ac:dyDescent="0.45">
      <c r="A269" s="179"/>
      <c r="M269" s="181"/>
      <c r="N269" s="181"/>
      <c r="O269" s="181"/>
      <c r="P269" s="181"/>
      <c r="Q269" s="181"/>
      <c r="R269" s="181"/>
      <c r="S269" s="181"/>
      <c r="Z269" s="181"/>
      <c r="AA269" s="181"/>
      <c r="AH269" s="181"/>
      <c r="AI269" s="181"/>
      <c r="AP269" s="181"/>
      <c r="AQ269" s="181"/>
      <c r="AX269" s="181"/>
      <c r="AY269" s="181"/>
    </row>
    <row r="270" spans="1:51" x14ac:dyDescent="0.45">
      <c r="A270" s="179"/>
      <c r="M270" s="181"/>
      <c r="N270" s="181"/>
      <c r="O270" s="181"/>
      <c r="P270" s="181"/>
      <c r="Q270" s="181"/>
      <c r="R270" s="181"/>
      <c r="S270" s="181"/>
      <c r="Z270" s="181"/>
      <c r="AA270" s="181"/>
      <c r="AH270" s="181"/>
      <c r="AI270" s="181"/>
      <c r="AP270" s="181"/>
      <c r="AQ270" s="181"/>
      <c r="AX270" s="181"/>
      <c r="AY270" s="181"/>
    </row>
    <row r="271" spans="1:51" x14ac:dyDescent="0.45">
      <c r="A271" s="179"/>
      <c r="M271" s="181"/>
      <c r="N271" s="181"/>
      <c r="O271" s="181"/>
      <c r="P271" s="181"/>
      <c r="Q271" s="181"/>
      <c r="R271" s="181"/>
      <c r="S271" s="181"/>
      <c r="Z271" s="181"/>
      <c r="AA271" s="181"/>
      <c r="AH271" s="181"/>
      <c r="AI271" s="181"/>
      <c r="AP271" s="181"/>
      <c r="AQ271" s="181"/>
      <c r="AX271" s="181"/>
      <c r="AY271" s="181"/>
    </row>
    <row r="272" spans="1:51" x14ac:dyDescent="0.45">
      <c r="A272" s="179"/>
      <c r="M272" s="181"/>
      <c r="N272" s="181"/>
      <c r="O272" s="181"/>
      <c r="P272" s="181"/>
      <c r="Q272" s="181"/>
      <c r="R272" s="181"/>
      <c r="S272" s="181"/>
      <c r="Z272" s="181"/>
      <c r="AA272" s="181"/>
      <c r="AH272" s="181"/>
      <c r="AI272" s="181"/>
      <c r="AP272" s="181"/>
      <c r="AQ272" s="181"/>
      <c r="AX272" s="181"/>
      <c r="AY272" s="181"/>
    </row>
    <row r="273" spans="1:51" x14ac:dyDescent="0.45">
      <c r="A273" s="179"/>
      <c r="M273" s="181"/>
      <c r="N273" s="181"/>
      <c r="O273" s="181"/>
      <c r="P273" s="181"/>
      <c r="Q273" s="181"/>
      <c r="R273" s="181"/>
      <c r="S273" s="181"/>
      <c r="Z273" s="181"/>
      <c r="AA273" s="181"/>
      <c r="AH273" s="181"/>
      <c r="AI273" s="181"/>
      <c r="AP273" s="181"/>
      <c r="AQ273" s="181"/>
      <c r="AX273" s="181"/>
      <c r="AY273" s="181"/>
    </row>
    <row r="274" spans="1:51" x14ac:dyDescent="0.45">
      <c r="A274" s="179"/>
      <c r="B274" s="180"/>
      <c r="F274" s="180"/>
      <c r="H274" s="180"/>
      <c r="J274" s="180"/>
      <c r="M274" s="181"/>
      <c r="N274" s="181"/>
      <c r="O274" s="181"/>
      <c r="P274" s="181"/>
      <c r="Q274" s="181"/>
      <c r="R274" s="181"/>
      <c r="S274" s="181"/>
      <c r="Z274" s="181"/>
      <c r="AA274" s="181"/>
      <c r="AH274" s="181"/>
      <c r="AI274" s="181"/>
      <c r="AP274" s="181"/>
      <c r="AQ274" s="181"/>
      <c r="AX274" s="181"/>
      <c r="AY274" s="181"/>
    </row>
    <row r="275" spans="1:51" x14ac:dyDescent="0.45">
      <c r="A275" s="179"/>
      <c r="M275" s="181"/>
      <c r="N275" s="181"/>
      <c r="O275" s="181"/>
      <c r="P275" s="181"/>
      <c r="Q275" s="181"/>
      <c r="R275" s="181"/>
      <c r="S275" s="181"/>
      <c r="Z275" s="181"/>
      <c r="AA275" s="181"/>
      <c r="AH275" s="181"/>
      <c r="AI275" s="181"/>
      <c r="AP275" s="181"/>
      <c r="AQ275" s="181"/>
      <c r="AX275" s="181"/>
      <c r="AY275" s="181"/>
    </row>
    <row r="276" spans="1:51" x14ac:dyDescent="0.45">
      <c r="A276" s="179"/>
      <c r="M276" s="181"/>
      <c r="N276" s="181"/>
      <c r="O276" s="181"/>
      <c r="P276" s="181"/>
      <c r="Q276" s="181"/>
      <c r="R276" s="181"/>
      <c r="S276" s="181"/>
      <c r="Z276" s="181"/>
      <c r="AA276" s="181"/>
      <c r="AH276" s="181"/>
      <c r="AI276" s="181"/>
      <c r="AP276" s="181"/>
      <c r="AQ276" s="181"/>
      <c r="AX276" s="181"/>
      <c r="AY276" s="181"/>
    </row>
    <row r="277" spans="1:51" x14ac:dyDescent="0.45">
      <c r="A277" s="179"/>
      <c r="M277" s="181"/>
      <c r="N277" s="181"/>
      <c r="O277" s="181"/>
      <c r="P277" s="181"/>
      <c r="Q277" s="181"/>
      <c r="R277" s="181"/>
      <c r="S277" s="181"/>
      <c r="Z277" s="181"/>
      <c r="AA277" s="181"/>
      <c r="AH277" s="181"/>
      <c r="AI277" s="181"/>
      <c r="AP277" s="181"/>
      <c r="AQ277" s="181"/>
      <c r="AX277" s="181"/>
      <c r="AY277" s="181"/>
    </row>
    <row r="278" spans="1:51" x14ac:dyDescent="0.45">
      <c r="A278" s="179"/>
      <c r="M278" s="181"/>
      <c r="N278" s="181"/>
      <c r="O278" s="181"/>
      <c r="P278" s="181"/>
      <c r="Q278" s="181"/>
      <c r="R278" s="181"/>
      <c r="S278" s="181"/>
      <c r="Z278" s="181"/>
      <c r="AA278" s="181"/>
      <c r="AH278" s="181"/>
      <c r="AI278" s="181"/>
      <c r="AP278" s="181"/>
      <c r="AQ278" s="181"/>
      <c r="AX278" s="181"/>
      <c r="AY278" s="181"/>
    </row>
    <row r="279" spans="1:51" x14ac:dyDescent="0.45">
      <c r="A279" s="179"/>
      <c r="M279" s="181"/>
      <c r="N279" s="181"/>
      <c r="O279" s="181"/>
      <c r="P279" s="181"/>
      <c r="Q279" s="181"/>
      <c r="R279" s="181"/>
      <c r="S279" s="181"/>
      <c r="Z279" s="181"/>
      <c r="AA279" s="181"/>
      <c r="AH279" s="181"/>
      <c r="AI279" s="181"/>
      <c r="AP279" s="181"/>
      <c r="AQ279" s="181"/>
      <c r="AX279" s="181"/>
      <c r="AY279" s="181"/>
    </row>
    <row r="280" spans="1:51" x14ac:dyDescent="0.45">
      <c r="A280" s="179"/>
      <c r="B280" s="180"/>
      <c r="F280" s="180"/>
      <c r="H280" s="180"/>
      <c r="J280" s="180"/>
      <c r="M280" s="181"/>
      <c r="N280" s="181"/>
      <c r="O280" s="181"/>
      <c r="P280" s="181"/>
      <c r="Q280" s="181"/>
      <c r="R280" s="181"/>
      <c r="S280" s="181"/>
      <c r="Z280" s="181"/>
      <c r="AA280" s="181"/>
      <c r="AH280" s="181"/>
      <c r="AI280" s="181"/>
      <c r="AP280" s="181"/>
      <c r="AQ280" s="181"/>
      <c r="AX280" s="181"/>
      <c r="AY280" s="181"/>
    </row>
    <row r="281" spans="1:51" x14ac:dyDescent="0.45">
      <c r="A281" s="179"/>
      <c r="M281" s="181"/>
      <c r="N281" s="181"/>
      <c r="O281" s="181"/>
      <c r="P281" s="181"/>
      <c r="Q281" s="181"/>
      <c r="R281" s="181"/>
      <c r="S281" s="181"/>
      <c r="Z281" s="181"/>
      <c r="AA281" s="181"/>
      <c r="AH281" s="181"/>
      <c r="AI281" s="181"/>
      <c r="AP281" s="181"/>
      <c r="AQ281" s="181"/>
      <c r="AX281" s="181"/>
      <c r="AY281" s="181"/>
    </row>
    <row r="282" spans="1:51" x14ac:dyDescent="0.45">
      <c r="A282" s="179"/>
      <c r="M282" s="181"/>
      <c r="N282" s="181"/>
      <c r="O282" s="181"/>
      <c r="P282" s="181"/>
      <c r="Q282" s="181"/>
      <c r="R282" s="181"/>
      <c r="S282" s="181"/>
      <c r="Z282" s="181"/>
      <c r="AA282" s="181"/>
      <c r="AH282" s="181"/>
      <c r="AI282" s="181"/>
      <c r="AP282" s="181"/>
      <c r="AQ282" s="181"/>
      <c r="AX282" s="181"/>
      <c r="AY282" s="181"/>
    </row>
    <row r="283" spans="1:51" x14ac:dyDescent="0.45">
      <c r="A283" s="179"/>
      <c r="M283" s="181"/>
      <c r="N283" s="181"/>
      <c r="O283" s="181"/>
      <c r="P283" s="181"/>
      <c r="Q283" s="181"/>
      <c r="R283" s="181"/>
      <c r="S283" s="181"/>
      <c r="Z283" s="181"/>
      <c r="AA283" s="181"/>
      <c r="AH283" s="181"/>
      <c r="AI283" s="181"/>
      <c r="AP283" s="181"/>
      <c r="AQ283" s="181"/>
      <c r="AX283" s="181"/>
      <c r="AY283" s="181"/>
    </row>
    <row r="284" spans="1:51" x14ac:dyDescent="0.45">
      <c r="A284" s="179"/>
      <c r="M284" s="181"/>
      <c r="N284" s="181"/>
      <c r="O284" s="181"/>
      <c r="P284" s="181"/>
      <c r="Q284" s="181"/>
      <c r="R284" s="181"/>
      <c r="S284" s="181"/>
      <c r="Z284" s="181"/>
      <c r="AA284" s="181"/>
      <c r="AH284" s="181"/>
      <c r="AI284" s="181"/>
      <c r="AP284" s="181"/>
      <c r="AQ284" s="181"/>
      <c r="AX284" s="181"/>
      <c r="AY284" s="181"/>
    </row>
    <row r="285" spans="1:51" x14ac:dyDescent="0.45">
      <c r="A285" s="179"/>
      <c r="M285" s="181"/>
      <c r="N285" s="181"/>
      <c r="O285" s="181"/>
      <c r="P285" s="181"/>
      <c r="Q285" s="181"/>
      <c r="R285" s="181"/>
      <c r="S285" s="181"/>
      <c r="Z285" s="181"/>
      <c r="AA285" s="181"/>
      <c r="AH285" s="181"/>
      <c r="AI285" s="181"/>
      <c r="AP285" s="181"/>
      <c r="AQ285" s="181"/>
      <c r="AX285" s="181"/>
      <c r="AY285" s="181"/>
    </row>
    <row r="286" spans="1:51" x14ac:dyDescent="0.45">
      <c r="A286" s="179"/>
      <c r="B286" s="180"/>
      <c r="F286" s="180"/>
      <c r="H286" s="180"/>
      <c r="J286" s="180"/>
      <c r="M286" s="181"/>
      <c r="N286" s="181"/>
      <c r="O286" s="181"/>
      <c r="P286" s="181"/>
      <c r="Q286" s="181"/>
      <c r="R286" s="181"/>
      <c r="S286" s="181"/>
      <c r="Z286" s="181"/>
      <c r="AA286" s="181"/>
      <c r="AH286" s="181"/>
      <c r="AI286" s="181"/>
      <c r="AP286" s="181"/>
      <c r="AQ286" s="181"/>
      <c r="AX286" s="181"/>
      <c r="AY286" s="181"/>
    </row>
    <row r="287" spans="1:51" x14ac:dyDescent="0.45">
      <c r="A287" s="179"/>
      <c r="M287" s="181"/>
      <c r="N287" s="181"/>
      <c r="O287" s="181"/>
      <c r="P287" s="181"/>
      <c r="Q287" s="181"/>
      <c r="R287" s="181"/>
      <c r="S287" s="181"/>
      <c r="Z287" s="181"/>
      <c r="AA287" s="181"/>
      <c r="AH287" s="181"/>
      <c r="AI287" s="181"/>
      <c r="AP287" s="181"/>
      <c r="AQ287" s="181"/>
      <c r="AX287" s="181"/>
      <c r="AY287" s="181"/>
    </row>
    <row r="288" spans="1:51" x14ac:dyDescent="0.45">
      <c r="A288" s="179"/>
      <c r="M288" s="181"/>
      <c r="N288" s="181"/>
      <c r="O288" s="181"/>
      <c r="P288" s="181"/>
      <c r="Q288" s="181"/>
      <c r="R288" s="181"/>
      <c r="S288" s="181"/>
      <c r="Z288" s="181"/>
      <c r="AA288" s="181"/>
      <c r="AH288" s="181"/>
      <c r="AI288" s="181"/>
      <c r="AP288" s="181"/>
      <c r="AQ288" s="181"/>
      <c r="AX288" s="181"/>
      <c r="AY288" s="181"/>
    </row>
    <row r="289" spans="1:51" x14ac:dyDescent="0.45">
      <c r="A289" s="179"/>
      <c r="M289" s="181"/>
      <c r="N289" s="181"/>
      <c r="O289" s="181"/>
      <c r="P289" s="181"/>
      <c r="Q289" s="181"/>
      <c r="R289" s="181"/>
      <c r="S289" s="181"/>
      <c r="Z289" s="181"/>
      <c r="AA289" s="181"/>
      <c r="AH289" s="181"/>
      <c r="AI289" s="181"/>
      <c r="AP289" s="181"/>
      <c r="AQ289" s="181"/>
      <c r="AX289" s="181"/>
      <c r="AY289" s="181"/>
    </row>
    <row r="290" spans="1:51" x14ac:dyDescent="0.45">
      <c r="A290" s="179"/>
      <c r="M290" s="181"/>
      <c r="N290" s="181"/>
      <c r="O290" s="181"/>
      <c r="P290" s="181"/>
      <c r="Q290" s="181"/>
      <c r="R290" s="181"/>
      <c r="S290" s="181"/>
      <c r="Z290" s="181"/>
      <c r="AA290" s="181"/>
      <c r="AH290" s="181"/>
      <c r="AI290" s="181"/>
      <c r="AP290" s="181"/>
      <c r="AQ290" s="181"/>
      <c r="AX290" s="181"/>
      <c r="AY290" s="181"/>
    </row>
    <row r="291" spans="1:51" x14ac:dyDescent="0.45">
      <c r="A291" s="179"/>
      <c r="M291" s="181"/>
      <c r="N291" s="181"/>
      <c r="O291" s="181"/>
      <c r="P291" s="181"/>
      <c r="Q291" s="181"/>
      <c r="R291" s="181"/>
      <c r="S291" s="181"/>
      <c r="Z291" s="181"/>
      <c r="AA291" s="181"/>
      <c r="AH291" s="181"/>
      <c r="AI291" s="181"/>
      <c r="AP291" s="181"/>
      <c r="AQ291" s="181"/>
      <c r="AX291" s="181"/>
      <c r="AY291" s="181"/>
    </row>
    <row r="292" spans="1:51" x14ac:dyDescent="0.45">
      <c r="A292" s="179"/>
      <c r="B292" s="180"/>
      <c r="F292" s="180"/>
      <c r="H292" s="180"/>
      <c r="J292" s="180"/>
      <c r="M292" s="181"/>
      <c r="N292" s="181"/>
      <c r="O292" s="181"/>
      <c r="P292" s="181"/>
      <c r="Q292" s="181"/>
      <c r="R292" s="181"/>
      <c r="S292" s="181"/>
      <c r="Z292" s="181"/>
      <c r="AA292" s="181"/>
      <c r="AH292" s="181"/>
      <c r="AI292" s="181"/>
      <c r="AP292" s="181"/>
      <c r="AQ292" s="181"/>
      <c r="AX292" s="181"/>
      <c r="AY292" s="181"/>
    </row>
    <row r="293" spans="1:51" x14ac:dyDescent="0.45">
      <c r="A293" s="179"/>
      <c r="M293" s="181"/>
      <c r="N293" s="181"/>
      <c r="O293" s="181"/>
      <c r="P293" s="181"/>
      <c r="Q293" s="181"/>
      <c r="R293" s="181"/>
      <c r="S293" s="181"/>
      <c r="Z293" s="181"/>
      <c r="AA293" s="181"/>
      <c r="AH293" s="181"/>
      <c r="AI293" s="181"/>
      <c r="AP293" s="181"/>
      <c r="AQ293" s="181"/>
      <c r="AX293" s="181"/>
      <c r="AY293" s="181"/>
    </row>
    <row r="294" spans="1:51" x14ac:dyDescent="0.45">
      <c r="A294" s="179"/>
      <c r="M294" s="181"/>
      <c r="N294" s="181"/>
      <c r="O294" s="181"/>
      <c r="P294" s="181"/>
      <c r="Q294" s="181"/>
      <c r="R294" s="181"/>
      <c r="S294" s="181"/>
      <c r="Z294" s="181"/>
      <c r="AA294" s="181"/>
      <c r="AH294" s="181"/>
      <c r="AI294" s="181"/>
      <c r="AP294" s="181"/>
      <c r="AQ294" s="181"/>
      <c r="AX294" s="181"/>
      <c r="AY294" s="181"/>
    </row>
    <row r="295" spans="1:51" x14ac:dyDescent="0.45">
      <c r="A295" s="179"/>
      <c r="M295" s="181"/>
      <c r="N295" s="181"/>
      <c r="O295" s="181"/>
      <c r="P295" s="181"/>
      <c r="Q295" s="181"/>
      <c r="R295" s="181"/>
      <c r="S295" s="181"/>
      <c r="Z295" s="181"/>
      <c r="AA295" s="181"/>
      <c r="AH295" s="181"/>
      <c r="AI295" s="181"/>
      <c r="AP295" s="181"/>
      <c r="AQ295" s="181"/>
      <c r="AX295" s="181"/>
      <c r="AY295" s="181"/>
    </row>
    <row r="296" spans="1:51" x14ac:dyDescent="0.45">
      <c r="A296" s="179"/>
      <c r="M296" s="181"/>
      <c r="N296" s="181"/>
      <c r="O296" s="181"/>
      <c r="P296" s="181"/>
      <c r="Q296" s="181"/>
      <c r="R296" s="181"/>
      <c r="S296" s="181"/>
      <c r="Z296" s="181"/>
      <c r="AA296" s="181"/>
      <c r="AH296" s="181"/>
      <c r="AI296" s="181"/>
      <c r="AP296" s="181"/>
      <c r="AQ296" s="181"/>
      <c r="AX296" s="181"/>
      <c r="AY296" s="181"/>
    </row>
    <row r="297" spans="1:51" x14ac:dyDescent="0.45">
      <c r="A297" s="179"/>
      <c r="M297" s="181"/>
      <c r="N297" s="181"/>
      <c r="O297" s="181"/>
      <c r="P297" s="181"/>
      <c r="Q297" s="181"/>
      <c r="R297" s="181"/>
      <c r="S297" s="181"/>
      <c r="Z297" s="181"/>
      <c r="AA297" s="181"/>
      <c r="AH297" s="181"/>
      <c r="AI297" s="181"/>
      <c r="AP297" s="181"/>
      <c r="AQ297" s="181"/>
      <c r="AX297" s="181"/>
      <c r="AY297" s="181"/>
    </row>
    <row r="298" spans="1:51" x14ac:dyDescent="0.45">
      <c r="A298" s="179"/>
      <c r="B298" s="180"/>
      <c r="F298" s="180"/>
      <c r="H298" s="180"/>
      <c r="J298" s="180"/>
      <c r="M298" s="181"/>
      <c r="N298" s="181"/>
      <c r="O298" s="181"/>
      <c r="P298" s="181"/>
      <c r="Q298" s="181"/>
      <c r="R298" s="181"/>
      <c r="S298" s="181"/>
      <c r="Z298" s="181"/>
      <c r="AA298" s="181"/>
      <c r="AH298" s="181"/>
      <c r="AI298" s="181"/>
      <c r="AP298" s="181"/>
      <c r="AQ298" s="181"/>
      <c r="AX298" s="181"/>
      <c r="AY298" s="181"/>
    </row>
    <row r="299" spans="1:51" x14ac:dyDescent="0.45">
      <c r="A299" s="179"/>
      <c r="M299" s="181"/>
      <c r="N299" s="181"/>
      <c r="O299" s="181"/>
      <c r="P299" s="181"/>
      <c r="Q299" s="181"/>
      <c r="R299" s="181"/>
      <c r="S299" s="181"/>
      <c r="Z299" s="181"/>
      <c r="AA299" s="181"/>
      <c r="AH299" s="181"/>
      <c r="AI299" s="181"/>
      <c r="AP299" s="181"/>
      <c r="AQ299" s="181"/>
      <c r="AX299" s="181"/>
      <c r="AY299" s="181"/>
    </row>
    <row r="300" spans="1:51" x14ac:dyDescent="0.45">
      <c r="A300" s="179"/>
      <c r="M300" s="181"/>
      <c r="N300" s="181"/>
      <c r="O300" s="181"/>
      <c r="P300" s="181"/>
      <c r="Q300" s="181"/>
      <c r="R300" s="181"/>
      <c r="S300" s="181"/>
      <c r="Z300" s="181"/>
      <c r="AA300" s="181"/>
      <c r="AH300" s="181"/>
      <c r="AI300" s="181"/>
      <c r="AP300" s="181"/>
      <c r="AQ300" s="181"/>
      <c r="AX300" s="181"/>
      <c r="AY300" s="181"/>
    </row>
    <row r="301" spans="1:51" x14ac:dyDescent="0.45">
      <c r="A301" s="179"/>
      <c r="M301" s="181"/>
      <c r="N301" s="181"/>
      <c r="O301" s="181"/>
      <c r="P301" s="181"/>
      <c r="Q301" s="181"/>
      <c r="R301" s="181"/>
      <c r="S301" s="181"/>
      <c r="Z301" s="181"/>
      <c r="AA301" s="181"/>
      <c r="AH301" s="181"/>
      <c r="AI301" s="181"/>
      <c r="AP301" s="181"/>
      <c r="AQ301" s="181"/>
      <c r="AX301" s="181"/>
      <c r="AY301" s="181"/>
    </row>
    <row r="302" spans="1:51" x14ac:dyDescent="0.45">
      <c r="A302" s="179"/>
      <c r="M302" s="181"/>
      <c r="N302" s="181"/>
      <c r="O302" s="181"/>
      <c r="P302" s="181"/>
      <c r="Q302" s="181"/>
      <c r="R302" s="181"/>
      <c r="S302" s="181"/>
      <c r="Z302" s="181"/>
      <c r="AA302" s="181"/>
      <c r="AH302" s="181"/>
      <c r="AI302" s="181"/>
      <c r="AP302" s="181"/>
      <c r="AQ302" s="181"/>
      <c r="AX302" s="181"/>
      <c r="AY302" s="181"/>
    </row>
    <row r="303" spans="1:51" x14ac:dyDescent="0.45">
      <c r="A303" s="179"/>
      <c r="M303" s="181"/>
      <c r="N303" s="181"/>
      <c r="O303" s="181"/>
      <c r="P303" s="181"/>
      <c r="Q303" s="181"/>
      <c r="R303" s="181"/>
      <c r="S303" s="181"/>
      <c r="Z303" s="181"/>
      <c r="AA303" s="181"/>
      <c r="AH303" s="181"/>
      <c r="AI303" s="181"/>
      <c r="AP303" s="181"/>
      <c r="AQ303" s="181"/>
      <c r="AX303" s="181"/>
      <c r="AY303" s="181"/>
    </row>
    <row r="304" spans="1:51" x14ac:dyDescent="0.45">
      <c r="A304" s="179"/>
      <c r="B304" s="180"/>
      <c r="F304" s="180"/>
      <c r="H304" s="180"/>
      <c r="J304" s="180"/>
      <c r="M304" s="181"/>
      <c r="N304" s="181"/>
      <c r="O304" s="181"/>
      <c r="P304" s="181"/>
      <c r="Q304" s="181"/>
      <c r="R304" s="181"/>
      <c r="S304" s="181"/>
      <c r="Z304" s="181"/>
      <c r="AA304" s="181"/>
      <c r="AH304" s="181"/>
      <c r="AI304" s="181"/>
      <c r="AP304" s="181"/>
      <c r="AQ304" s="181"/>
      <c r="AX304" s="181"/>
      <c r="AY304" s="181"/>
    </row>
    <row r="305" spans="1:51" x14ac:dyDescent="0.45">
      <c r="A305" s="179"/>
      <c r="M305" s="181"/>
      <c r="N305" s="181"/>
      <c r="O305" s="181"/>
      <c r="P305" s="181"/>
      <c r="Q305" s="181"/>
      <c r="R305" s="181"/>
      <c r="S305" s="181"/>
      <c r="Z305" s="181"/>
      <c r="AA305" s="181"/>
      <c r="AH305" s="181"/>
      <c r="AI305" s="181"/>
      <c r="AP305" s="181"/>
      <c r="AQ305" s="181"/>
      <c r="AX305" s="181"/>
      <c r="AY305" s="181"/>
    </row>
    <row r="306" spans="1:51" x14ac:dyDescent="0.45">
      <c r="A306" s="179"/>
      <c r="M306" s="181"/>
      <c r="N306" s="181"/>
      <c r="O306" s="181"/>
      <c r="P306" s="181"/>
      <c r="Q306" s="181"/>
      <c r="R306" s="181"/>
      <c r="S306" s="181"/>
      <c r="Z306" s="181"/>
      <c r="AA306" s="181"/>
      <c r="AH306" s="181"/>
      <c r="AI306" s="181"/>
      <c r="AP306" s="181"/>
      <c r="AQ306" s="181"/>
      <c r="AX306" s="181"/>
      <c r="AY306" s="181"/>
    </row>
    <row r="307" spans="1:51" x14ac:dyDescent="0.45">
      <c r="A307" s="179"/>
      <c r="M307" s="181"/>
      <c r="N307" s="181"/>
      <c r="O307" s="181"/>
      <c r="P307" s="181"/>
      <c r="Q307" s="181"/>
      <c r="R307" s="181"/>
      <c r="S307" s="181"/>
      <c r="Z307" s="181"/>
      <c r="AA307" s="181"/>
      <c r="AH307" s="181"/>
      <c r="AI307" s="181"/>
      <c r="AP307" s="181"/>
      <c r="AQ307" s="181"/>
      <c r="AX307" s="181"/>
      <c r="AY307" s="181"/>
    </row>
    <row r="308" spans="1:51" x14ac:dyDescent="0.45">
      <c r="A308" s="179"/>
      <c r="M308" s="181"/>
      <c r="N308" s="181"/>
      <c r="O308" s="181"/>
      <c r="P308" s="181"/>
      <c r="Q308" s="181"/>
      <c r="R308" s="181"/>
      <c r="S308" s="181"/>
      <c r="Z308" s="181"/>
      <c r="AA308" s="181"/>
      <c r="AH308" s="181"/>
      <c r="AI308" s="181"/>
      <c r="AP308" s="181"/>
      <c r="AQ308" s="181"/>
      <c r="AX308" s="181"/>
      <c r="AY308" s="181"/>
    </row>
    <row r="309" spans="1:51" x14ac:dyDescent="0.45">
      <c r="A309" s="179"/>
      <c r="M309" s="181"/>
      <c r="N309" s="181"/>
      <c r="O309" s="181"/>
      <c r="P309" s="181"/>
      <c r="Q309" s="181"/>
      <c r="R309" s="181"/>
      <c r="S309" s="181"/>
      <c r="Z309" s="181"/>
      <c r="AA309" s="181"/>
      <c r="AH309" s="181"/>
      <c r="AI309" s="181"/>
      <c r="AP309" s="181"/>
      <c r="AQ309" s="181"/>
      <c r="AX309" s="181"/>
      <c r="AY309" s="181"/>
    </row>
    <row r="310" spans="1:51" x14ac:dyDescent="0.45">
      <c r="A310" s="179"/>
      <c r="B310" s="180"/>
      <c r="F310" s="180"/>
      <c r="H310" s="180"/>
      <c r="J310" s="180"/>
      <c r="M310" s="181"/>
      <c r="N310" s="181"/>
      <c r="O310" s="181"/>
      <c r="P310" s="181"/>
      <c r="Q310" s="181"/>
      <c r="R310" s="181"/>
      <c r="S310" s="181"/>
      <c r="Z310" s="181"/>
      <c r="AA310" s="181"/>
      <c r="AH310" s="181"/>
      <c r="AI310" s="181"/>
      <c r="AP310" s="181"/>
      <c r="AQ310" s="181"/>
      <c r="AX310" s="181"/>
      <c r="AY310" s="181"/>
    </row>
    <row r="311" spans="1:51" x14ac:dyDescent="0.45">
      <c r="A311" s="179"/>
      <c r="M311" s="181"/>
      <c r="N311" s="181"/>
      <c r="O311" s="181"/>
      <c r="P311" s="181"/>
      <c r="Q311" s="181"/>
      <c r="R311" s="181"/>
      <c r="S311" s="181"/>
      <c r="Z311" s="181"/>
      <c r="AA311" s="181"/>
      <c r="AH311" s="181"/>
      <c r="AI311" s="181"/>
      <c r="AP311" s="181"/>
      <c r="AQ311" s="181"/>
      <c r="AX311" s="181"/>
      <c r="AY311" s="181"/>
    </row>
    <row r="312" spans="1:51" x14ac:dyDescent="0.45">
      <c r="A312" s="179"/>
      <c r="M312" s="181"/>
      <c r="N312" s="181"/>
      <c r="O312" s="181"/>
      <c r="P312" s="181"/>
      <c r="Q312" s="181"/>
      <c r="R312" s="181"/>
      <c r="S312" s="181"/>
      <c r="Z312" s="181"/>
      <c r="AA312" s="181"/>
      <c r="AH312" s="181"/>
      <c r="AI312" s="181"/>
      <c r="AP312" s="181"/>
      <c r="AQ312" s="181"/>
      <c r="AX312" s="181"/>
      <c r="AY312" s="181"/>
    </row>
    <row r="313" spans="1:51" x14ac:dyDescent="0.45">
      <c r="A313" s="179"/>
      <c r="M313" s="181"/>
      <c r="N313" s="181"/>
      <c r="O313" s="181"/>
      <c r="P313" s="181"/>
      <c r="Q313" s="181"/>
      <c r="R313" s="181"/>
      <c r="S313" s="181"/>
      <c r="Z313" s="181"/>
      <c r="AA313" s="181"/>
      <c r="AH313" s="181"/>
      <c r="AI313" s="181"/>
      <c r="AP313" s="181"/>
      <c r="AQ313" s="181"/>
      <c r="AX313" s="181"/>
      <c r="AY313" s="181"/>
    </row>
    <row r="314" spans="1:51" x14ac:dyDescent="0.45">
      <c r="A314" s="179"/>
      <c r="M314" s="181"/>
      <c r="N314" s="181"/>
      <c r="O314" s="181"/>
      <c r="P314" s="181"/>
      <c r="Q314" s="181"/>
      <c r="R314" s="181"/>
      <c r="S314" s="181"/>
      <c r="Z314" s="181"/>
      <c r="AA314" s="181"/>
      <c r="AH314" s="181"/>
      <c r="AI314" s="181"/>
      <c r="AP314" s="181"/>
      <c r="AQ314" s="181"/>
      <c r="AX314" s="181"/>
      <c r="AY314" s="181"/>
    </row>
    <row r="315" spans="1:51" x14ac:dyDescent="0.45">
      <c r="A315" s="179"/>
      <c r="M315" s="181"/>
      <c r="N315" s="181"/>
      <c r="O315" s="181"/>
      <c r="P315" s="181"/>
      <c r="Q315" s="181"/>
      <c r="R315" s="181"/>
      <c r="S315" s="181"/>
      <c r="Z315" s="181"/>
      <c r="AA315" s="181"/>
      <c r="AH315" s="181"/>
      <c r="AI315" s="181"/>
      <c r="AP315" s="181"/>
      <c r="AQ315" s="181"/>
      <c r="AX315" s="181"/>
      <c r="AY315" s="181"/>
    </row>
    <row r="316" spans="1:51" x14ac:dyDescent="0.45">
      <c r="A316" s="179"/>
      <c r="B316" s="180"/>
      <c r="F316" s="180"/>
      <c r="H316" s="180"/>
      <c r="J316" s="180"/>
      <c r="M316" s="181"/>
      <c r="N316" s="181"/>
      <c r="O316" s="181"/>
      <c r="P316" s="181"/>
      <c r="Q316" s="181"/>
      <c r="R316" s="181"/>
      <c r="S316" s="181"/>
      <c r="Z316" s="181"/>
      <c r="AA316" s="181"/>
      <c r="AH316" s="181"/>
      <c r="AI316" s="181"/>
      <c r="AP316" s="181"/>
      <c r="AQ316" s="181"/>
      <c r="AX316" s="181"/>
      <c r="AY316" s="181"/>
    </row>
    <row r="317" spans="1:51" x14ac:dyDescent="0.45">
      <c r="A317" s="179"/>
      <c r="M317" s="181"/>
      <c r="N317" s="181"/>
      <c r="O317" s="181"/>
      <c r="P317" s="181"/>
      <c r="Q317" s="181"/>
      <c r="R317" s="181"/>
      <c r="S317" s="181"/>
      <c r="Z317" s="181"/>
      <c r="AA317" s="181"/>
      <c r="AH317" s="181"/>
      <c r="AI317" s="181"/>
      <c r="AP317" s="181"/>
      <c r="AQ317" s="181"/>
      <c r="AX317" s="181"/>
      <c r="AY317" s="181"/>
    </row>
    <row r="318" spans="1:51" x14ac:dyDescent="0.45">
      <c r="A318" s="179"/>
      <c r="M318" s="181"/>
      <c r="N318" s="181"/>
      <c r="O318" s="181"/>
      <c r="P318" s="181"/>
      <c r="Q318" s="181"/>
      <c r="R318" s="181"/>
      <c r="S318" s="181"/>
      <c r="Z318" s="181"/>
      <c r="AA318" s="181"/>
      <c r="AH318" s="181"/>
      <c r="AI318" s="181"/>
      <c r="AP318" s="181"/>
      <c r="AQ318" s="181"/>
      <c r="AX318" s="181"/>
      <c r="AY318" s="181"/>
    </row>
    <row r="319" spans="1:51" x14ac:dyDescent="0.45">
      <c r="A319" s="179"/>
      <c r="M319" s="181"/>
      <c r="N319" s="181"/>
      <c r="O319" s="181"/>
      <c r="P319" s="181"/>
      <c r="Q319" s="181"/>
      <c r="R319" s="181"/>
      <c r="S319" s="181"/>
      <c r="Z319" s="181"/>
      <c r="AA319" s="181"/>
      <c r="AH319" s="181"/>
      <c r="AI319" s="181"/>
      <c r="AP319" s="181"/>
      <c r="AQ319" s="181"/>
      <c r="AX319" s="181"/>
      <c r="AY319" s="181"/>
    </row>
    <row r="320" spans="1:51" x14ac:dyDescent="0.45">
      <c r="A320" s="179"/>
      <c r="M320" s="181"/>
      <c r="N320" s="181"/>
      <c r="O320" s="181"/>
      <c r="P320" s="181"/>
      <c r="Q320" s="181"/>
      <c r="R320" s="181"/>
      <c r="S320" s="181"/>
      <c r="Z320" s="181"/>
      <c r="AA320" s="181"/>
      <c r="AH320" s="181"/>
      <c r="AI320" s="181"/>
      <c r="AP320" s="181"/>
      <c r="AQ320" s="181"/>
      <c r="AX320" s="181"/>
      <c r="AY320" s="181"/>
    </row>
    <row r="321" spans="1:51" x14ac:dyDescent="0.45">
      <c r="A321" s="179"/>
      <c r="M321" s="181"/>
      <c r="N321" s="181"/>
      <c r="O321" s="181"/>
      <c r="P321" s="181"/>
      <c r="Q321" s="181"/>
      <c r="R321" s="181"/>
      <c r="S321" s="181"/>
      <c r="Z321" s="181"/>
      <c r="AA321" s="181"/>
      <c r="AH321" s="181"/>
      <c r="AI321" s="181"/>
      <c r="AP321" s="181"/>
      <c r="AQ321" s="181"/>
      <c r="AX321" s="181"/>
      <c r="AY321" s="181"/>
    </row>
    <row r="322" spans="1:51" x14ac:dyDescent="0.45">
      <c r="A322" s="179"/>
      <c r="B322" s="180"/>
      <c r="F322" s="180"/>
      <c r="H322" s="180"/>
      <c r="J322" s="180"/>
      <c r="M322" s="181"/>
      <c r="N322" s="181"/>
      <c r="O322" s="181"/>
      <c r="P322" s="181"/>
      <c r="Q322" s="181"/>
      <c r="R322" s="181"/>
      <c r="S322" s="181"/>
      <c r="Z322" s="181"/>
      <c r="AA322" s="181"/>
      <c r="AH322" s="181"/>
      <c r="AI322" s="181"/>
      <c r="AP322" s="181"/>
      <c r="AQ322" s="181"/>
      <c r="AX322" s="181"/>
      <c r="AY322" s="181"/>
    </row>
    <row r="323" spans="1:51" x14ac:dyDescent="0.45">
      <c r="A323" s="179"/>
      <c r="M323" s="181"/>
      <c r="N323" s="181"/>
      <c r="O323" s="181"/>
      <c r="P323" s="181"/>
      <c r="Q323" s="181"/>
      <c r="R323" s="181"/>
      <c r="S323" s="181"/>
      <c r="Z323" s="181"/>
      <c r="AA323" s="181"/>
      <c r="AH323" s="181"/>
      <c r="AI323" s="181"/>
      <c r="AP323" s="181"/>
      <c r="AQ323" s="181"/>
      <c r="AX323" s="181"/>
      <c r="AY323" s="181"/>
    </row>
    <row r="324" spans="1:51" x14ac:dyDescent="0.45">
      <c r="A324" s="179"/>
      <c r="M324" s="181"/>
      <c r="N324" s="181"/>
      <c r="O324" s="181"/>
      <c r="P324" s="181"/>
      <c r="Q324" s="181"/>
      <c r="R324" s="181"/>
      <c r="S324" s="181"/>
      <c r="Z324" s="181"/>
      <c r="AA324" s="181"/>
      <c r="AH324" s="181"/>
      <c r="AI324" s="181"/>
      <c r="AP324" s="181"/>
      <c r="AQ324" s="181"/>
      <c r="AX324" s="181"/>
      <c r="AY324" s="181"/>
    </row>
    <row r="325" spans="1:51" x14ac:dyDescent="0.45">
      <c r="A325" s="179"/>
      <c r="M325" s="181"/>
      <c r="N325" s="181"/>
      <c r="O325" s="181"/>
      <c r="P325" s="181"/>
      <c r="Q325" s="181"/>
      <c r="R325" s="181"/>
      <c r="S325" s="181"/>
      <c r="Z325" s="181"/>
      <c r="AA325" s="181"/>
      <c r="AH325" s="181"/>
      <c r="AI325" s="181"/>
      <c r="AP325" s="181"/>
      <c r="AQ325" s="181"/>
      <c r="AX325" s="181"/>
      <c r="AY325" s="181"/>
    </row>
    <row r="326" spans="1:51" x14ac:dyDescent="0.45">
      <c r="A326" s="179"/>
      <c r="M326" s="181"/>
      <c r="N326" s="181"/>
      <c r="O326" s="181"/>
      <c r="P326" s="181"/>
      <c r="Q326" s="181"/>
      <c r="R326" s="181"/>
      <c r="S326" s="181"/>
      <c r="Z326" s="181"/>
      <c r="AA326" s="181"/>
      <c r="AH326" s="181"/>
      <c r="AI326" s="181"/>
      <c r="AP326" s="181"/>
      <c r="AQ326" s="181"/>
      <c r="AX326" s="181"/>
      <c r="AY326" s="181"/>
    </row>
    <row r="327" spans="1:51" x14ac:dyDescent="0.45">
      <c r="A327" s="179"/>
      <c r="M327" s="181"/>
      <c r="N327" s="181"/>
      <c r="O327" s="181"/>
      <c r="P327" s="181"/>
      <c r="Q327" s="181"/>
      <c r="R327" s="181"/>
      <c r="S327" s="181"/>
      <c r="Z327" s="181"/>
      <c r="AA327" s="181"/>
      <c r="AH327" s="181"/>
      <c r="AI327" s="181"/>
      <c r="AP327" s="181"/>
      <c r="AQ327" s="181"/>
      <c r="AX327" s="181"/>
      <c r="AY327" s="181"/>
    </row>
    <row r="328" spans="1:51" x14ac:dyDescent="0.45">
      <c r="A328" s="179"/>
      <c r="B328" s="180"/>
      <c r="F328" s="180"/>
      <c r="H328" s="180"/>
      <c r="J328" s="180"/>
      <c r="M328" s="181"/>
      <c r="N328" s="181"/>
      <c r="O328" s="181"/>
      <c r="P328" s="181"/>
      <c r="Q328" s="181"/>
      <c r="R328" s="181"/>
      <c r="S328" s="181"/>
      <c r="Z328" s="181"/>
      <c r="AA328" s="181"/>
      <c r="AH328" s="181"/>
      <c r="AI328" s="181"/>
      <c r="AP328" s="181"/>
      <c r="AQ328" s="181"/>
      <c r="AX328" s="181"/>
      <c r="AY328" s="181"/>
    </row>
    <row r="329" spans="1:51" x14ac:dyDescent="0.45">
      <c r="A329" s="179"/>
      <c r="M329" s="181"/>
      <c r="N329" s="181"/>
      <c r="O329" s="181"/>
      <c r="P329" s="181"/>
      <c r="Q329" s="181"/>
      <c r="R329" s="181"/>
      <c r="S329" s="181"/>
      <c r="Z329" s="181"/>
      <c r="AA329" s="181"/>
      <c r="AH329" s="181"/>
      <c r="AI329" s="181"/>
      <c r="AP329" s="181"/>
      <c r="AQ329" s="181"/>
      <c r="AX329" s="181"/>
      <c r="AY329" s="181"/>
    </row>
    <row r="330" spans="1:51" x14ac:dyDescent="0.45">
      <c r="A330" s="179"/>
      <c r="M330" s="181"/>
      <c r="N330" s="181"/>
      <c r="O330" s="181"/>
      <c r="P330" s="181"/>
      <c r="Q330" s="181"/>
      <c r="R330" s="181"/>
      <c r="S330" s="181"/>
      <c r="Z330" s="181"/>
      <c r="AA330" s="181"/>
      <c r="AH330" s="181"/>
      <c r="AI330" s="181"/>
      <c r="AP330" s="181"/>
      <c r="AQ330" s="181"/>
      <c r="AX330" s="181"/>
      <c r="AY330" s="181"/>
    </row>
    <row r="331" spans="1:51" x14ac:dyDescent="0.45">
      <c r="A331" s="179"/>
      <c r="M331" s="181"/>
      <c r="N331" s="181"/>
      <c r="O331" s="181"/>
      <c r="P331" s="181"/>
      <c r="Q331" s="181"/>
      <c r="R331" s="181"/>
      <c r="S331" s="181"/>
      <c r="Z331" s="181"/>
      <c r="AA331" s="181"/>
      <c r="AH331" s="181"/>
      <c r="AI331" s="181"/>
      <c r="AP331" s="181"/>
      <c r="AQ331" s="181"/>
      <c r="AX331" s="181"/>
      <c r="AY331" s="181"/>
    </row>
    <row r="332" spans="1:51" x14ac:dyDescent="0.45">
      <c r="A332" s="179"/>
      <c r="M332" s="181"/>
      <c r="N332" s="181"/>
      <c r="O332" s="181"/>
      <c r="P332" s="181"/>
      <c r="Q332" s="181"/>
      <c r="R332" s="181"/>
      <c r="S332" s="181"/>
      <c r="Z332" s="181"/>
      <c r="AA332" s="181"/>
      <c r="AH332" s="181"/>
      <c r="AI332" s="181"/>
      <c r="AP332" s="181"/>
      <c r="AQ332" s="181"/>
      <c r="AX332" s="181"/>
      <c r="AY332" s="181"/>
    </row>
    <row r="333" spans="1:51" x14ac:dyDescent="0.45">
      <c r="A333" s="179"/>
      <c r="M333" s="181"/>
      <c r="N333" s="181"/>
      <c r="O333" s="181"/>
      <c r="P333" s="181"/>
      <c r="Q333" s="181"/>
      <c r="R333" s="181"/>
      <c r="S333" s="181"/>
      <c r="Z333" s="181"/>
      <c r="AA333" s="181"/>
      <c r="AH333" s="181"/>
      <c r="AI333" s="181"/>
      <c r="AP333" s="181"/>
      <c r="AQ333" s="181"/>
      <c r="AX333" s="181"/>
      <c r="AY333" s="181"/>
    </row>
    <row r="334" spans="1:51" x14ac:dyDescent="0.45">
      <c r="A334" s="179"/>
      <c r="B334" s="180"/>
      <c r="F334" s="180"/>
      <c r="H334" s="180"/>
      <c r="J334" s="180"/>
      <c r="M334" s="181"/>
      <c r="N334" s="181"/>
      <c r="O334" s="181"/>
      <c r="P334" s="181"/>
      <c r="Q334" s="181"/>
      <c r="R334" s="181"/>
      <c r="S334" s="181"/>
      <c r="Z334" s="181"/>
      <c r="AA334" s="181"/>
      <c r="AH334" s="181"/>
      <c r="AI334" s="181"/>
      <c r="AP334" s="181"/>
      <c r="AQ334" s="181"/>
      <c r="AX334" s="181"/>
      <c r="AY334" s="181"/>
    </row>
    <row r="335" spans="1:51" x14ac:dyDescent="0.45">
      <c r="A335" s="179"/>
      <c r="M335" s="181"/>
      <c r="N335" s="181"/>
      <c r="O335" s="181"/>
      <c r="P335" s="181"/>
      <c r="Q335" s="181"/>
      <c r="R335" s="181"/>
      <c r="S335" s="181"/>
      <c r="Z335" s="181"/>
      <c r="AA335" s="181"/>
      <c r="AH335" s="181"/>
      <c r="AI335" s="181"/>
      <c r="AP335" s="181"/>
      <c r="AQ335" s="181"/>
      <c r="AX335" s="181"/>
      <c r="AY335" s="181"/>
    </row>
    <row r="336" spans="1:51" x14ac:dyDescent="0.45">
      <c r="A336" s="179"/>
      <c r="M336" s="181"/>
      <c r="N336" s="181"/>
      <c r="O336" s="181"/>
      <c r="P336" s="181"/>
      <c r="Q336" s="181"/>
      <c r="R336" s="181"/>
      <c r="S336" s="181"/>
      <c r="Z336" s="181"/>
      <c r="AA336" s="181"/>
      <c r="AH336" s="181"/>
      <c r="AI336" s="181"/>
      <c r="AP336" s="181"/>
      <c r="AQ336" s="181"/>
      <c r="AX336" s="181"/>
      <c r="AY336" s="181"/>
    </row>
    <row r="337" spans="1:51" x14ac:dyDescent="0.45">
      <c r="A337" s="179"/>
      <c r="M337" s="181"/>
      <c r="N337" s="181"/>
      <c r="O337" s="181"/>
      <c r="P337" s="181"/>
      <c r="Q337" s="181"/>
      <c r="R337" s="181"/>
      <c r="S337" s="181"/>
      <c r="Z337" s="181"/>
      <c r="AA337" s="181"/>
      <c r="AH337" s="181"/>
      <c r="AI337" s="181"/>
      <c r="AP337" s="181"/>
      <c r="AQ337" s="181"/>
      <c r="AX337" s="181"/>
      <c r="AY337" s="181"/>
    </row>
    <row r="338" spans="1:51" x14ac:dyDescent="0.45">
      <c r="A338" s="179"/>
      <c r="M338" s="181"/>
      <c r="N338" s="181"/>
      <c r="O338" s="181"/>
      <c r="P338" s="181"/>
      <c r="Q338" s="181"/>
      <c r="R338" s="181"/>
      <c r="S338" s="181"/>
      <c r="Z338" s="181"/>
      <c r="AA338" s="181"/>
      <c r="AH338" s="181"/>
      <c r="AI338" s="181"/>
      <c r="AP338" s="181"/>
      <c r="AQ338" s="181"/>
      <c r="AX338" s="181"/>
      <c r="AY338" s="181"/>
    </row>
    <row r="339" spans="1:51" x14ac:dyDescent="0.45">
      <c r="A339" s="179"/>
      <c r="M339" s="181"/>
      <c r="N339" s="181"/>
      <c r="O339" s="181"/>
      <c r="P339" s="181"/>
      <c r="Q339" s="181"/>
      <c r="R339" s="181"/>
      <c r="S339" s="181"/>
      <c r="Z339" s="181"/>
      <c r="AA339" s="181"/>
      <c r="AH339" s="181"/>
      <c r="AI339" s="181"/>
      <c r="AP339" s="181"/>
      <c r="AQ339" s="181"/>
      <c r="AX339" s="181"/>
      <c r="AY339" s="181"/>
    </row>
    <row r="340" spans="1:51" x14ac:dyDescent="0.45">
      <c r="A340" s="179"/>
      <c r="B340" s="180"/>
      <c r="F340" s="180"/>
      <c r="H340" s="180"/>
      <c r="J340" s="180"/>
      <c r="M340" s="181"/>
      <c r="N340" s="181"/>
      <c r="O340" s="181"/>
      <c r="P340" s="181"/>
      <c r="Q340" s="181"/>
      <c r="R340" s="181"/>
      <c r="S340" s="181"/>
      <c r="Z340" s="181"/>
      <c r="AA340" s="181"/>
      <c r="AH340" s="181"/>
      <c r="AI340" s="181"/>
      <c r="AP340" s="181"/>
      <c r="AQ340" s="181"/>
      <c r="AX340" s="181"/>
      <c r="AY340" s="181"/>
    </row>
    <row r="341" spans="1:51" x14ac:dyDescent="0.45">
      <c r="A341" s="179"/>
      <c r="M341" s="181"/>
      <c r="N341" s="181"/>
      <c r="O341" s="181"/>
      <c r="P341" s="181"/>
      <c r="Q341" s="181"/>
      <c r="R341" s="181"/>
      <c r="S341" s="181"/>
      <c r="Z341" s="181"/>
      <c r="AA341" s="181"/>
      <c r="AH341" s="181"/>
      <c r="AI341" s="181"/>
      <c r="AP341" s="181"/>
      <c r="AQ341" s="181"/>
      <c r="AX341" s="181"/>
      <c r="AY341" s="181"/>
    </row>
    <row r="342" spans="1:51" x14ac:dyDescent="0.45">
      <c r="A342" s="179"/>
      <c r="M342" s="181"/>
      <c r="N342" s="181"/>
      <c r="O342" s="181"/>
      <c r="P342" s="181"/>
      <c r="Q342" s="181"/>
      <c r="R342" s="181"/>
      <c r="S342" s="181"/>
      <c r="Z342" s="181"/>
      <c r="AA342" s="181"/>
      <c r="AH342" s="181"/>
      <c r="AI342" s="181"/>
      <c r="AP342" s="181"/>
      <c r="AQ342" s="181"/>
      <c r="AX342" s="181"/>
      <c r="AY342" s="181"/>
    </row>
    <row r="343" spans="1:51" x14ac:dyDescent="0.45">
      <c r="A343" s="179"/>
      <c r="M343" s="181"/>
      <c r="N343" s="181"/>
      <c r="O343" s="181"/>
      <c r="P343" s="181"/>
      <c r="Q343" s="181"/>
      <c r="R343" s="181"/>
      <c r="S343" s="181"/>
      <c r="Z343" s="181"/>
      <c r="AA343" s="181"/>
      <c r="AH343" s="181"/>
      <c r="AI343" s="181"/>
      <c r="AP343" s="181"/>
      <c r="AQ343" s="181"/>
      <c r="AX343" s="181"/>
      <c r="AY343" s="181"/>
    </row>
    <row r="344" spans="1:51" x14ac:dyDescent="0.45">
      <c r="A344" s="179"/>
      <c r="M344" s="181"/>
      <c r="N344" s="181"/>
      <c r="O344" s="181"/>
      <c r="P344" s="181"/>
      <c r="Q344" s="181"/>
      <c r="R344" s="181"/>
      <c r="S344" s="181"/>
      <c r="Z344" s="181"/>
      <c r="AA344" s="181"/>
      <c r="AH344" s="181"/>
      <c r="AI344" s="181"/>
      <c r="AP344" s="181"/>
      <c r="AQ344" s="181"/>
      <c r="AX344" s="181"/>
      <c r="AY344" s="181"/>
    </row>
    <row r="345" spans="1:51" x14ac:dyDescent="0.45">
      <c r="A345" s="179"/>
      <c r="M345" s="181"/>
      <c r="N345" s="181"/>
      <c r="O345" s="181"/>
      <c r="P345" s="181"/>
      <c r="Q345" s="181"/>
      <c r="R345" s="181"/>
      <c r="S345" s="181"/>
      <c r="Z345" s="181"/>
      <c r="AA345" s="181"/>
      <c r="AH345" s="181"/>
      <c r="AI345" s="181"/>
      <c r="AP345" s="181"/>
      <c r="AQ345" s="181"/>
      <c r="AX345" s="181"/>
      <c r="AY345" s="181"/>
    </row>
    <row r="346" spans="1:51" x14ac:dyDescent="0.45">
      <c r="A346" s="179"/>
      <c r="B346" s="180"/>
      <c r="F346" s="180"/>
      <c r="H346" s="180"/>
      <c r="J346" s="180"/>
      <c r="M346" s="181"/>
      <c r="N346" s="181"/>
      <c r="O346" s="181"/>
      <c r="P346" s="181"/>
      <c r="Q346" s="181"/>
      <c r="R346" s="181"/>
      <c r="S346" s="181"/>
      <c r="Z346" s="181"/>
      <c r="AA346" s="181"/>
      <c r="AH346" s="181"/>
      <c r="AI346" s="181"/>
      <c r="AP346" s="181"/>
      <c r="AQ346" s="181"/>
      <c r="AX346" s="181"/>
      <c r="AY346" s="181"/>
    </row>
    <row r="347" spans="1:51" x14ac:dyDescent="0.45">
      <c r="A347" s="179"/>
      <c r="M347" s="181"/>
      <c r="N347" s="181"/>
      <c r="O347" s="181"/>
      <c r="P347" s="181"/>
      <c r="Q347" s="181"/>
      <c r="R347" s="181"/>
      <c r="S347" s="181"/>
      <c r="Z347" s="181"/>
      <c r="AA347" s="181"/>
      <c r="AH347" s="181"/>
      <c r="AI347" s="181"/>
      <c r="AP347" s="181"/>
      <c r="AQ347" s="181"/>
      <c r="AX347" s="181"/>
      <c r="AY347" s="181"/>
    </row>
    <row r="348" spans="1:51" x14ac:dyDescent="0.45">
      <c r="A348" s="179"/>
      <c r="M348" s="181"/>
      <c r="N348" s="181"/>
      <c r="O348" s="181"/>
      <c r="P348" s="181"/>
      <c r="Q348" s="181"/>
      <c r="R348" s="181"/>
      <c r="S348" s="181"/>
      <c r="Z348" s="181"/>
      <c r="AA348" s="181"/>
      <c r="AH348" s="181"/>
      <c r="AI348" s="181"/>
      <c r="AP348" s="181"/>
      <c r="AQ348" s="181"/>
      <c r="AX348" s="181"/>
      <c r="AY348" s="181"/>
    </row>
    <row r="349" spans="1:51" x14ac:dyDescent="0.45">
      <c r="A349" s="179"/>
      <c r="M349" s="181"/>
      <c r="N349" s="181"/>
      <c r="O349" s="181"/>
      <c r="P349" s="181"/>
      <c r="Q349" s="181"/>
      <c r="R349" s="181"/>
      <c r="S349" s="181"/>
      <c r="Z349" s="181"/>
      <c r="AA349" s="181"/>
      <c r="AH349" s="181"/>
      <c r="AI349" s="181"/>
      <c r="AP349" s="181"/>
      <c r="AQ349" s="181"/>
      <c r="AX349" s="181"/>
      <c r="AY349" s="181"/>
    </row>
    <row r="350" spans="1:51" x14ac:dyDescent="0.45">
      <c r="A350" s="179"/>
      <c r="M350" s="181"/>
      <c r="N350" s="181"/>
      <c r="O350" s="181"/>
      <c r="P350" s="181"/>
      <c r="Q350" s="181"/>
      <c r="R350" s="181"/>
      <c r="S350" s="181"/>
      <c r="Z350" s="181"/>
      <c r="AA350" s="181"/>
      <c r="AH350" s="181"/>
      <c r="AI350" s="181"/>
      <c r="AP350" s="181"/>
      <c r="AQ350" s="181"/>
      <c r="AX350" s="181"/>
      <c r="AY350" s="181"/>
    </row>
    <row r="351" spans="1:51" x14ac:dyDescent="0.45">
      <c r="A351" s="179"/>
      <c r="M351" s="181"/>
      <c r="N351" s="181"/>
      <c r="O351" s="181"/>
      <c r="P351" s="181"/>
      <c r="Q351" s="181"/>
      <c r="R351" s="181"/>
      <c r="S351" s="181"/>
      <c r="Z351" s="181"/>
      <c r="AA351" s="181"/>
      <c r="AH351" s="181"/>
      <c r="AI351" s="181"/>
      <c r="AP351" s="181"/>
      <c r="AQ351" s="181"/>
      <c r="AX351" s="181"/>
      <c r="AY351" s="181"/>
    </row>
    <row r="352" spans="1:51" x14ac:dyDescent="0.45">
      <c r="A352" s="179"/>
      <c r="B352" s="180"/>
      <c r="F352" s="180"/>
      <c r="H352" s="180"/>
      <c r="J352" s="180"/>
      <c r="M352" s="181"/>
      <c r="N352" s="181"/>
      <c r="O352" s="181"/>
      <c r="P352" s="181"/>
      <c r="Q352" s="181"/>
      <c r="R352" s="181"/>
      <c r="S352" s="181"/>
      <c r="Z352" s="181"/>
      <c r="AA352" s="181"/>
      <c r="AH352" s="181"/>
      <c r="AI352" s="181"/>
      <c r="AP352" s="181"/>
      <c r="AQ352" s="181"/>
      <c r="AX352" s="181"/>
      <c r="AY352" s="181"/>
    </row>
    <row r="353" spans="1:51" x14ac:dyDescent="0.45">
      <c r="A353" s="179"/>
      <c r="M353" s="181"/>
      <c r="N353" s="181"/>
      <c r="O353" s="181"/>
      <c r="P353" s="181"/>
      <c r="Q353" s="181"/>
      <c r="R353" s="181"/>
      <c r="S353" s="181"/>
      <c r="Z353" s="181"/>
      <c r="AA353" s="181"/>
      <c r="AH353" s="181"/>
      <c r="AI353" s="181"/>
      <c r="AP353" s="181"/>
      <c r="AQ353" s="181"/>
      <c r="AX353" s="181"/>
      <c r="AY353" s="181"/>
    </row>
    <row r="354" spans="1:51" x14ac:dyDescent="0.45">
      <c r="A354" s="179"/>
      <c r="M354" s="181"/>
      <c r="N354" s="181"/>
      <c r="O354" s="181"/>
      <c r="P354" s="181"/>
      <c r="Q354" s="181"/>
      <c r="R354" s="181"/>
      <c r="S354" s="181"/>
      <c r="Z354" s="181"/>
      <c r="AA354" s="181"/>
      <c r="AH354" s="181"/>
      <c r="AI354" s="181"/>
      <c r="AP354" s="181"/>
      <c r="AQ354" s="181"/>
      <c r="AX354" s="181"/>
      <c r="AY354" s="181"/>
    </row>
    <row r="355" spans="1:51" x14ac:dyDescent="0.45">
      <c r="A355" s="179"/>
      <c r="M355" s="181"/>
      <c r="N355" s="181"/>
      <c r="O355" s="181"/>
      <c r="P355" s="181"/>
      <c r="Q355" s="181"/>
      <c r="R355" s="181"/>
      <c r="S355" s="181"/>
      <c r="Z355" s="181"/>
      <c r="AA355" s="181"/>
      <c r="AH355" s="181"/>
      <c r="AI355" s="181"/>
      <c r="AP355" s="181"/>
      <c r="AQ355" s="181"/>
      <c r="AX355" s="181"/>
      <c r="AY355" s="181"/>
    </row>
    <row r="356" spans="1:51" x14ac:dyDescent="0.45">
      <c r="A356" s="179"/>
      <c r="M356" s="181"/>
      <c r="N356" s="181"/>
      <c r="O356" s="181"/>
      <c r="P356" s="181"/>
      <c r="Q356" s="181"/>
      <c r="R356" s="181"/>
      <c r="S356" s="181"/>
      <c r="Z356" s="181"/>
      <c r="AA356" s="181"/>
      <c r="AH356" s="181"/>
      <c r="AI356" s="181"/>
      <c r="AP356" s="181"/>
      <c r="AQ356" s="181"/>
      <c r="AX356" s="181"/>
      <c r="AY356" s="181"/>
    </row>
    <row r="357" spans="1:51" x14ac:dyDescent="0.45">
      <c r="A357" s="179"/>
      <c r="M357" s="181"/>
      <c r="N357" s="181"/>
      <c r="O357" s="181"/>
      <c r="P357" s="181"/>
      <c r="Q357" s="181"/>
      <c r="R357" s="181"/>
      <c r="S357" s="181"/>
      <c r="Z357" s="181"/>
      <c r="AA357" s="181"/>
      <c r="AH357" s="181"/>
      <c r="AI357" s="181"/>
      <c r="AP357" s="181"/>
      <c r="AQ357" s="181"/>
      <c r="AX357" s="181"/>
      <c r="AY357" s="181"/>
    </row>
    <row r="358" spans="1:51" x14ac:dyDescent="0.45">
      <c r="A358" s="179"/>
      <c r="B358" s="180"/>
      <c r="F358" s="180"/>
      <c r="H358" s="180"/>
      <c r="J358" s="180"/>
      <c r="M358" s="181"/>
      <c r="N358" s="181"/>
      <c r="O358" s="181"/>
      <c r="P358" s="181"/>
      <c r="Q358" s="181"/>
      <c r="R358" s="181"/>
      <c r="S358" s="181"/>
      <c r="Z358" s="181"/>
      <c r="AA358" s="181"/>
      <c r="AH358" s="181"/>
      <c r="AI358" s="181"/>
      <c r="AP358" s="181"/>
      <c r="AQ358" s="181"/>
      <c r="AX358" s="181"/>
      <c r="AY358" s="181"/>
    </row>
    <row r="359" spans="1:51" x14ac:dyDescent="0.45">
      <c r="A359" s="179"/>
      <c r="M359" s="181"/>
      <c r="N359" s="181"/>
      <c r="O359" s="181"/>
      <c r="P359" s="181"/>
      <c r="Q359" s="181"/>
      <c r="R359" s="181"/>
      <c r="S359" s="181"/>
      <c r="Z359" s="181"/>
      <c r="AA359" s="181"/>
      <c r="AH359" s="181"/>
      <c r="AI359" s="181"/>
      <c r="AP359" s="181"/>
      <c r="AQ359" s="181"/>
      <c r="AX359" s="181"/>
      <c r="AY359" s="181"/>
    </row>
    <row r="360" spans="1:51" x14ac:dyDescent="0.45">
      <c r="A360" s="179"/>
      <c r="M360" s="181"/>
      <c r="N360" s="181"/>
      <c r="O360" s="181"/>
      <c r="P360" s="181"/>
      <c r="Q360" s="181"/>
      <c r="R360" s="181"/>
      <c r="S360" s="181"/>
      <c r="Z360" s="181"/>
      <c r="AA360" s="181"/>
      <c r="AH360" s="181"/>
      <c r="AI360" s="181"/>
      <c r="AP360" s="181"/>
      <c r="AQ360" s="181"/>
      <c r="AX360" s="181"/>
      <c r="AY360" s="181"/>
    </row>
    <row r="361" spans="1:51" x14ac:dyDescent="0.45">
      <c r="A361" s="179"/>
      <c r="M361" s="181"/>
      <c r="N361" s="181"/>
      <c r="O361" s="181"/>
      <c r="P361" s="181"/>
      <c r="Q361" s="181"/>
      <c r="R361" s="181"/>
      <c r="S361" s="181"/>
      <c r="Z361" s="181"/>
      <c r="AA361" s="181"/>
      <c r="AH361" s="181"/>
      <c r="AI361" s="181"/>
      <c r="AP361" s="181"/>
      <c r="AQ361" s="181"/>
      <c r="AX361" s="181"/>
      <c r="AY361" s="181"/>
    </row>
    <row r="362" spans="1:51" x14ac:dyDescent="0.45">
      <c r="A362" s="179"/>
      <c r="M362" s="181"/>
      <c r="N362" s="181"/>
      <c r="O362" s="181"/>
      <c r="P362" s="181"/>
      <c r="Q362" s="181"/>
      <c r="R362" s="181"/>
      <c r="S362" s="181"/>
      <c r="Z362" s="181"/>
      <c r="AA362" s="181"/>
      <c r="AH362" s="181"/>
      <c r="AI362" s="181"/>
      <c r="AP362" s="181"/>
      <c r="AQ362" s="181"/>
      <c r="AX362" s="181"/>
      <c r="AY362" s="181"/>
    </row>
    <row r="363" spans="1:51" x14ac:dyDescent="0.45">
      <c r="A363" s="179"/>
      <c r="M363" s="181"/>
      <c r="N363" s="181"/>
      <c r="O363" s="181"/>
      <c r="P363" s="181"/>
      <c r="Q363" s="181"/>
      <c r="R363" s="181"/>
      <c r="S363" s="181"/>
      <c r="Z363" s="181"/>
      <c r="AA363" s="181"/>
      <c r="AH363" s="181"/>
      <c r="AI363" s="181"/>
      <c r="AP363" s="181"/>
      <c r="AQ363" s="181"/>
      <c r="AX363" s="181"/>
      <c r="AY363" s="181"/>
    </row>
    <row r="364" spans="1:51" x14ac:dyDescent="0.45">
      <c r="A364" s="179"/>
      <c r="B364" s="180"/>
      <c r="F364" s="180"/>
      <c r="H364" s="180"/>
      <c r="J364" s="180"/>
      <c r="M364" s="181"/>
      <c r="N364" s="181"/>
      <c r="O364" s="181"/>
      <c r="P364" s="181"/>
      <c r="Q364" s="181"/>
      <c r="R364" s="181"/>
      <c r="S364" s="181"/>
      <c r="Z364" s="181"/>
      <c r="AA364" s="181"/>
      <c r="AH364" s="181"/>
      <c r="AI364" s="181"/>
      <c r="AP364" s="181"/>
      <c r="AQ364" s="181"/>
      <c r="AX364" s="181"/>
      <c r="AY364" s="181"/>
    </row>
    <row r="365" spans="1:51" x14ac:dyDescent="0.45">
      <c r="A365" s="179"/>
      <c r="M365" s="181"/>
      <c r="N365" s="181"/>
      <c r="O365" s="181"/>
      <c r="P365" s="181"/>
      <c r="Q365" s="181"/>
      <c r="R365" s="181"/>
      <c r="S365" s="181"/>
      <c r="Z365" s="181"/>
      <c r="AA365" s="181"/>
      <c r="AH365" s="181"/>
      <c r="AI365" s="181"/>
      <c r="AP365" s="181"/>
      <c r="AQ365" s="181"/>
      <c r="AX365" s="181"/>
      <c r="AY365" s="181"/>
    </row>
    <row r="366" spans="1:51" x14ac:dyDescent="0.45">
      <c r="A366" s="179"/>
      <c r="M366" s="181"/>
      <c r="N366" s="181"/>
      <c r="O366" s="181"/>
      <c r="P366" s="181"/>
      <c r="Q366" s="181"/>
      <c r="R366" s="181"/>
      <c r="S366" s="181"/>
      <c r="Z366" s="181"/>
      <c r="AA366" s="181"/>
      <c r="AH366" s="181"/>
      <c r="AI366" s="181"/>
      <c r="AP366" s="181"/>
      <c r="AQ366" s="181"/>
      <c r="AX366" s="181"/>
      <c r="AY366" s="181"/>
    </row>
    <row r="367" spans="1:51" x14ac:dyDescent="0.45">
      <c r="A367" s="179"/>
      <c r="M367" s="181"/>
      <c r="N367" s="181"/>
      <c r="O367" s="181"/>
      <c r="P367" s="181"/>
      <c r="Q367" s="181"/>
      <c r="R367" s="181"/>
      <c r="S367" s="181"/>
      <c r="Z367" s="181"/>
      <c r="AA367" s="181"/>
      <c r="AH367" s="181"/>
      <c r="AI367" s="181"/>
      <c r="AP367" s="181"/>
      <c r="AQ367" s="181"/>
      <c r="AX367" s="181"/>
      <c r="AY367" s="181"/>
    </row>
    <row r="368" spans="1:51" x14ac:dyDescent="0.45">
      <c r="A368" s="179"/>
      <c r="M368" s="181"/>
      <c r="N368" s="181"/>
      <c r="O368" s="181"/>
      <c r="P368" s="181"/>
      <c r="Q368" s="181"/>
      <c r="R368" s="181"/>
      <c r="S368" s="181"/>
      <c r="Z368" s="181"/>
      <c r="AA368" s="181"/>
      <c r="AH368" s="181"/>
      <c r="AI368" s="181"/>
      <c r="AP368" s="181"/>
      <c r="AQ368" s="181"/>
      <c r="AX368" s="181"/>
      <c r="AY368" s="181"/>
    </row>
    <row r="369" spans="1:51" x14ac:dyDescent="0.45">
      <c r="A369" s="179"/>
      <c r="M369" s="181"/>
      <c r="N369" s="181"/>
      <c r="O369" s="181"/>
      <c r="P369" s="181"/>
      <c r="Q369" s="181"/>
      <c r="R369" s="181"/>
      <c r="S369" s="181"/>
      <c r="Z369" s="181"/>
      <c r="AA369" s="181"/>
      <c r="AH369" s="181"/>
      <c r="AI369" s="181"/>
      <c r="AP369" s="181"/>
      <c r="AQ369" s="181"/>
      <c r="AX369" s="181"/>
      <c r="AY369" s="181"/>
    </row>
    <row r="370" spans="1:51" x14ac:dyDescent="0.45">
      <c r="A370" s="179"/>
      <c r="B370" s="180"/>
      <c r="F370" s="180"/>
      <c r="H370" s="180"/>
      <c r="J370" s="180"/>
      <c r="M370" s="181"/>
      <c r="N370" s="181"/>
      <c r="O370" s="181"/>
      <c r="P370" s="181"/>
      <c r="Q370" s="181"/>
      <c r="R370" s="181"/>
      <c r="S370" s="181"/>
      <c r="Z370" s="181"/>
      <c r="AA370" s="181"/>
      <c r="AH370" s="181"/>
      <c r="AI370" s="181"/>
      <c r="AP370" s="181"/>
      <c r="AQ370" s="181"/>
      <c r="AX370" s="181"/>
      <c r="AY370" s="181"/>
    </row>
    <row r="371" spans="1:51" x14ac:dyDescent="0.45">
      <c r="A371" s="179"/>
      <c r="M371" s="181"/>
      <c r="N371" s="181"/>
      <c r="O371" s="181"/>
      <c r="P371" s="181"/>
      <c r="Q371" s="181"/>
      <c r="R371" s="181"/>
      <c r="S371" s="181"/>
      <c r="Z371" s="181"/>
      <c r="AA371" s="181"/>
      <c r="AH371" s="181"/>
      <c r="AI371" s="181"/>
      <c r="AP371" s="181"/>
      <c r="AQ371" s="181"/>
      <c r="AX371" s="181"/>
      <c r="AY371" s="181"/>
    </row>
    <row r="372" spans="1:51" x14ac:dyDescent="0.45">
      <c r="A372" s="179"/>
      <c r="M372" s="181"/>
      <c r="N372" s="181"/>
      <c r="O372" s="181"/>
      <c r="P372" s="181"/>
      <c r="Q372" s="181"/>
      <c r="R372" s="181"/>
      <c r="S372" s="181"/>
      <c r="Z372" s="181"/>
      <c r="AA372" s="181"/>
      <c r="AH372" s="181"/>
      <c r="AI372" s="181"/>
      <c r="AP372" s="181"/>
      <c r="AQ372" s="181"/>
      <c r="AX372" s="181"/>
      <c r="AY372" s="181"/>
    </row>
    <row r="373" spans="1:51" x14ac:dyDescent="0.45">
      <c r="A373" s="179"/>
      <c r="M373" s="181"/>
      <c r="N373" s="181"/>
      <c r="O373" s="181"/>
      <c r="P373" s="181"/>
      <c r="Q373" s="181"/>
      <c r="R373" s="181"/>
      <c r="S373" s="181"/>
      <c r="Z373" s="181"/>
      <c r="AA373" s="181"/>
      <c r="AH373" s="181"/>
      <c r="AI373" s="181"/>
      <c r="AP373" s="181"/>
      <c r="AQ373" s="181"/>
      <c r="AX373" s="181"/>
      <c r="AY373" s="181"/>
    </row>
    <row r="374" spans="1:51" x14ac:dyDescent="0.45">
      <c r="A374" s="179"/>
      <c r="M374" s="181"/>
      <c r="N374" s="181"/>
      <c r="O374" s="181"/>
      <c r="P374" s="181"/>
      <c r="Q374" s="181"/>
      <c r="R374" s="181"/>
      <c r="S374" s="181"/>
      <c r="Z374" s="181"/>
      <c r="AA374" s="181"/>
      <c r="AH374" s="181"/>
      <c r="AI374" s="181"/>
      <c r="AP374" s="181"/>
      <c r="AQ374" s="181"/>
      <c r="AX374" s="181"/>
      <c r="AY374" s="181"/>
    </row>
    <row r="375" spans="1:51" x14ac:dyDescent="0.45">
      <c r="A375" s="179"/>
      <c r="M375" s="181"/>
      <c r="N375" s="181"/>
      <c r="O375" s="181"/>
      <c r="P375" s="181"/>
      <c r="Q375" s="181"/>
      <c r="R375" s="181"/>
      <c r="S375" s="181"/>
      <c r="Z375" s="181"/>
      <c r="AA375" s="181"/>
      <c r="AH375" s="181"/>
      <c r="AI375" s="181"/>
      <c r="AP375" s="181"/>
      <c r="AQ375" s="181"/>
      <c r="AX375" s="181"/>
      <c r="AY375" s="181"/>
    </row>
    <row r="376" spans="1:51" x14ac:dyDescent="0.45">
      <c r="A376" s="179"/>
      <c r="B376" s="180"/>
      <c r="F376" s="180"/>
      <c r="H376" s="180"/>
      <c r="J376" s="180"/>
      <c r="M376" s="181"/>
      <c r="N376" s="181"/>
      <c r="O376" s="181"/>
      <c r="P376" s="181"/>
      <c r="Q376" s="181"/>
      <c r="R376" s="181"/>
      <c r="S376" s="181"/>
      <c r="Z376" s="181"/>
      <c r="AA376" s="181"/>
      <c r="AH376" s="181"/>
      <c r="AI376" s="181"/>
      <c r="AP376" s="181"/>
      <c r="AQ376" s="181"/>
      <c r="AX376" s="181"/>
      <c r="AY376" s="181"/>
    </row>
    <row r="377" spans="1:51" x14ac:dyDescent="0.45">
      <c r="A377" s="179"/>
      <c r="M377" s="181"/>
      <c r="N377" s="181"/>
      <c r="O377" s="181"/>
      <c r="P377" s="181"/>
      <c r="Q377" s="181"/>
      <c r="R377" s="181"/>
      <c r="S377" s="181"/>
      <c r="Z377" s="181"/>
      <c r="AA377" s="181"/>
      <c r="AH377" s="181"/>
      <c r="AI377" s="181"/>
      <c r="AP377" s="181"/>
      <c r="AQ377" s="181"/>
      <c r="AX377" s="181"/>
      <c r="AY377" s="181"/>
    </row>
    <row r="378" spans="1:51" x14ac:dyDescent="0.45">
      <c r="A378" s="179"/>
      <c r="M378" s="181"/>
      <c r="N378" s="181"/>
      <c r="O378" s="181"/>
      <c r="P378" s="181"/>
      <c r="Q378" s="181"/>
      <c r="R378" s="181"/>
      <c r="S378" s="181"/>
      <c r="Z378" s="181"/>
      <c r="AA378" s="181"/>
      <c r="AH378" s="181"/>
      <c r="AI378" s="181"/>
      <c r="AP378" s="181"/>
      <c r="AQ378" s="181"/>
      <c r="AX378" s="181"/>
      <c r="AY378" s="181"/>
    </row>
    <row r="379" spans="1:51" x14ac:dyDescent="0.45">
      <c r="A379" s="179"/>
      <c r="M379" s="181"/>
      <c r="N379" s="181"/>
      <c r="O379" s="181"/>
      <c r="P379" s="181"/>
      <c r="Q379" s="181"/>
      <c r="R379" s="181"/>
      <c r="S379" s="181"/>
      <c r="Z379" s="181"/>
      <c r="AA379" s="181"/>
      <c r="AH379" s="181"/>
      <c r="AI379" s="181"/>
      <c r="AP379" s="181"/>
      <c r="AQ379" s="181"/>
      <c r="AX379" s="181"/>
      <c r="AY379" s="181"/>
    </row>
    <row r="380" spans="1:51" x14ac:dyDescent="0.45">
      <c r="A380" s="179"/>
      <c r="M380" s="181"/>
      <c r="N380" s="181"/>
      <c r="O380" s="181"/>
      <c r="P380" s="181"/>
      <c r="Q380" s="181"/>
      <c r="R380" s="181"/>
      <c r="S380" s="181"/>
      <c r="Z380" s="181"/>
      <c r="AA380" s="181"/>
      <c r="AH380" s="181"/>
      <c r="AI380" s="181"/>
      <c r="AP380" s="181"/>
      <c r="AQ380" s="181"/>
      <c r="AX380" s="181"/>
      <c r="AY380" s="181"/>
    </row>
    <row r="381" spans="1:51" x14ac:dyDescent="0.45">
      <c r="A381" s="179"/>
      <c r="M381" s="181"/>
      <c r="N381" s="181"/>
      <c r="O381" s="181"/>
      <c r="P381" s="181"/>
      <c r="Q381" s="181"/>
      <c r="R381" s="181"/>
      <c r="S381" s="181"/>
      <c r="Z381" s="181"/>
      <c r="AA381" s="181"/>
      <c r="AH381" s="181"/>
      <c r="AI381" s="181"/>
      <c r="AP381" s="181"/>
      <c r="AQ381" s="181"/>
      <c r="AX381" s="181"/>
      <c r="AY381" s="181"/>
    </row>
  </sheetData>
  <sheetProtection sheet="1" objects="1" scenarios="1" selectLockedCells="1" selectUnlockedCell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X146"/>
  <sheetViews>
    <sheetView showGridLines="0" showRowColHeaders="0" zoomScale="75" zoomScaleNormal="75" workbookViewId="0">
      <selection activeCell="E159" sqref="E159"/>
    </sheetView>
  </sheetViews>
  <sheetFormatPr defaultColWidth="10.06640625" defaultRowHeight="14.25" x14ac:dyDescent="0.45"/>
  <cols>
    <col min="1" max="1" width="2.3984375" customWidth="1"/>
    <col min="2" max="2" width="6.33203125" style="30" customWidth="1"/>
    <col min="3" max="3" width="32" customWidth="1"/>
    <col min="4" max="4" width="4" style="31" customWidth="1"/>
    <col min="5" max="5" width="15.19921875" customWidth="1"/>
    <col min="6" max="6" width="13.06640625" style="190" customWidth="1"/>
    <col min="7" max="7" width="11.265625" customWidth="1"/>
    <col min="8" max="8" width="10.73046875" customWidth="1"/>
    <col min="9" max="9" width="4" style="31" customWidth="1"/>
    <col min="10" max="10" width="11.265625" customWidth="1"/>
    <col min="14" max="14" width="4" style="31" customWidth="1"/>
    <col min="15" max="15" width="11.265625" customWidth="1"/>
    <col min="17" max="17" width="14.265625" customWidth="1"/>
    <col min="18" max="18" width="32.9296875" style="66" customWidth="1"/>
    <col min="19" max="23" width="25.1328125" style="31" hidden="1" customWidth="1"/>
    <col min="24" max="24" width="8.86328125" style="191" customWidth="1"/>
  </cols>
  <sheetData>
    <row r="1" spans="2:24" x14ac:dyDescent="0.45">
      <c r="D1" s="31">
        <f>SUM(D2:D127)</f>
        <v>160</v>
      </c>
      <c r="I1" s="31">
        <f>SUM(I2:I127)</f>
        <v>34</v>
      </c>
      <c r="N1" s="31">
        <f>SUM(N2:N127)</f>
        <v>194</v>
      </c>
    </row>
    <row r="2" spans="2:24" s="23" customFormat="1" ht="22.5" customHeight="1" x14ac:dyDescent="0.45">
      <c r="B2" s="10" t="s">
        <v>114</v>
      </c>
      <c r="C2" s="10"/>
      <c r="D2" s="34"/>
      <c r="E2" s="317" t="str">
        <f>CONCATENATE("  ",SUM(E4:E9)/2," DISPUTADOS EM QUADRA =&gt;")</f>
        <v xml:space="preserve">  15 DISPUTADOS EM QUADRA =&gt;</v>
      </c>
      <c r="F2" s="317"/>
      <c r="G2" s="317"/>
      <c r="H2" s="192">
        <f>(SUM(E4:E9)/2)/(SUM(O4:O9)/2)</f>
        <v>1</v>
      </c>
      <c r="I2" s="34"/>
      <c r="J2" s="318" t="str">
        <f>CONCATENATE("  ",SUM(J4:J9)/2," FORAM POR W.O. =&gt;")</f>
        <v xml:space="preserve">  0 FORAM POR W.O. =&gt;</v>
      </c>
      <c r="K2" s="318"/>
      <c r="L2" s="318"/>
      <c r="M2" s="193">
        <f>(SUM(J4:J9)/2)/(SUM(O4:O9)/2)</f>
        <v>0</v>
      </c>
      <c r="N2" s="34"/>
      <c r="O2" s="319" t="str">
        <f>CONCATENATE("  ",SUM(O4:O9)/2," FORAM COMPUTADOS")</f>
        <v xml:space="preserve">  15 FORAM COMPUTADOS</v>
      </c>
      <c r="P2" s="319"/>
      <c r="Q2" s="319"/>
      <c r="R2" s="194"/>
      <c r="S2" s="34"/>
      <c r="T2" s="34"/>
      <c r="U2" s="34"/>
      <c r="V2" s="34"/>
      <c r="W2" s="34"/>
      <c r="X2" s="195"/>
    </row>
    <row r="3" spans="2:24" s="23" customFormat="1" ht="24.75" customHeight="1" x14ac:dyDescent="0.45">
      <c r="B3" s="8" t="s">
        <v>119</v>
      </c>
      <c r="C3" s="8"/>
      <c r="D3" s="34"/>
      <c r="E3" s="320" t="s">
        <v>275</v>
      </c>
      <c r="F3" s="320"/>
      <c r="G3" s="197" t="s">
        <v>276</v>
      </c>
      <c r="H3" s="198" t="s">
        <v>277</v>
      </c>
      <c r="I3" s="34"/>
      <c r="J3" s="320" t="s">
        <v>275</v>
      </c>
      <c r="K3" s="320"/>
      <c r="L3" s="197" t="s">
        <v>276</v>
      </c>
      <c r="M3" s="198" t="s">
        <v>277</v>
      </c>
      <c r="N3" s="34"/>
      <c r="O3" s="196" t="s">
        <v>275</v>
      </c>
      <c r="P3" s="197" t="s">
        <v>276</v>
      </c>
      <c r="Q3" s="198" t="s">
        <v>277</v>
      </c>
      <c r="R3" s="199"/>
      <c r="S3" s="34"/>
      <c r="T3" s="34"/>
      <c r="U3" s="34"/>
      <c r="V3" s="34"/>
      <c r="W3" s="34"/>
      <c r="X3" s="195"/>
    </row>
    <row r="4" spans="2:24" x14ac:dyDescent="0.45">
      <c r="B4" s="38">
        <v>1</v>
      </c>
      <c r="C4" s="39" t="str">
        <f>'Result do Turno'!G4</f>
        <v>GUSTAVO LUNA</v>
      </c>
      <c r="E4" s="38">
        <f t="shared" ref="E4:E9" si="0">G4+H4</f>
        <v>5</v>
      </c>
      <c r="F4" s="200">
        <f t="shared" ref="F4:F9" si="1">E4/O4</f>
        <v>1</v>
      </c>
      <c r="G4" s="201">
        <f t="shared" ref="G4:H9" si="2">P4-L4</f>
        <v>5</v>
      </c>
      <c r="H4" s="202">
        <f t="shared" si="2"/>
        <v>0</v>
      </c>
      <c r="J4" s="38">
        <f t="shared" ref="J4:J9" si="3">L4+M4</f>
        <v>0</v>
      </c>
      <c r="K4" s="200">
        <f t="shared" ref="K4:K9" si="4">J4/O4</f>
        <v>0</v>
      </c>
      <c r="L4" s="201">
        <f>COUNTIF(S4:W9,CONCATENATE(C4,"$$W"))</f>
        <v>0</v>
      </c>
      <c r="M4" s="202">
        <f>COUNTIF(S4:W9,CONCATENATE(C4,"$$O"))</f>
        <v>0</v>
      </c>
      <c r="O4" s="203">
        <f>'Result do Turno'!H4</f>
        <v>5</v>
      </c>
      <c r="P4" s="201">
        <f>'Result do Turno'!I4</f>
        <v>5</v>
      </c>
      <c r="Q4" s="202">
        <f t="shared" ref="Q4:Q9" si="5">O4-P4</f>
        <v>0</v>
      </c>
      <c r="R4" s="204" t="str">
        <f t="shared" ref="R4:R9" si="6">IF(M4&gt;2,"Tenista com mais de 2 WxO","")</f>
        <v/>
      </c>
      <c r="S4" s="67" t="str">
        <f>CONCATENATE('Result do Turno'!V4,"$$",'Result do Turno'!X4)</f>
        <v>OTÁVIO BUENO$$</v>
      </c>
      <c r="T4" s="67" t="str">
        <f>CONCATENATE('Result do Turno'!AJ4,"$$",'Result do Turno'!AL4)</f>
        <v>OTÁVIO BUENO$$R</v>
      </c>
      <c r="U4" s="67" t="str">
        <f>CONCATENATE('Result do Turno'!AX4,"$$",'Result do Turno'!AZ4)</f>
        <v>OTÁVIO BUENO$$</v>
      </c>
      <c r="V4" s="67" t="str">
        <f>CONCATENATE('Result do Turno'!BL4,"$$",'Result do Turno'!BN4)</f>
        <v>OTÁVIO BUENO$$</v>
      </c>
      <c r="W4" s="67" t="str">
        <f>CONCATENATE('Result do Turno'!BZ4,"$$",'Result do Turno'!CB4)</f>
        <v>OTÁVIO BUENO$$</v>
      </c>
    </row>
    <row r="5" spans="2:24" x14ac:dyDescent="0.45">
      <c r="B5" s="38">
        <v>2</v>
      </c>
      <c r="C5" s="39" t="str">
        <f>'Result do Turno'!G5</f>
        <v>DOUGLAS VELASQUEZ</v>
      </c>
      <c r="E5" s="38">
        <f t="shared" si="0"/>
        <v>5</v>
      </c>
      <c r="F5" s="200">
        <f t="shared" si="1"/>
        <v>1</v>
      </c>
      <c r="G5" s="201">
        <f t="shared" si="2"/>
        <v>4</v>
      </c>
      <c r="H5" s="202">
        <f t="shared" si="2"/>
        <v>1</v>
      </c>
      <c r="J5" s="38">
        <f t="shared" si="3"/>
        <v>0</v>
      </c>
      <c r="K5" s="200">
        <f t="shared" si="4"/>
        <v>0</v>
      </c>
      <c r="L5" s="201">
        <f>COUNTIF(S4:W9,CONCATENATE(C5,"$$W"))</f>
        <v>0</v>
      </c>
      <c r="M5" s="202">
        <f>COUNTIF(S4:W9,CONCATENATE(C5,"$$O"))</f>
        <v>0</v>
      </c>
      <c r="O5" s="203">
        <f>'Result do Turno'!H5</f>
        <v>5</v>
      </c>
      <c r="P5" s="201">
        <f>'Result do Turno'!I5</f>
        <v>4</v>
      </c>
      <c r="Q5" s="202">
        <f t="shared" si="5"/>
        <v>1</v>
      </c>
      <c r="R5" s="204" t="str">
        <f t="shared" si="6"/>
        <v/>
      </c>
      <c r="S5" s="67" t="str">
        <f>CONCATENATE('Result do Turno'!V5,"$$",'Result do Turno'!X5)</f>
        <v>JOÃO RIBEIRO$$</v>
      </c>
      <c r="T5" s="67" t="str">
        <f>CONCATENATE('Result do Turno'!AJ5,"$$",'Result do Turno'!AL5)</f>
        <v>AMADEU FAÇANHA$$</v>
      </c>
      <c r="U5" s="67" t="str">
        <f>CONCATENATE('Result do Turno'!AX5,"$$",'Result do Turno'!AZ5)</f>
        <v>RODRIGO SOARES$$</v>
      </c>
      <c r="V5" s="67" t="str">
        <f>CONCATENATE('Result do Turno'!BL5,"$$",'Result do Turno'!BN5)</f>
        <v>GUSTAVO LUNA$$</v>
      </c>
      <c r="W5" s="67" t="str">
        <f>CONCATENATE('Result do Turno'!BZ5,"$$",'Result do Turno'!CB5)</f>
        <v>DOUGLAS VELASQUEZ$$</v>
      </c>
    </row>
    <row r="6" spans="2:24" x14ac:dyDescent="0.45">
      <c r="B6" s="38">
        <v>3</v>
      </c>
      <c r="C6" s="39" t="str">
        <f>'Result do Turno'!G6</f>
        <v>AMADEU FAÇANHA</v>
      </c>
      <c r="E6" s="38">
        <f t="shared" si="0"/>
        <v>5</v>
      </c>
      <c r="F6" s="200">
        <f t="shared" si="1"/>
        <v>1</v>
      </c>
      <c r="G6" s="201">
        <f t="shared" si="2"/>
        <v>2</v>
      </c>
      <c r="H6" s="202">
        <f t="shared" si="2"/>
        <v>3</v>
      </c>
      <c r="J6" s="38">
        <f t="shared" si="3"/>
        <v>0</v>
      </c>
      <c r="K6" s="200">
        <f t="shared" si="4"/>
        <v>0</v>
      </c>
      <c r="L6" s="201">
        <f>COUNTIF(S4:W9,CONCATENATE(C6,"$$W"))</f>
        <v>0</v>
      </c>
      <c r="M6" s="202">
        <f>COUNTIF(S4:W9,CONCATENATE(C6,"$$O"))</f>
        <v>0</v>
      </c>
      <c r="O6" s="203">
        <f>'Result do Turno'!H6</f>
        <v>5</v>
      </c>
      <c r="P6" s="201">
        <f>'Result do Turno'!I6</f>
        <v>2</v>
      </c>
      <c r="Q6" s="202">
        <f t="shared" si="5"/>
        <v>3</v>
      </c>
      <c r="R6" s="204" t="str">
        <f t="shared" si="6"/>
        <v/>
      </c>
      <c r="S6" s="67" t="str">
        <f>CONCATENATE('Result do Turno'!V6,"$$",'Result do Turno'!X6)</f>
        <v>DOUGLAS VELASQUEZ$$</v>
      </c>
      <c r="T6" s="67" t="str">
        <f>CONCATENATE('Result do Turno'!AJ6,"$$",'Result do Turno'!AL6)</f>
        <v>DOUGLAS VELASQUEZ$$</v>
      </c>
      <c r="U6" s="67" t="str">
        <f>CONCATENATE('Result do Turno'!AX6,"$$",'Result do Turno'!AZ6)</f>
        <v>DOUGLAS VELASQUEZ$$</v>
      </c>
      <c r="V6" s="67" t="str">
        <f>CONCATENATE('Result do Turno'!BL6,"$$",'Result do Turno'!BN6)</f>
        <v>DOUGLAS VELASQUEZ$$</v>
      </c>
      <c r="W6" s="67" t="str">
        <f>CONCATENATE('Result do Turno'!BZ6,"$$",'Result do Turno'!CB6)</f>
        <v>GUSTAVO LUNA$$</v>
      </c>
    </row>
    <row r="7" spans="2:24" x14ac:dyDescent="0.45">
      <c r="B7" s="38">
        <v>4</v>
      </c>
      <c r="C7" s="39" t="str">
        <f>'Result do Turno'!G7</f>
        <v>RODRIGO SOARES</v>
      </c>
      <c r="E7" s="38">
        <f t="shared" si="0"/>
        <v>5</v>
      </c>
      <c r="F7" s="200">
        <f t="shared" si="1"/>
        <v>1</v>
      </c>
      <c r="G7" s="201">
        <f t="shared" si="2"/>
        <v>2</v>
      </c>
      <c r="H7" s="202">
        <f t="shared" si="2"/>
        <v>3</v>
      </c>
      <c r="J7" s="38">
        <f t="shared" si="3"/>
        <v>0</v>
      </c>
      <c r="K7" s="200">
        <f t="shared" si="4"/>
        <v>0</v>
      </c>
      <c r="L7" s="201">
        <f>COUNTIF(S4:W9,CONCATENATE(C7,"$$W"))</f>
        <v>0</v>
      </c>
      <c r="M7" s="202">
        <f>COUNTIF(S4:W9,CONCATENATE(C7,"$$O"))</f>
        <v>0</v>
      </c>
      <c r="O7" s="203">
        <f>'Result do Turno'!H7</f>
        <v>5</v>
      </c>
      <c r="P7" s="201">
        <f>'Result do Turno'!I7</f>
        <v>2</v>
      </c>
      <c r="Q7" s="202">
        <f t="shared" si="5"/>
        <v>3</v>
      </c>
      <c r="R7" s="204" t="str">
        <f t="shared" si="6"/>
        <v/>
      </c>
      <c r="S7" s="67" t="str">
        <f>CONCATENATE('Result do Turno'!V7,"$$",'Result do Turno'!X7)</f>
        <v>AMADEU FAÇANHA$$</v>
      </c>
      <c r="T7" s="67" t="str">
        <f>CONCATENATE('Result do Turno'!AJ7,"$$",'Result do Turno'!AL7)</f>
        <v>RODRIGO SOARES$$</v>
      </c>
      <c r="U7" s="67" t="str">
        <f>CONCATENATE('Result do Turno'!AX7,"$$",'Result do Turno'!AZ7)</f>
        <v>GUSTAVO LUNA$$</v>
      </c>
      <c r="V7" s="67" t="str">
        <f>CONCATENATE('Result do Turno'!BL7,"$$",'Result do Turno'!BN7)</f>
        <v>JOÃO RIBEIRO$$</v>
      </c>
      <c r="W7" s="67" t="str">
        <f>CONCATENATE('Result do Turno'!BZ7,"$$",'Result do Turno'!CB7)</f>
        <v>AMADEU FAÇANHA$$</v>
      </c>
    </row>
    <row r="8" spans="2:24" x14ac:dyDescent="0.45">
      <c r="B8" s="38">
        <v>5</v>
      </c>
      <c r="C8" s="39" t="str">
        <f>'Result do Turno'!G8</f>
        <v>OTÁVIO BUENO</v>
      </c>
      <c r="E8" s="38">
        <f t="shared" si="0"/>
        <v>5</v>
      </c>
      <c r="F8" s="200">
        <f t="shared" si="1"/>
        <v>1</v>
      </c>
      <c r="G8" s="201">
        <f t="shared" si="2"/>
        <v>2</v>
      </c>
      <c r="H8" s="202">
        <f t="shared" si="2"/>
        <v>3</v>
      </c>
      <c r="J8" s="38">
        <f t="shared" si="3"/>
        <v>0</v>
      </c>
      <c r="K8" s="200">
        <f t="shared" si="4"/>
        <v>0</v>
      </c>
      <c r="L8" s="201">
        <f>COUNTIF(S4:W9,CONCATENATE(C8,"$$W"))</f>
        <v>0</v>
      </c>
      <c r="M8" s="202">
        <f>COUNTIF(S4:W9,CONCATENATE(C8,"$$O"))</f>
        <v>0</v>
      </c>
      <c r="O8" s="203">
        <f>'Result do Turno'!H8</f>
        <v>5</v>
      </c>
      <c r="P8" s="201">
        <f>'Result do Turno'!I8</f>
        <v>2</v>
      </c>
      <c r="Q8" s="202">
        <f t="shared" si="5"/>
        <v>3</v>
      </c>
      <c r="R8" s="204" t="str">
        <f t="shared" si="6"/>
        <v/>
      </c>
      <c r="S8" s="67" t="str">
        <f>CONCATENATE('Result do Turno'!V8,"$$",'Result do Turno'!X8)</f>
        <v>GUSTAVO LUNA$$</v>
      </c>
      <c r="T8" s="67" t="str">
        <f>CONCATENATE('Result do Turno'!AJ8,"$$",'Result do Turno'!AL8)</f>
        <v>GUSTAVO LUNA$$</v>
      </c>
      <c r="U8" s="67" t="str">
        <f>CONCATENATE('Result do Turno'!AX8,"$$",'Result do Turno'!AZ8)</f>
        <v>AMADEU FAÇANHA$$</v>
      </c>
      <c r="V8" s="67" t="str">
        <f>CONCATENATE('Result do Turno'!BL8,"$$",'Result do Turno'!BN8)</f>
        <v>AMADEU FAÇANHA$$R</v>
      </c>
      <c r="W8" s="67" t="str">
        <f>CONCATENATE('Result do Turno'!BZ8,"$$",'Result do Turno'!CB8)</f>
        <v>RODRIGO SOARES$$</v>
      </c>
    </row>
    <row r="9" spans="2:24" x14ac:dyDescent="0.45">
      <c r="B9" s="47">
        <v>6</v>
      </c>
      <c r="C9" s="48" t="str">
        <f>'Result do Turno'!G9</f>
        <v>JOÃO RIBEIRO</v>
      </c>
      <c r="E9" s="47">
        <f t="shared" si="0"/>
        <v>5</v>
      </c>
      <c r="F9" s="205">
        <f t="shared" si="1"/>
        <v>1</v>
      </c>
      <c r="G9" s="206">
        <f t="shared" si="2"/>
        <v>0</v>
      </c>
      <c r="H9" s="207">
        <f t="shared" si="2"/>
        <v>5</v>
      </c>
      <c r="J9" s="47">
        <f t="shared" si="3"/>
        <v>0</v>
      </c>
      <c r="K9" s="205">
        <f t="shared" si="4"/>
        <v>0</v>
      </c>
      <c r="L9" s="206">
        <f>COUNTIF(S4:W9,CONCATENATE(C9,"$$W"))</f>
        <v>0</v>
      </c>
      <c r="M9" s="207">
        <f>COUNTIF(S4:W9,CONCATENATE(C9,"$$O"))</f>
        <v>0</v>
      </c>
      <c r="O9" s="208">
        <f>'Result do Turno'!H9</f>
        <v>5</v>
      </c>
      <c r="P9" s="206">
        <f>'Result do Turno'!I9</f>
        <v>0</v>
      </c>
      <c r="Q9" s="207">
        <f t="shared" si="5"/>
        <v>5</v>
      </c>
      <c r="R9" s="204" t="str">
        <f t="shared" si="6"/>
        <v/>
      </c>
      <c r="S9" s="67" t="str">
        <f>CONCATENATE('Result do Turno'!V9,"$$",'Result do Turno'!X9)</f>
        <v>RODRIGO SOARES$$</v>
      </c>
      <c r="T9" s="67" t="str">
        <f>CONCATENATE('Result do Turno'!AJ9,"$$",'Result do Turno'!AL9)</f>
        <v>JOÃO RIBEIRO$$</v>
      </c>
      <c r="U9" s="67" t="str">
        <f>CONCATENATE('Result do Turno'!AX9,"$$",'Result do Turno'!AZ9)</f>
        <v>JOÃO RIBEIRO$$</v>
      </c>
      <c r="V9" s="67" t="str">
        <f>CONCATENATE('Result do Turno'!BL9,"$$",'Result do Turno'!BN9)</f>
        <v>RODRIGO SOARES$$</v>
      </c>
      <c r="W9" s="67" t="str">
        <f>CONCATENATE('Result do Turno'!BZ9,"$$",'Result do Turno'!CB9)</f>
        <v>JOÃO RIBEIRO$$</v>
      </c>
    </row>
    <row r="10" spans="2:24" x14ac:dyDescent="0.45">
      <c r="D10" s="31">
        <f>SUM(E4:E9)/2</f>
        <v>15</v>
      </c>
      <c r="E10" s="197"/>
      <c r="F10" s="209"/>
      <c r="G10" s="197"/>
      <c r="H10" s="197"/>
      <c r="I10" s="31">
        <f>SUM(J4:J9)/2</f>
        <v>0</v>
      </c>
      <c r="J10" s="197"/>
      <c r="K10" s="209"/>
      <c r="L10" s="197"/>
      <c r="M10" s="197"/>
      <c r="N10" s="31">
        <f>SUM(O4:O9)/2</f>
        <v>15</v>
      </c>
      <c r="O10" s="197"/>
      <c r="P10" s="197"/>
      <c r="Q10" s="197"/>
      <c r="R10" s="204"/>
      <c r="S10" s="67"/>
      <c r="T10" s="67"/>
      <c r="U10" s="67"/>
      <c r="V10" s="67"/>
      <c r="W10" s="67"/>
    </row>
    <row r="11" spans="2:24" s="23" customFormat="1" ht="22.5" customHeight="1" x14ac:dyDescent="0.45">
      <c r="B11" s="10" t="s">
        <v>120</v>
      </c>
      <c r="C11" s="10"/>
      <c r="D11" s="34"/>
      <c r="E11" s="317" t="str">
        <f>CONCATENATE("  ",SUM(E13:E18)/2," DISPUTADOS EM QUADRA =&gt;&gt; ")</f>
        <v xml:space="preserve">  13 DISPUTADOS EM QUADRA =&gt;&gt; </v>
      </c>
      <c r="F11" s="317"/>
      <c r="G11" s="317"/>
      <c r="H11" s="192">
        <f>(SUM(E13:E18)/2)/(SUM(O13:O18)/2)</f>
        <v>0.8666666666666667</v>
      </c>
      <c r="I11" s="34"/>
      <c r="J11" s="318" t="str">
        <f>CONCATENATE("  ",SUM(J13:J18)/2," FORAM POR W.O. =&gt;&gt;")</f>
        <v xml:space="preserve">  2 FORAM POR W.O. =&gt;&gt;</v>
      </c>
      <c r="K11" s="318"/>
      <c r="L11" s="318"/>
      <c r="M11" s="210">
        <f>(SUM(J13:J18)/2)/(SUM(O13:O18)/2)</f>
        <v>0.13333333333333333</v>
      </c>
      <c r="N11" s="34"/>
      <c r="O11" s="319" t="str">
        <f>CONCATENATE("  ",SUM(O13:O18)/2," FORAM COMPUTADOS")</f>
        <v xml:space="preserve">  15 FORAM COMPUTADOS</v>
      </c>
      <c r="P11" s="319"/>
      <c r="Q11" s="319"/>
      <c r="R11" s="204"/>
      <c r="S11" s="34"/>
      <c r="T11" s="34"/>
      <c r="U11" s="34"/>
      <c r="V11" s="34"/>
      <c r="W11" s="34"/>
      <c r="X11" s="195"/>
    </row>
    <row r="12" spans="2:24" s="23" customFormat="1" ht="24.75" customHeight="1" x14ac:dyDescent="0.45">
      <c r="B12" s="8" t="s">
        <v>119</v>
      </c>
      <c r="C12" s="8"/>
      <c r="D12" s="34"/>
      <c r="E12" s="320" t="s">
        <v>275</v>
      </c>
      <c r="F12" s="320"/>
      <c r="G12" s="197" t="s">
        <v>276</v>
      </c>
      <c r="H12" s="198" t="s">
        <v>277</v>
      </c>
      <c r="I12" s="34"/>
      <c r="J12" s="320" t="s">
        <v>275</v>
      </c>
      <c r="K12" s="320"/>
      <c r="L12" s="197" t="s">
        <v>276</v>
      </c>
      <c r="M12" s="198" t="s">
        <v>277</v>
      </c>
      <c r="N12" s="34"/>
      <c r="O12" s="196" t="s">
        <v>275</v>
      </c>
      <c r="P12" s="197" t="s">
        <v>276</v>
      </c>
      <c r="Q12" s="198" t="s">
        <v>277</v>
      </c>
      <c r="R12" s="204"/>
      <c r="S12" s="34"/>
      <c r="T12" s="34"/>
      <c r="U12" s="34"/>
      <c r="V12" s="34"/>
      <c r="W12" s="34"/>
      <c r="X12" s="195"/>
    </row>
    <row r="13" spans="2:24" x14ac:dyDescent="0.45">
      <c r="B13" s="38">
        <v>1</v>
      </c>
      <c r="C13" s="39" t="str">
        <f>'Result do Turno'!G13</f>
        <v>ROBERTO FIUZA</v>
      </c>
      <c r="E13" s="38">
        <f t="shared" ref="E13:E18" si="7">G13+H13</f>
        <v>4</v>
      </c>
      <c r="F13" s="200">
        <f t="shared" ref="F13:F18" si="8">E13/O13</f>
        <v>0.8</v>
      </c>
      <c r="G13" s="201">
        <f t="shared" ref="G13:H18" si="9">P13-L13</f>
        <v>4</v>
      </c>
      <c r="H13" s="202">
        <f t="shared" si="9"/>
        <v>0</v>
      </c>
      <c r="J13" s="38">
        <f t="shared" ref="J13:J18" si="10">L13+M13</f>
        <v>1</v>
      </c>
      <c r="K13" s="200">
        <f t="shared" ref="K13:K18" si="11">J13/O13</f>
        <v>0.2</v>
      </c>
      <c r="L13" s="201">
        <f>COUNTIF(S13:W18,CONCATENATE(C13,"$$W"))</f>
        <v>0</v>
      </c>
      <c r="M13" s="202">
        <f>COUNTIF(S13:W18,CONCATENATE(C13,"$$O"))</f>
        <v>1</v>
      </c>
      <c r="O13" s="203">
        <f>'Result do Turno'!H13</f>
        <v>5</v>
      </c>
      <c r="P13" s="201">
        <f>'Result do Turno'!I13</f>
        <v>4</v>
      </c>
      <c r="Q13" s="202">
        <f t="shared" ref="Q13:Q18" si="12">O13-P13</f>
        <v>1</v>
      </c>
      <c r="R13" s="204" t="str">
        <f t="shared" ref="R13:R18" si="13">IF(M13&gt;2,"Tenista com mais de 2 WxO","")</f>
        <v/>
      </c>
      <c r="S13" s="67" t="str">
        <f>CONCATENATE('Result do Turno'!V13,"$$",'Result do Turno'!X13)</f>
        <v>ROBERTO FIUZA$$</v>
      </c>
      <c r="T13" s="67" t="str">
        <f>CONCATENATE('Result do Turno'!AJ13,"$$",'Result do Turno'!AL13)</f>
        <v>ROBERTO FIUZA$$</v>
      </c>
      <c r="U13" s="67" t="str">
        <f>CONCATENATE('Result do Turno'!AX13,"$$",'Result do Turno'!AZ13)</f>
        <v>ROBERTO FIUZA$$</v>
      </c>
      <c r="V13" s="67" t="str">
        <f>CONCATENATE('Result do Turno'!BL13,"$$",'Result do Turno'!BN13)</f>
        <v>ROBERTO FIUZA$$</v>
      </c>
      <c r="W13" s="67" t="str">
        <f>CONCATENATE('Result do Turno'!BZ13,"$$",'Result do Turno'!CB13)</f>
        <v>ROBERTO FIUZA$$O</v>
      </c>
    </row>
    <row r="14" spans="2:24" x14ac:dyDescent="0.45">
      <c r="B14" s="38">
        <v>2</v>
      </c>
      <c r="C14" s="39" t="str">
        <f>'Result do Turno'!G14</f>
        <v>GUSTAVO ALMEIDA</v>
      </c>
      <c r="E14" s="38">
        <f t="shared" si="7"/>
        <v>5</v>
      </c>
      <c r="F14" s="200">
        <f t="shared" si="8"/>
        <v>1</v>
      </c>
      <c r="G14" s="201">
        <f t="shared" si="9"/>
        <v>3</v>
      </c>
      <c r="H14" s="202">
        <f t="shared" si="9"/>
        <v>2</v>
      </c>
      <c r="J14" s="38">
        <f t="shared" si="10"/>
        <v>0</v>
      </c>
      <c r="K14" s="200">
        <f t="shared" si="11"/>
        <v>0</v>
      </c>
      <c r="L14" s="201">
        <f>COUNTIF(S13:W18,CONCATENATE(C14,"$$W"))</f>
        <v>0</v>
      </c>
      <c r="M14" s="202">
        <f>COUNTIF(S13:W18,CONCATENATE(C14,"$$O"))</f>
        <v>0</v>
      </c>
      <c r="O14" s="203">
        <f>'Result do Turno'!H14</f>
        <v>5</v>
      </c>
      <c r="P14" s="201">
        <f>'Result do Turno'!I14</f>
        <v>3</v>
      </c>
      <c r="Q14" s="202">
        <f t="shared" si="12"/>
        <v>2</v>
      </c>
      <c r="R14" s="204" t="str">
        <f t="shared" si="13"/>
        <v/>
      </c>
      <c r="S14" s="67" t="str">
        <f>CONCATENATE('Result do Turno'!V14,"$$",'Result do Turno'!X14)</f>
        <v>GUSTAVO MACHADO$$</v>
      </c>
      <c r="T14" s="67" t="str">
        <f>CONCATENATE('Result do Turno'!AJ14,"$$",'Result do Turno'!AL14)</f>
        <v>PEDRO SANTOS$$</v>
      </c>
      <c r="U14" s="67" t="str">
        <f>CONCATENATE('Result do Turno'!AX14,"$$",'Result do Turno'!AZ14)</f>
        <v>JEFFERSON STOPATTO$$</v>
      </c>
      <c r="V14" s="67" t="str">
        <f>CONCATENATE('Result do Turno'!BL14,"$$",'Result do Turno'!BN14)</f>
        <v>GUSTAVO ALMEIDA$$</v>
      </c>
      <c r="W14" s="67" t="str">
        <f>CONCATENATE('Result do Turno'!BZ14,"$$",'Result do Turno'!CB14)</f>
        <v>ADRIANO CHIARI$$W</v>
      </c>
    </row>
    <row r="15" spans="2:24" x14ac:dyDescent="0.45">
      <c r="B15" s="38">
        <v>3</v>
      </c>
      <c r="C15" s="39" t="str">
        <f>'Result do Turno'!G15</f>
        <v>JEFFERSON STOPATTO</v>
      </c>
      <c r="E15" s="38">
        <f t="shared" si="7"/>
        <v>4</v>
      </c>
      <c r="F15" s="200">
        <f t="shared" si="8"/>
        <v>0.8</v>
      </c>
      <c r="G15" s="201">
        <f t="shared" si="9"/>
        <v>2</v>
      </c>
      <c r="H15" s="202">
        <f t="shared" si="9"/>
        <v>2</v>
      </c>
      <c r="J15" s="38">
        <f t="shared" si="10"/>
        <v>1</v>
      </c>
      <c r="K15" s="200">
        <f t="shared" si="11"/>
        <v>0.2</v>
      </c>
      <c r="L15" s="201">
        <f>COUNTIF(S13:W18,CONCATENATE(C15,"$$W"))</f>
        <v>1</v>
      </c>
      <c r="M15" s="202">
        <f>COUNTIF(S13:W18,CONCATENATE(C15,"$$O"))</f>
        <v>0</v>
      </c>
      <c r="O15" s="203">
        <f>'Result do Turno'!H15</f>
        <v>5</v>
      </c>
      <c r="P15" s="201">
        <f>'Result do Turno'!I15</f>
        <v>3</v>
      </c>
      <c r="Q15" s="202">
        <f t="shared" si="12"/>
        <v>2</v>
      </c>
      <c r="R15" s="204" t="str">
        <f t="shared" si="13"/>
        <v/>
      </c>
      <c r="S15" s="67" t="str">
        <f>CONCATENATE('Result do Turno'!V15,"$$",'Result do Turno'!X15)</f>
        <v>ADRIANO CHIARI$$</v>
      </c>
      <c r="T15" s="67" t="str">
        <f>CONCATENATE('Result do Turno'!AJ15,"$$",'Result do Turno'!AL15)</f>
        <v>ADRIANO CHIARI$$</v>
      </c>
      <c r="U15" s="67" t="str">
        <f>CONCATENATE('Result do Turno'!AX15,"$$",'Result do Turno'!AZ15)</f>
        <v>ADRIANO CHIARI$$</v>
      </c>
      <c r="V15" s="67" t="str">
        <f>CONCATENATE('Result do Turno'!BL15,"$$",'Result do Turno'!BN15)</f>
        <v>ADRIANO CHIARI$$</v>
      </c>
      <c r="W15" s="67" t="str">
        <f>CONCATENATE('Result do Turno'!BZ15,"$$",'Result do Turno'!CB15)</f>
        <v>GUSTAVO ALMEIDA$$</v>
      </c>
    </row>
    <row r="16" spans="2:24" x14ac:dyDescent="0.45">
      <c r="B16" s="38">
        <v>4</v>
      </c>
      <c r="C16" s="39" t="str">
        <f>'Result do Turno'!G16</f>
        <v>ADRIANO CHIARI</v>
      </c>
      <c r="E16" s="38">
        <f t="shared" si="7"/>
        <v>4</v>
      </c>
      <c r="F16" s="200">
        <f t="shared" si="8"/>
        <v>0.8</v>
      </c>
      <c r="G16" s="201">
        <f t="shared" si="9"/>
        <v>1</v>
      </c>
      <c r="H16" s="202">
        <f t="shared" si="9"/>
        <v>3</v>
      </c>
      <c r="J16" s="38">
        <f t="shared" si="10"/>
        <v>1</v>
      </c>
      <c r="K16" s="200">
        <f t="shared" si="11"/>
        <v>0.2</v>
      </c>
      <c r="L16" s="201">
        <f>COUNTIF(S13:W18,CONCATENATE(C16,"$$W"))</f>
        <v>1</v>
      </c>
      <c r="M16" s="202">
        <f>COUNTIF(S13:W18,CONCATENATE(C16,"$$O"))</f>
        <v>0</v>
      </c>
      <c r="O16" s="203">
        <f>'Result do Turno'!H16</f>
        <v>5</v>
      </c>
      <c r="P16" s="201">
        <f>'Result do Turno'!I16</f>
        <v>2</v>
      </c>
      <c r="Q16" s="202">
        <f t="shared" si="12"/>
        <v>3</v>
      </c>
      <c r="R16" s="204" t="str">
        <f t="shared" si="13"/>
        <v/>
      </c>
      <c r="S16" s="67" t="str">
        <f>CONCATENATE('Result do Turno'!V16,"$$",'Result do Turno'!X16)</f>
        <v>PEDRO SANTOS$$</v>
      </c>
      <c r="T16" s="67" t="str">
        <f>CONCATENATE('Result do Turno'!AJ16,"$$",'Result do Turno'!AL16)</f>
        <v>JEFFERSON STOPATTO$$</v>
      </c>
      <c r="U16" s="67" t="str">
        <f>CONCATENATE('Result do Turno'!AX16,"$$",'Result do Turno'!AZ16)</f>
        <v>GUSTAVO ALMEIDA$$</v>
      </c>
      <c r="V16" s="67" t="str">
        <f>CONCATENATE('Result do Turno'!BL16,"$$",'Result do Turno'!BN16)</f>
        <v>GUSTAVO MACHADO$$</v>
      </c>
      <c r="W16" s="67" t="str">
        <f>CONCATENATE('Result do Turno'!BZ16,"$$",'Result do Turno'!CB16)</f>
        <v>PEDRO SANTOS$$</v>
      </c>
    </row>
    <row r="17" spans="2:24" x14ac:dyDescent="0.45">
      <c r="B17" s="38">
        <v>5</v>
      </c>
      <c r="C17" s="39" t="str">
        <f>'Result do Turno'!G17</f>
        <v>GUSTAVO MACHADO</v>
      </c>
      <c r="E17" s="38">
        <f t="shared" si="7"/>
        <v>5</v>
      </c>
      <c r="F17" s="200">
        <f t="shared" si="8"/>
        <v>1</v>
      </c>
      <c r="G17" s="201">
        <f t="shared" si="9"/>
        <v>2</v>
      </c>
      <c r="H17" s="202">
        <f t="shared" si="9"/>
        <v>3</v>
      </c>
      <c r="J17" s="38">
        <f t="shared" si="10"/>
        <v>0</v>
      </c>
      <c r="K17" s="200">
        <f t="shared" si="11"/>
        <v>0</v>
      </c>
      <c r="L17" s="201">
        <f>COUNTIF(S13:W18,CONCATENATE(C17,"$$W"))</f>
        <v>0</v>
      </c>
      <c r="M17" s="202">
        <f>COUNTIF(S13:W18,CONCATENATE(C17,"$$O"))</f>
        <v>0</v>
      </c>
      <c r="O17" s="203">
        <f>'Result do Turno'!H17</f>
        <v>5</v>
      </c>
      <c r="P17" s="201">
        <f>'Result do Turno'!I17</f>
        <v>2</v>
      </c>
      <c r="Q17" s="202">
        <f t="shared" si="12"/>
        <v>3</v>
      </c>
      <c r="R17" s="204" t="str">
        <f t="shared" si="13"/>
        <v/>
      </c>
      <c r="S17" s="67" t="str">
        <f>CONCATENATE('Result do Turno'!V17,"$$",'Result do Turno'!X17)</f>
        <v>GUSTAVO ALMEIDA$$</v>
      </c>
      <c r="T17" s="67" t="str">
        <f>CONCATENATE('Result do Turno'!AJ17,"$$",'Result do Turno'!AL17)</f>
        <v>GUSTAVO ALMEIDA$$</v>
      </c>
      <c r="U17" s="67" t="str">
        <f>CONCATENATE('Result do Turno'!AX17,"$$",'Result do Turno'!AZ17)</f>
        <v>PEDRO SANTOS$$</v>
      </c>
      <c r="V17" s="67" t="str">
        <f>CONCATENATE('Result do Turno'!BL17,"$$",'Result do Turno'!BN17)</f>
        <v>PEDRO SANTOS$$O</v>
      </c>
      <c r="W17" s="67" t="str">
        <f>CONCATENATE('Result do Turno'!BZ17,"$$",'Result do Turno'!CB17)</f>
        <v>JEFFERSON STOPATTO$$</v>
      </c>
    </row>
    <row r="18" spans="2:24" x14ac:dyDescent="0.45">
      <c r="B18" s="47">
        <v>6</v>
      </c>
      <c r="C18" s="48" t="str">
        <f>'Result do Turno'!G18</f>
        <v>PEDRO SANTOS</v>
      </c>
      <c r="E18" s="47">
        <f t="shared" si="7"/>
        <v>4</v>
      </c>
      <c r="F18" s="205">
        <f t="shared" si="8"/>
        <v>0.8</v>
      </c>
      <c r="G18" s="206">
        <f t="shared" si="9"/>
        <v>1</v>
      </c>
      <c r="H18" s="207">
        <f t="shared" si="9"/>
        <v>3</v>
      </c>
      <c r="J18" s="47">
        <f t="shared" si="10"/>
        <v>1</v>
      </c>
      <c r="K18" s="205">
        <f t="shared" si="11"/>
        <v>0.2</v>
      </c>
      <c r="L18" s="206">
        <f>COUNTIF(S13:W18,CONCATENATE(C18,"$$W"))</f>
        <v>0</v>
      </c>
      <c r="M18" s="207">
        <f>COUNTIF(S13:W18,CONCATENATE(C18,"$$O"))</f>
        <v>1</v>
      </c>
      <c r="O18" s="208">
        <f>'Result do Turno'!H18</f>
        <v>5</v>
      </c>
      <c r="P18" s="206">
        <f>'Result do Turno'!I18</f>
        <v>1</v>
      </c>
      <c r="Q18" s="207">
        <f t="shared" si="12"/>
        <v>4</v>
      </c>
      <c r="R18" s="204" t="str">
        <f t="shared" si="13"/>
        <v/>
      </c>
      <c r="S18" s="67" t="str">
        <f>CONCATENATE('Result do Turno'!V18,"$$",'Result do Turno'!X18)</f>
        <v>JEFFERSON STOPATTO$$</v>
      </c>
      <c r="T18" s="67" t="str">
        <f>CONCATENATE('Result do Turno'!AJ18,"$$",'Result do Turno'!AL18)</f>
        <v>GUSTAVO MACHADO$$</v>
      </c>
      <c r="U18" s="67" t="str">
        <f>CONCATENATE('Result do Turno'!AX18,"$$",'Result do Turno'!AZ18)</f>
        <v>GUSTAVO MACHADO$$</v>
      </c>
      <c r="V18" s="67" t="str">
        <f>CONCATENATE('Result do Turno'!BL18,"$$",'Result do Turno'!BN18)</f>
        <v>JEFFERSON STOPATTO$$W</v>
      </c>
      <c r="W18" s="67" t="str">
        <f>CONCATENATE('Result do Turno'!BZ18,"$$",'Result do Turno'!CB18)</f>
        <v>GUSTAVO MACHADO$$</v>
      </c>
    </row>
    <row r="19" spans="2:24" x14ac:dyDescent="0.45">
      <c r="D19" s="31">
        <f>SUM(E13:E18)/2</f>
        <v>13</v>
      </c>
      <c r="E19" s="197"/>
      <c r="F19" s="209"/>
      <c r="G19" s="197"/>
      <c r="H19" s="197"/>
      <c r="I19" s="31">
        <f>SUM(J13:J18)/2</f>
        <v>2</v>
      </c>
      <c r="J19" s="197"/>
      <c r="K19" s="209"/>
      <c r="L19" s="197"/>
      <c r="M19" s="197"/>
      <c r="N19" s="31">
        <f>SUM(O13:O18)/2</f>
        <v>15</v>
      </c>
      <c r="O19" s="197"/>
      <c r="P19" s="197"/>
      <c r="Q19" s="197"/>
      <c r="R19" s="204"/>
      <c r="S19" s="67"/>
      <c r="T19" s="67"/>
      <c r="U19" s="67"/>
      <c r="V19" s="67"/>
      <c r="W19" s="67"/>
    </row>
    <row r="20" spans="2:24" s="23" customFormat="1" ht="22.5" customHeight="1" x14ac:dyDescent="0.45">
      <c r="B20" s="10" t="s">
        <v>122</v>
      </c>
      <c r="C20" s="10"/>
      <c r="D20" s="34"/>
      <c r="E20" s="317" t="str">
        <f>CONCATENATE("  ",SUM(E22:E27)/2," DISPUTADOS EM QUADRA =&gt;&gt; ")</f>
        <v xml:space="preserve">  11 DISPUTADOS EM QUADRA =&gt;&gt; </v>
      </c>
      <c r="F20" s="317"/>
      <c r="G20" s="317"/>
      <c r="H20" s="192">
        <f>(SUM(E22:E27)/2)/(SUM(O22:O27)/2)</f>
        <v>0.73333333333333328</v>
      </c>
      <c r="I20" s="34"/>
      <c r="J20" s="318" t="str">
        <f>CONCATENATE("  ",SUM(J22:J27)/2," FORAM POR W.O. =&gt;&gt;")</f>
        <v xml:space="preserve">  4 FORAM POR W.O. =&gt;&gt;</v>
      </c>
      <c r="K20" s="318"/>
      <c r="L20" s="318"/>
      <c r="M20" s="210">
        <f>(SUM(J22:J27)/2)/(SUM(O22:O27)/2)</f>
        <v>0.26666666666666666</v>
      </c>
      <c r="N20" s="34"/>
      <c r="O20" s="319" t="str">
        <f>CONCATENATE("  ",SUM(O22:O27)/2," FORAM COMPUTADOS")</f>
        <v xml:space="preserve">  15 FORAM COMPUTADOS</v>
      </c>
      <c r="P20" s="319"/>
      <c r="Q20" s="319"/>
      <c r="R20" s="204"/>
      <c r="S20" s="34"/>
      <c r="T20" s="34"/>
      <c r="U20" s="34"/>
      <c r="V20" s="34"/>
      <c r="W20" s="34"/>
      <c r="X20" s="195"/>
    </row>
    <row r="21" spans="2:24" s="23" customFormat="1" ht="24.75" customHeight="1" x14ac:dyDescent="0.45">
      <c r="B21" s="8" t="s">
        <v>119</v>
      </c>
      <c r="C21" s="8"/>
      <c r="D21" s="34"/>
      <c r="E21" s="320" t="s">
        <v>275</v>
      </c>
      <c r="F21" s="320"/>
      <c r="G21" s="197" t="s">
        <v>276</v>
      </c>
      <c r="H21" s="198" t="s">
        <v>277</v>
      </c>
      <c r="I21" s="34"/>
      <c r="J21" s="320" t="s">
        <v>275</v>
      </c>
      <c r="K21" s="320"/>
      <c r="L21" s="197" t="s">
        <v>276</v>
      </c>
      <c r="M21" s="198" t="s">
        <v>277</v>
      </c>
      <c r="N21" s="34"/>
      <c r="O21" s="196" t="s">
        <v>275</v>
      </c>
      <c r="P21" s="197" t="s">
        <v>276</v>
      </c>
      <c r="Q21" s="198" t="s">
        <v>277</v>
      </c>
      <c r="R21" s="204"/>
      <c r="S21" s="34"/>
      <c r="T21" s="34"/>
      <c r="U21" s="34"/>
      <c r="V21" s="34"/>
      <c r="W21" s="34"/>
      <c r="X21" s="195"/>
    </row>
    <row r="22" spans="2:24" x14ac:dyDescent="0.45">
      <c r="B22" s="38">
        <v>1</v>
      </c>
      <c r="C22" s="39" t="str">
        <f>'Result do Turno'!G22</f>
        <v>MÁRCIO CASTRO</v>
      </c>
      <c r="E22" s="38">
        <f t="shared" ref="E22:E27" si="14">G22+H22</f>
        <v>3</v>
      </c>
      <c r="F22" s="200">
        <f t="shared" ref="F22:F27" si="15">E22/O22</f>
        <v>0.6</v>
      </c>
      <c r="G22" s="201">
        <f t="shared" ref="G22:H27" si="16">P22-L22</f>
        <v>3</v>
      </c>
      <c r="H22" s="202">
        <f t="shared" si="16"/>
        <v>0</v>
      </c>
      <c r="J22" s="38">
        <f t="shared" ref="J22:J27" si="17">L22+M22</f>
        <v>2</v>
      </c>
      <c r="K22" s="200">
        <f t="shared" ref="K22:K27" si="18">J22/O22</f>
        <v>0.4</v>
      </c>
      <c r="L22" s="201">
        <f>COUNTIF(S22:W27,CONCATENATE(C22,"$$W"))</f>
        <v>1</v>
      </c>
      <c r="M22" s="202">
        <f>COUNTIF(S22:W27,CONCATENATE(C22,"$$O"))</f>
        <v>1</v>
      </c>
      <c r="O22" s="203">
        <f>'Result do Turno'!H22</f>
        <v>5</v>
      </c>
      <c r="P22" s="201">
        <f>'Result do Turno'!I22</f>
        <v>4</v>
      </c>
      <c r="Q22" s="202">
        <f t="shared" ref="Q22:Q27" si="19">O22-P22</f>
        <v>1</v>
      </c>
      <c r="R22" s="204" t="str">
        <f t="shared" ref="R22:R27" si="20">IF(M22&gt;2,"Tenista com mais de 2 WxO","")</f>
        <v/>
      </c>
      <c r="S22" s="67" t="str">
        <f>CONCATENATE('Result do Turno'!V22,"$$",'Result do Turno'!X22)</f>
        <v>LOURIVALDO RABELO$$O</v>
      </c>
      <c r="T22" s="67" t="str">
        <f>CONCATENATE('Result do Turno'!AJ22,"$$",'Result do Turno'!AL22)</f>
        <v>LOURIVALDO RABELO$$</v>
      </c>
      <c r="U22" s="67" t="str">
        <f>CONCATENATE('Result do Turno'!AX22,"$$",'Result do Turno'!AZ22)</f>
        <v>LOURIVALDO RABELO$$</v>
      </c>
      <c r="V22" s="67" t="str">
        <f>CONCATENATE('Result do Turno'!BL22,"$$",'Result do Turno'!BN22)</f>
        <v>LOURIVALDO RABELO$$</v>
      </c>
      <c r="W22" s="67" t="str">
        <f>CONCATENATE('Result do Turno'!BZ22,"$$",'Result do Turno'!CB22)</f>
        <v>LOURIVALDO RABELO$$W</v>
      </c>
    </row>
    <row r="23" spans="2:24" x14ac:dyDescent="0.45">
      <c r="B23" s="38">
        <v>2</v>
      </c>
      <c r="C23" s="39" t="str">
        <f>'Result do Turno'!G23</f>
        <v>ANA CLÁUDIA</v>
      </c>
      <c r="E23" s="38">
        <f t="shared" si="14"/>
        <v>5</v>
      </c>
      <c r="F23" s="200">
        <f t="shared" si="15"/>
        <v>1</v>
      </c>
      <c r="G23" s="201">
        <f t="shared" si="16"/>
        <v>4</v>
      </c>
      <c r="H23" s="202">
        <f t="shared" si="16"/>
        <v>1</v>
      </c>
      <c r="J23" s="38">
        <f t="shared" si="17"/>
        <v>0</v>
      </c>
      <c r="K23" s="200">
        <f t="shared" si="18"/>
        <v>0</v>
      </c>
      <c r="L23" s="201">
        <f>COUNTIF(S22:W27,CONCATENATE(C23,"$$W"))</f>
        <v>0</v>
      </c>
      <c r="M23" s="202">
        <f>COUNTIF(S22:W27,CONCATENATE(C23,"$$O"))</f>
        <v>0</v>
      </c>
      <c r="O23" s="203">
        <f>'Result do Turno'!H23</f>
        <v>5</v>
      </c>
      <c r="P23" s="201">
        <f>'Result do Turno'!I23</f>
        <v>4</v>
      </c>
      <c r="Q23" s="202">
        <f t="shared" si="19"/>
        <v>1</v>
      </c>
      <c r="R23" s="204" t="str">
        <f t="shared" si="20"/>
        <v/>
      </c>
      <c r="S23" s="67" t="str">
        <f>CONCATENATE('Result do Turno'!V23,"$$",'Result do Turno'!X23)</f>
        <v>MARCELO MORAES$$W</v>
      </c>
      <c r="T23" s="67" t="str">
        <f>CONCATENATE('Result do Turno'!AJ23,"$$",'Result do Turno'!AL23)</f>
        <v>MARCUS MAMEDE$$</v>
      </c>
      <c r="U23" s="67" t="str">
        <f>CONCATENATE('Result do Turno'!AX23,"$$",'Result do Turno'!AZ23)</f>
        <v>ANA CLÁUDIA$$</v>
      </c>
      <c r="V23" s="67" t="str">
        <f>CONCATENATE('Result do Turno'!BL23,"$$",'Result do Turno'!BN23)</f>
        <v>RENATO OLIVEIRA$$</v>
      </c>
      <c r="W23" s="67" t="str">
        <f>CONCATENATE('Result do Turno'!BZ23,"$$",'Result do Turno'!CB23)</f>
        <v>MÁRCIO CASTRO$$O</v>
      </c>
    </row>
    <row r="24" spans="2:24" x14ac:dyDescent="0.45">
      <c r="B24" s="38">
        <v>3</v>
      </c>
      <c r="C24" s="39" t="str">
        <f>'Result do Turno'!G24</f>
        <v>MARCELO MORAES</v>
      </c>
      <c r="E24" s="38">
        <f t="shared" si="14"/>
        <v>3</v>
      </c>
      <c r="F24" s="200">
        <f t="shared" si="15"/>
        <v>0.6</v>
      </c>
      <c r="G24" s="201">
        <f t="shared" si="16"/>
        <v>0</v>
      </c>
      <c r="H24" s="202">
        <f t="shared" si="16"/>
        <v>3</v>
      </c>
      <c r="J24" s="38">
        <f t="shared" si="17"/>
        <v>2</v>
      </c>
      <c r="K24" s="200">
        <f t="shared" si="18"/>
        <v>0.4</v>
      </c>
      <c r="L24" s="201">
        <f>COUNTIF(S22:W27,CONCATENATE(C24,"$$W"))</f>
        <v>2</v>
      </c>
      <c r="M24" s="202">
        <f>COUNTIF(S22:W27,CONCATENATE(C24,"$$O"))</f>
        <v>0</v>
      </c>
      <c r="O24" s="203">
        <f>'Result do Turno'!H24</f>
        <v>5</v>
      </c>
      <c r="P24" s="201">
        <f>'Result do Turno'!I24</f>
        <v>2</v>
      </c>
      <c r="Q24" s="202">
        <f t="shared" si="19"/>
        <v>3</v>
      </c>
      <c r="R24" s="204" t="str">
        <f t="shared" si="20"/>
        <v/>
      </c>
      <c r="S24" s="67" t="str">
        <f>CONCATENATE('Result do Turno'!V24,"$$",'Result do Turno'!X24)</f>
        <v>MÁRCIO CASTRO$$</v>
      </c>
      <c r="T24" s="67" t="str">
        <f>CONCATENATE('Result do Turno'!AJ24,"$$",'Result do Turno'!AL24)</f>
        <v>MÁRCIO CASTRO$$</v>
      </c>
      <c r="U24" s="67" t="str">
        <f>CONCATENATE('Result do Turno'!AX24,"$$",'Result do Turno'!AZ24)</f>
        <v>MÁRCIO CASTRO$$W</v>
      </c>
      <c r="V24" s="67" t="str">
        <f>CONCATENATE('Result do Turno'!BL24,"$$",'Result do Turno'!BN24)</f>
        <v>MÁRCIO CASTRO$$</v>
      </c>
      <c r="W24" s="67" t="str">
        <f>CONCATENATE('Result do Turno'!BZ24,"$$",'Result do Turno'!CB24)</f>
        <v>RENATO OLIVEIRA$$</v>
      </c>
    </row>
    <row r="25" spans="2:24" x14ac:dyDescent="0.45">
      <c r="B25" s="38">
        <v>4</v>
      </c>
      <c r="C25" s="39" t="str">
        <f>'Result do Turno'!G25</f>
        <v>LOURIVALDO RABELO</v>
      </c>
      <c r="E25" s="38">
        <f t="shared" si="14"/>
        <v>3</v>
      </c>
      <c r="F25" s="200">
        <f t="shared" si="15"/>
        <v>0.6</v>
      </c>
      <c r="G25" s="201">
        <f t="shared" si="16"/>
        <v>1</v>
      </c>
      <c r="H25" s="202">
        <f t="shared" si="16"/>
        <v>2</v>
      </c>
      <c r="J25" s="38">
        <f t="shared" si="17"/>
        <v>2</v>
      </c>
      <c r="K25" s="200">
        <f t="shared" si="18"/>
        <v>0.4</v>
      </c>
      <c r="L25" s="201">
        <f>COUNTIF(S22:W27,CONCATENATE(C25,"$$W"))</f>
        <v>1</v>
      </c>
      <c r="M25" s="202">
        <f>COUNTIF(S22:W27,CONCATENATE(C25,"$$O"))</f>
        <v>1</v>
      </c>
      <c r="O25" s="203">
        <f>'Result do Turno'!H25</f>
        <v>5</v>
      </c>
      <c r="P25" s="201">
        <f>'Result do Turno'!I25</f>
        <v>2</v>
      </c>
      <c r="Q25" s="202">
        <f t="shared" si="19"/>
        <v>3</v>
      </c>
      <c r="R25" s="204" t="str">
        <f t="shared" si="20"/>
        <v/>
      </c>
      <c r="S25" s="67" t="str">
        <f>CONCATENATE('Result do Turno'!V25,"$$",'Result do Turno'!X25)</f>
        <v>MARCUS MAMEDE$$</v>
      </c>
      <c r="T25" s="67" t="str">
        <f>CONCATENATE('Result do Turno'!AJ25,"$$",'Result do Turno'!AL25)</f>
        <v>ANA CLÁUDIA$$</v>
      </c>
      <c r="U25" s="67" t="str">
        <f>CONCATENATE('Result do Turno'!AX25,"$$",'Result do Turno'!AZ25)</f>
        <v>RENATO OLIVEIRA$$O</v>
      </c>
      <c r="V25" s="67" t="str">
        <f>CONCATENATE('Result do Turno'!BL25,"$$",'Result do Turno'!BN25)</f>
        <v>MARCELO MORAES$$</v>
      </c>
      <c r="W25" s="67" t="str">
        <f>CONCATENATE('Result do Turno'!BZ25,"$$",'Result do Turno'!CB25)</f>
        <v>MARCUS MAMEDE$$</v>
      </c>
    </row>
    <row r="26" spans="2:24" x14ac:dyDescent="0.45">
      <c r="B26" s="38">
        <v>5</v>
      </c>
      <c r="C26" s="39" t="str">
        <f>'Result do Turno'!G26</f>
        <v>RENATO OLIVEIRA</v>
      </c>
      <c r="E26" s="38">
        <f t="shared" si="14"/>
        <v>3</v>
      </c>
      <c r="F26" s="200">
        <f t="shared" si="15"/>
        <v>0.6</v>
      </c>
      <c r="G26" s="201">
        <f t="shared" si="16"/>
        <v>2</v>
      </c>
      <c r="H26" s="202">
        <f t="shared" si="16"/>
        <v>1</v>
      </c>
      <c r="J26" s="38">
        <f t="shared" si="17"/>
        <v>2</v>
      </c>
      <c r="K26" s="200">
        <f t="shared" si="18"/>
        <v>0.4</v>
      </c>
      <c r="L26" s="201">
        <f>COUNTIF(S22:W27,CONCATENATE(C26,"$$W"))</f>
        <v>0</v>
      </c>
      <c r="M26" s="202">
        <f>COUNTIF(S22:W27,CONCATENATE(C26,"$$O"))</f>
        <v>2</v>
      </c>
      <c r="O26" s="203">
        <f>'Result do Turno'!H26</f>
        <v>5</v>
      </c>
      <c r="P26" s="201">
        <f>'Result do Turno'!I26</f>
        <v>2</v>
      </c>
      <c r="Q26" s="202">
        <f t="shared" si="19"/>
        <v>3</v>
      </c>
      <c r="R26" s="204" t="str">
        <f t="shared" si="20"/>
        <v/>
      </c>
      <c r="S26" s="67" t="str">
        <f>CONCATENATE('Result do Turno'!V26,"$$",'Result do Turno'!X26)</f>
        <v>RENATO OLIVEIRA$$</v>
      </c>
      <c r="T26" s="67" t="str">
        <f>CONCATENATE('Result do Turno'!AJ26,"$$",'Result do Turno'!AL26)</f>
        <v>RENATO OLIVEIRA$$O</v>
      </c>
      <c r="U26" s="67" t="str">
        <f>CONCATENATE('Result do Turno'!AX26,"$$",'Result do Turno'!AZ26)</f>
        <v>MARCUS MAMEDE$$</v>
      </c>
      <c r="V26" s="67" t="str">
        <f>CONCATENATE('Result do Turno'!BL26,"$$",'Result do Turno'!BN26)</f>
        <v>MARCUS MAMEDE$$</v>
      </c>
      <c r="W26" s="67" t="str">
        <f>CONCATENATE('Result do Turno'!BZ26,"$$",'Result do Turno'!CB26)</f>
        <v>ANA CLÁUDIA$$</v>
      </c>
    </row>
    <row r="27" spans="2:24" x14ac:dyDescent="0.45">
      <c r="B27" s="47">
        <v>6</v>
      </c>
      <c r="C27" s="48" t="str">
        <f>'Result do Turno'!G27</f>
        <v>MARCUS MAMEDE</v>
      </c>
      <c r="E27" s="47">
        <f t="shared" si="14"/>
        <v>5</v>
      </c>
      <c r="F27" s="205">
        <f t="shared" si="15"/>
        <v>1</v>
      </c>
      <c r="G27" s="206">
        <f t="shared" si="16"/>
        <v>1</v>
      </c>
      <c r="H27" s="207">
        <f t="shared" si="16"/>
        <v>4</v>
      </c>
      <c r="J27" s="47">
        <f t="shared" si="17"/>
        <v>0</v>
      </c>
      <c r="K27" s="205">
        <f t="shared" si="18"/>
        <v>0</v>
      </c>
      <c r="L27" s="206">
        <f>COUNTIF(S22:W27,CONCATENATE(C27,"$$W"))</f>
        <v>0</v>
      </c>
      <c r="M27" s="207">
        <f>COUNTIF(S22:W27,CONCATENATE(C27,"$$O"))</f>
        <v>0</v>
      </c>
      <c r="O27" s="208">
        <f>'Result do Turno'!H27</f>
        <v>5</v>
      </c>
      <c r="P27" s="206">
        <f>'Result do Turno'!I27</f>
        <v>1</v>
      </c>
      <c r="Q27" s="207">
        <f t="shared" si="19"/>
        <v>4</v>
      </c>
      <c r="R27" s="204" t="str">
        <f t="shared" si="20"/>
        <v/>
      </c>
      <c r="S27" s="67" t="str">
        <f>CONCATENATE('Result do Turno'!V27,"$$",'Result do Turno'!X27)</f>
        <v>ANA CLÁUDIA$$</v>
      </c>
      <c r="T27" s="67" t="str">
        <f>CONCATENATE('Result do Turno'!AJ27,"$$",'Result do Turno'!AL27)</f>
        <v>MARCELO MORAES$$W</v>
      </c>
      <c r="U27" s="67" t="str">
        <f>CONCATENATE('Result do Turno'!AX27,"$$",'Result do Turno'!AZ27)</f>
        <v>MARCELO MORAES$$</v>
      </c>
      <c r="V27" s="67" t="str">
        <f>CONCATENATE('Result do Turno'!BL27,"$$",'Result do Turno'!BN27)</f>
        <v>ANA CLÁUDIA$$</v>
      </c>
      <c r="W27" s="67" t="str">
        <f>CONCATENATE('Result do Turno'!BZ27,"$$",'Result do Turno'!CB27)</f>
        <v>MARCELO MORAES$$</v>
      </c>
    </row>
    <row r="28" spans="2:24" x14ac:dyDescent="0.45">
      <c r="D28" s="31">
        <f>SUM(E22:E27)/2</f>
        <v>11</v>
      </c>
      <c r="E28" s="197"/>
      <c r="F28" s="209"/>
      <c r="G28" s="197"/>
      <c r="H28" s="197"/>
      <c r="I28" s="31">
        <f>SUM(J22:J27)/2</f>
        <v>4</v>
      </c>
      <c r="J28" s="197"/>
      <c r="K28" s="209"/>
      <c r="L28" s="197"/>
      <c r="M28" s="197"/>
      <c r="N28" s="31">
        <f>SUM(O22:O27)/2</f>
        <v>15</v>
      </c>
      <c r="O28" s="197"/>
      <c r="P28" s="197"/>
      <c r="Q28" s="197"/>
      <c r="R28" s="204"/>
      <c r="S28" s="67"/>
      <c r="T28" s="67"/>
      <c r="U28" s="67"/>
      <c r="V28" s="67"/>
      <c r="W28" s="67"/>
    </row>
    <row r="29" spans="2:24" s="23" customFormat="1" ht="22.5" customHeight="1" x14ac:dyDescent="0.45">
      <c r="B29" s="10" t="s">
        <v>123</v>
      </c>
      <c r="C29" s="10" t="s">
        <v>123</v>
      </c>
      <c r="D29" s="34"/>
      <c r="E29" s="317" t="str">
        <f>CONCATENATE("  ",SUM(E31:E36)/2," DISPUTADOS EM QUADRA =&gt;&gt; ")</f>
        <v xml:space="preserve">  12 DISPUTADOS EM QUADRA =&gt;&gt; </v>
      </c>
      <c r="F29" s="317"/>
      <c r="G29" s="317"/>
      <c r="H29" s="192">
        <f>(SUM(E31:E36)/2)/(SUM(O31:O36)/2)</f>
        <v>0.8</v>
      </c>
      <c r="I29" s="34"/>
      <c r="J29" s="318" t="str">
        <f>CONCATENATE("  ",SUM(J31:J36)/2," FORAM POR W.O. =&gt;&gt;")</f>
        <v xml:space="preserve">  3 FORAM POR W.O. =&gt;&gt;</v>
      </c>
      <c r="K29" s="318"/>
      <c r="L29" s="318"/>
      <c r="M29" s="210">
        <f>(SUM(J31:J36)/2)/(SUM(O31:O36)/2)</f>
        <v>0.2</v>
      </c>
      <c r="N29" s="34"/>
      <c r="O29" s="319" t="str">
        <f>CONCATENATE("  ",SUM(O31:O36)/2," FORAM COMPUTADOS")</f>
        <v xml:space="preserve">  15 FORAM COMPUTADOS</v>
      </c>
      <c r="P29" s="319"/>
      <c r="Q29" s="319"/>
      <c r="R29" s="204"/>
      <c r="S29" s="34"/>
      <c r="T29" s="34"/>
      <c r="U29" s="34"/>
      <c r="V29" s="34"/>
      <c r="W29" s="34"/>
      <c r="X29" s="195"/>
    </row>
    <row r="30" spans="2:24" s="23" customFormat="1" ht="24.75" customHeight="1" x14ac:dyDescent="0.45">
      <c r="B30" s="8" t="s">
        <v>119</v>
      </c>
      <c r="C30" s="8"/>
      <c r="D30" s="34"/>
      <c r="E30" s="320" t="s">
        <v>275</v>
      </c>
      <c r="F30" s="320"/>
      <c r="G30" s="197" t="s">
        <v>276</v>
      </c>
      <c r="H30" s="198" t="s">
        <v>277</v>
      </c>
      <c r="I30" s="34"/>
      <c r="J30" s="320" t="s">
        <v>275</v>
      </c>
      <c r="K30" s="320"/>
      <c r="L30" s="197" t="s">
        <v>276</v>
      </c>
      <c r="M30" s="198" t="s">
        <v>277</v>
      </c>
      <c r="N30" s="34"/>
      <c r="O30" s="196" t="s">
        <v>275</v>
      </c>
      <c r="P30" s="197" t="s">
        <v>276</v>
      </c>
      <c r="Q30" s="198" t="s">
        <v>277</v>
      </c>
      <c r="R30" s="204"/>
      <c r="S30" s="34"/>
      <c r="T30" s="34"/>
      <c r="U30" s="34"/>
      <c r="V30" s="34"/>
      <c r="W30" s="34"/>
      <c r="X30" s="195"/>
    </row>
    <row r="31" spans="2:24" x14ac:dyDescent="0.45">
      <c r="B31" s="38">
        <v>1</v>
      </c>
      <c r="C31" s="39" t="str">
        <f>'Result do Turno'!G31</f>
        <v>LUCIANO CASTRO</v>
      </c>
      <c r="E31" s="38">
        <f t="shared" ref="E31:E36" si="21">G31+H31</f>
        <v>4</v>
      </c>
      <c r="F31" s="200">
        <f t="shared" ref="F31:F36" si="22">E31/O31</f>
        <v>0.8</v>
      </c>
      <c r="G31" s="201">
        <f t="shared" ref="G31:H36" si="23">P31-L31</f>
        <v>4</v>
      </c>
      <c r="H31" s="202">
        <f t="shared" si="23"/>
        <v>0</v>
      </c>
      <c r="J31" s="38">
        <f t="shared" ref="J31:J36" si="24">L31+M31</f>
        <v>1</v>
      </c>
      <c r="K31" s="200">
        <f t="shared" ref="K31:K36" si="25">J31/O31</f>
        <v>0.2</v>
      </c>
      <c r="L31" s="201">
        <f>COUNTIF(S31:W36,CONCATENATE(C31,"$$W"))</f>
        <v>1</v>
      </c>
      <c r="M31" s="202">
        <f>COUNTIF(S31:W36,CONCATENATE(C31,"$$O"))</f>
        <v>0</v>
      </c>
      <c r="O31" s="203">
        <f>'Result do Turno'!H31</f>
        <v>5</v>
      </c>
      <c r="P31" s="201">
        <f>'Result do Turno'!I31</f>
        <v>5</v>
      </c>
      <c r="Q31" s="202">
        <f t="shared" ref="Q31:Q36" si="26">O31-P31</f>
        <v>0</v>
      </c>
      <c r="R31" s="204" t="str">
        <f t="shared" ref="R31:R36" si="27">IF(M31&gt;2,"Tenista com mais de 2 WxO","")</f>
        <v/>
      </c>
      <c r="S31" s="67" t="str">
        <f>CONCATENATE('Result do Turno'!V31,"$$",'Result do Turno'!X31)</f>
        <v>LÚCIO MESQUITA$$</v>
      </c>
      <c r="T31" s="67" t="str">
        <f>CONCATENATE('Result do Turno'!AJ31,"$$",'Result do Turno'!AL31)</f>
        <v>LÚCIO MESQUITA$$</v>
      </c>
      <c r="U31" s="67" t="str">
        <f>CONCATENATE('Result do Turno'!AX31,"$$",'Result do Turno'!AZ31)</f>
        <v>LÚCIO MESQUITA$$</v>
      </c>
      <c r="V31" s="67" t="str">
        <f>CONCATENATE('Result do Turno'!BL31,"$$",'Result do Turno'!BN31)</f>
        <v>LÚCIO MESQUITA$$</v>
      </c>
      <c r="W31" s="67" t="str">
        <f>CONCATENATE('Result do Turno'!BZ31,"$$",'Result do Turno'!CB31)</f>
        <v>LÚCIO MESQUITA$$O</v>
      </c>
    </row>
    <row r="32" spans="2:24" x14ac:dyDescent="0.45">
      <c r="B32" s="38">
        <v>2</v>
      </c>
      <c r="C32" s="39" t="str">
        <f>'Result do Turno'!G32</f>
        <v>GILMARA LIMA</v>
      </c>
      <c r="E32" s="38">
        <f t="shared" si="21"/>
        <v>4</v>
      </c>
      <c r="F32" s="200">
        <f t="shared" si="22"/>
        <v>0.8</v>
      </c>
      <c r="G32" s="201">
        <f t="shared" si="23"/>
        <v>3</v>
      </c>
      <c r="H32" s="202">
        <f t="shared" si="23"/>
        <v>1</v>
      </c>
      <c r="J32" s="38">
        <f t="shared" si="24"/>
        <v>1</v>
      </c>
      <c r="K32" s="200">
        <f t="shared" si="25"/>
        <v>0.2</v>
      </c>
      <c r="L32" s="201">
        <f>COUNTIF(S31:W36,CONCATENATE(C32,"$$W"))</f>
        <v>1</v>
      </c>
      <c r="M32" s="202">
        <f>COUNTIF(S31:W36,CONCATENATE(C32,"$$O"))</f>
        <v>0</v>
      </c>
      <c r="O32" s="203">
        <f>'Result do Turno'!H32</f>
        <v>5</v>
      </c>
      <c r="P32" s="201">
        <f>'Result do Turno'!I32</f>
        <v>4</v>
      </c>
      <c r="Q32" s="202">
        <f t="shared" si="26"/>
        <v>1</v>
      </c>
      <c r="R32" s="204" t="str">
        <f t="shared" si="27"/>
        <v/>
      </c>
      <c r="S32" s="67" t="str">
        <f>CONCATENATE('Result do Turno'!V32,"$$",'Result do Turno'!X32)</f>
        <v>UIRA OLIVEIRA$$</v>
      </c>
      <c r="T32" s="67" t="str">
        <f>CONCATENATE('Result do Turno'!AJ32,"$$",'Result do Turno'!AL32)</f>
        <v>JOÃO SUCUPIRA$$</v>
      </c>
      <c r="U32" s="67" t="str">
        <f>CONCATENATE('Result do Turno'!AX32,"$$",'Result do Turno'!AZ32)</f>
        <v>MARLOS PARANHOS$$</v>
      </c>
      <c r="V32" s="67" t="str">
        <f>CONCATENATE('Result do Turno'!BL32,"$$",'Result do Turno'!BN32)</f>
        <v>GILMARA LIMA$$</v>
      </c>
      <c r="W32" s="67" t="str">
        <f>CONCATENATE('Result do Turno'!BZ32,"$$",'Result do Turno'!CB32)</f>
        <v>LUCIANO CASTRO$$W</v>
      </c>
    </row>
    <row r="33" spans="2:24" x14ac:dyDescent="0.45">
      <c r="B33" s="38">
        <v>3</v>
      </c>
      <c r="C33" s="39" t="str">
        <f>'Result do Turno'!G33</f>
        <v>LÚCIO MESQUITA</v>
      </c>
      <c r="E33" s="38">
        <f t="shared" si="21"/>
        <v>4</v>
      </c>
      <c r="F33" s="200">
        <f t="shared" si="22"/>
        <v>0.8</v>
      </c>
      <c r="G33" s="201">
        <f t="shared" si="23"/>
        <v>3</v>
      </c>
      <c r="H33" s="202">
        <f t="shared" si="23"/>
        <v>1</v>
      </c>
      <c r="J33" s="38">
        <f t="shared" si="24"/>
        <v>1</v>
      </c>
      <c r="K33" s="200">
        <f t="shared" si="25"/>
        <v>0.2</v>
      </c>
      <c r="L33" s="201">
        <f>COUNTIF(S31:W36,CONCATENATE(C33,"$$W"))</f>
        <v>0</v>
      </c>
      <c r="M33" s="202">
        <f>COUNTIF(S31:W36,CONCATENATE(C33,"$$O"))</f>
        <v>1</v>
      </c>
      <c r="O33" s="203">
        <f>'Result do Turno'!H33</f>
        <v>5</v>
      </c>
      <c r="P33" s="201">
        <f>'Result do Turno'!I33</f>
        <v>3</v>
      </c>
      <c r="Q33" s="202">
        <f t="shared" si="26"/>
        <v>2</v>
      </c>
      <c r="R33" s="204" t="str">
        <f t="shared" si="27"/>
        <v/>
      </c>
      <c r="S33" s="67" t="str">
        <f>CONCATENATE('Result do Turno'!V33,"$$",'Result do Turno'!X33)</f>
        <v>LUCIANO CASTRO$$</v>
      </c>
      <c r="T33" s="67" t="str">
        <f>CONCATENATE('Result do Turno'!AJ33,"$$",'Result do Turno'!AL33)</f>
        <v>LUCIANO CASTRO$$</v>
      </c>
      <c r="U33" s="67" t="str">
        <f>CONCATENATE('Result do Turno'!AX33,"$$",'Result do Turno'!AZ33)</f>
        <v>LUCIANO CASTRO$$</v>
      </c>
      <c r="V33" s="67" t="str">
        <f>CONCATENATE('Result do Turno'!BL33,"$$",'Result do Turno'!BN33)</f>
        <v>LUCIANO CASTRO$$</v>
      </c>
      <c r="W33" s="67" t="str">
        <f>CONCATENATE('Result do Turno'!BZ33,"$$",'Result do Turno'!CB33)</f>
        <v>GILMARA LIMA$$W</v>
      </c>
    </row>
    <row r="34" spans="2:24" x14ac:dyDescent="0.45">
      <c r="B34" s="38">
        <v>4</v>
      </c>
      <c r="C34" s="39" t="str">
        <f>'Result do Turno'!G34</f>
        <v>MARLOS PARANHOS</v>
      </c>
      <c r="E34" s="38">
        <f t="shared" si="21"/>
        <v>4</v>
      </c>
      <c r="F34" s="200">
        <f t="shared" si="22"/>
        <v>0.8</v>
      </c>
      <c r="G34" s="201">
        <f t="shared" si="23"/>
        <v>1</v>
      </c>
      <c r="H34" s="202">
        <f t="shared" si="23"/>
        <v>3</v>
      </c>
      <c r="J34" s="38">
        <f t="shared" si="24"/>
        <v>1</v>
      </c>
      <c r="K34" s="200">
        <f t="shared" si="25"/>
        <v>0.2</v>
      </c>
      <c r="L34" s="201">
        <f>COUNTIF(S31:W36,CONCATENATE(C34,"$$W"))</f>
        <v>1</v>
      </c>
      <c r="M34" s="202">
        <f>COUNTIF(S31:W36,CONCATENATE(C34,"$$O"))</f>
        <v>0</v>
      </c>
      <c r="O34" s="203">
        <f>'Result do Turno'!H34</f>
        <v>5</v>
      </c>
      <c r="P34" s="201">
        <f>'Result do Turno'!I34</f>
        <v>2</v>
      </c>
      <c r="Q34" s="202">
        <f t="shared" si="26"/>
        <v>3</v>
      </c>
      <c r="R34" s="204" t="str">
        <f t="shared" si="27"/>
        <v/>
      </c>
      <c r="S34" s="67" t="str">
        <f>CONCATENATE('Result do Turno'!V34,"$$",'Result do Turno'!X34)</f>
        <v>JOÃO SUCUPIRA$$</v>
      </c>
      <c r="T34" s="67" t="str">
        <f>CONCATENATE('Result do Turno'!AJ34,"$$",'Result do Turno'!AL34)</f>
        <v>MARLOS PARANHOS$$</v>
      </c>
      <c r="U34" s="67" t="str">
        <f>CONCATENATE('Result do Turno'!AX34,"$$",'Result do Turno'!AZ34)</f>
        <v>GILMARA LIMA$$</v>
      </c>
      <c r="V34" s="67" t="str">
        <f>CONCATENATE('Result do Turno'!BL34,"$$",'Result do Turno'!BN34)</f>
        <v>UIRA OLIVEIRA$$</v>
      </c>
      <c r="W34" s="67" t="str">
        <f>CONCATENATE('Result do Turno'!BZ34,"$$",'Result do Turno'!CB34)</f>
        <v>JOÃO SUCUPIRA$$O</v>
      </c>
    </row>
    <row r="35" spans="2:24" x14ac:dyDescent="0.45">
      <c r="B35" s="38">
        <v>5</v>
      </c>
      <c r="C35" s="39" t="str">
        <f>'Result do Turno'!G35</f>
        <v>JOÃO SUCUPIRA</v>
      </c>
      <c r="E35" s="38">
        <f t="shared" si="21"/>
        <v>3</v>
      </c>
      <c r="F35" s="200">
        <f t="shared" si="22"/>
        <v>0.6</v>
      </c>
      <c r="G35" s="201">
        <f t="shared" si="23"/>
        <v>1</v>
      </c>
      <c r="H35" s="202">
        <f t="shared" si="23"/>
        <v>2</v>
      </c>
      <c r="J35" s="38">
        <f t="shared" si="24"/>
        <v>2</v>
      </c>
      <c r="K35" s="200">
        <f t="shared" si="25"/>
        <v>0.4</v>
      </c>
      <c r="L35" s="201">
        <f>COUNTIF(S31:W36,CONCATENATE(C35,"$$W"))</f>
        <v>0</v>
      </c>
      <c r="M35" s="202">
        <f>COUNTIF(S31:W36,CONCATENATE(C35,"$$O"))</f>
        <v>2</v>
      </c>
      <c r="O35" s="203">
        <f>'Result do Turno'!H35</f>
        <v>5</v>
      </c>
      <c r="P35" s="201">
        <f>'Result do Turno'!I35</f>
        <v>1</v>
      </c>
      <c r="Q35" s="202">
        <f t="shared" si="26"/>
        <v>4</v>
      </c>
      <c r="R35" s="204" t="str">
        <f t="shared" si="27"/>
        <v/>
      </c>
      <c r="S35" s="67" t="str">
        <f>CONCATENATE('Result do Turno'!V35,"$$",'Result do Turno'!X35)</f>
        <v>GILMARA LIMA$$</v>
      </c>
      <c r="T35" s="67" t="str">
        <f>CONCATENATE('Result do Turno'!AJ35,"$$",'Result do Turno'!AL35)</f>
        <v>GILMARA LIMA$$</v>
      </c>
      <c r="U35" s="67" t="str">
        <f>CONCATENATE('Result do Turno'!AX35,"$$",'Result do Turno'!AZ35)</f>
        <v>JOÃO SUCUPIRA$$</v>
      </c>
      <c r="V35" s="67" t="str">
        <f>CONCATENATE('Result do Turno'!BL35,"$$",'Result do Turno'!BN35)</f>
        <v>JOÃO SUCUPIRA$$O</v>
      </c>
      <c r="W35" s="67" t="str">
        <f>CONCATENATE('Result do Turno'!BZ35,"$$",'Result do Turno'!CB35)</f>
        <v>MARLOS PARANHOS$$</v>
      </c>
    </row>
    <row r="36" spans="2:24" x14ac:dyDescent="0.45">
      <c r="B36" s="47">
        <v>6</v>
      </c>
      <c r="C36" s="48" t="str">
        <f>'Result do Turno'!G36</f>
        <v>UIRA OLIVEIRA</v>
      </c>
      <c r="E36" s="47">
        <f t="shared" si="21"/>
        <v>5</v>
      </c>
      <c r="F36" s="205">
        <f t="shared" si="22"/>
        <v>1</v>
      </c>
      <c r="G36" s="206">
        <f t="shared" si="23"/>
        <v>0</v>
      </c>
      <c r="H36" s="207">
        <f t="shared" si="23"/>
        <v>5</v>
      </c>
      <c r="J36" s="47">
        <f t="shared" si="24"/>
        <v>0</v>
      </c>
      <c r="K36" s="205">
        <f t="shared" si="25"/>
        <v>0</v>
      </c>
      <c r="L36" s="206">
        <f>COUNTIF(S31:W36,CONCATENATE(C36,"$$W"))</f>
        <v>0</v>
      </c>
      <c r="M36" s="207">
        <f>COUNTIF(S31:W36,CONCATENATE(C36,"$$O"))</f>
        <v>0</v>
      </c>
      <c r="O36" s="208">
        <f>'Result do Turno'!H36</f>
        <v>5</v>
      </c>
      <c r="P36" s="206">
        <f>'Result do Turno'!I36</f>
        <v>0</v>
      </c>
      <c r="Q36" s="207">
        <f t="shared" si="26"/>
        <v>5</v>
      </c>
      <c r="R36" s="204" t="str">
        <f t="shared" si="27"/>
        <v/>
      </c>
      <c r="S36" s="67" t="str">
        <f>CONCATENATE('Result do Turno'!V36,"$$",'Result do Turno'!X36)</f>
        <v>MARLOS PARANHOS$$</v>
      </c>
      <c r="T36" s="67" t="str">
        <f>CONCATENATE('Result do Turno'!AJ36,"$$",'Result do Turno'!AL36)</f>
        <v>UIRA OLIVEIRA$$</v>
      </c>
      <c r="U36" s="67" t="str">
        <f>CONCATENATE('Result do Turno'!AX36,"$$",'Result do Turno'!AZ36)</f>
        <v>UIRA OLIVEIRA$$</v>
      </c>
      <c r="V36" s="67" t="str">
        <f>CONCATENATE('Result do Turno'!BL36,"$$",'Result do Turno'!BN36)</f>
        <v>MARLOS PARANHOS$$W</v>
      </c>
      <c r="W36" s="67" t="str">
        <f>CONCATENATE('Result do Turno'!BZ36,"$$",'Result do Turno'!CB36)</f>
        <v>UIRA OLIVEIRA$$</v>
      </c>
    </row>
    <row r="37" spans="2:24" x14ac:dyDescent="0.45">
      <c r="D37" s="31">
        <f>SUM(E31:E36)/2</f>
        <v>12</v>
      </c>
      <c r="E37" s="197"/>
      <c r="F37" s="209"/>
      <c r="G37" s="197"/>
      <c r="H37" s="197"/>
      <c r="I37" s="31">
        <f>SUM(J31:J36)/2</f>
        <v>3</v>
      </c>
      <c r="J37" s="197"/>
      <c r="K37" s="209"/>
      <c r="L37" s="197"/>
      <c r="M37" s="197"/>
      <c r="N37" s="31">
        <f>SUM(O31:O36)/2</f>
        <v>15</v>
      </c>
      <c r="O37" s="197"/>
      <c r="P37" s="197"/>
      <c r="Q37" s="197"/>
      <c r="R37" s="204"/>
      <c r="S37" s="67"/>
      <c r="T37" s="67"/>
      <c r="U37" s="67"/>
      <c r="V37" s="67"/>
      <c r="W37" s="67"/>
    </row>
    <row r="38" spans="2:24" s="23" customFormat="1" ht="22.5" customHeight="1" x14ac:dyDescent="0.45">
      <c r="B38" s="10" t="s">
        <v>124</v>
      </c>
      <c r="C38" s="10" t="s">
        <v>124</v>
      </c>
      <c r="D38" s="34"/>
      <c r="E38" s="317" t="str">
        <f>CONCATENATE("  ",SUM(E40:E45)/2," DISPUTADOS EM QUADRA =&gt;&gt; ")</f>
        <v xml:space="preserve">  14 DISPUTADOS EM QUADRA =&gt;&gt; </v>
      </c>
      <c r="F38" s="317"/>
      <c r="G38" s="317"/>
      <c r="H38" s="192">
        <f>(SUM(E40:E45)/2)/(SUM(O40:O45)/2)</f>
        <v>0.93333333333333335</v>
      </c>
      <c r="I38" s="34"/>
      <c r="J38" s="318" t="str">
        <f>CONCATENATE("  ",SUM(J40:J45)/2," FORAM POR W.O. =&gt;&gt;")</f>
        <v xml:space="preserve">  1 FORAM POR W.O. =&gt;&gt;</v>
      </c>
      <c r="K38" s="318"/>
      <c r="L38" s="318"/>
      <c r="M38" s="210">
        <f>(SUM(J40:J45)/2)/(SUM(O40:O45)/2)</f>
        <v>6.6666666666666666E-2</v>
      </c>
      <c r="N38" s="34"/>
      <c r="O38" s="319" t="str">
        <f>CONCATENATE("  ",SUM(O40:O45)/2," FORAM COMPUTADOS")</f>
        <v xml:space="preserve">  15 FORAM COMPUTADOS</v>
      </c>
      <c r="P38" s="319"/>
      <c r="Q38" s="319"/>
      <c r="R38" s="204"/>
      <c r="S38" s="34"/>
      <c r="T38" s="34"/>
      <c r="U38" s="34"/>
      <c r="V38" s="34"/>
      <c r="W38" s="34"/>
      <c r="X38" s="195"/>
    </row>
    <row r="39" spans="2:24" s="23" customFormat="1" ht="24.75" customHeight="1" x14ac:dyDescent="0.45">
      <c r="B39" s="8" t="s">
        <v>119</v>
      </c>
      <c r="C39" s="8"/>
      <c r="D39" s="34"/>
      <c r="E39" s="320" t="s">
        <v>275</v>
      </c>
      <c r="F39" s="320"/>
      <c r="G39" s="197" t="s">
        <v>276</v>
      </c>
      <c r="H39" s="198" t="s">
        <v>277</v>
      </c>
      <c r="I39" s="34"/>
      <c r="J39" s="320" t="s">
        <v>275</v>
      </c>
      <c r="K39" s="320"/>
      <c r="L39" s="197" t="s">
        <v>276</v>
      </c>
      <c r="M39" s="198" t="s">
        <v>277</v>
      </c>
      <c r="N39" s="34"/>
      <c r="O39" s="196" t="s">
        <v>275</v>
      </c>
      <c r="P39" s="197" t="s">
        <v>276</v>
      </c>
      <c r="Q39" s="198" t="s">
        <v>277</v>
      </c>
      <c r="R39" s="204"/>
      <c r="S39" s="34"/>
      <c r="T39" s="34"/>
      <c r="U39" s="34"/>
      <c r="V39" s="34"/>
      <c r="W39" s="34"/>
      <c r="X39" s="195"/>
    </row>
    <row r="40" spans="2:24" x14ac:dyDescent="0.45">
      <c r="B40" s="38">
        <v>1</v>
      </c>
      <c r="C40" s="39" t="str">
        <f>'Result do Turno'!G40</f>
        <v>RAUL BURNETT</v>
      </c>
      <c r="E40" s="38">
        <f t="shared" ref="E40:E45" si="28">G40+H40</f>
        <v>4</v>
      </c>
      <c r="F40" s="200">
        <f t="shared" ref="F40:F45" si="29">E40/O40</f>
        <v>0.8</v>
      </c>
      <c r="G40" s="201">
        <f t="shared" ref="G40:H45" si="30">P40-L40</f>
        <v>4</v>
      </c>
      <c r="H40" s="202">
        <f t="shared" si="30"/>
        <v>0</v>
      </c>
      <c r="J40" s="38">
        <f t="shared" ref="J40:J45" si="31">L40+M40</f>
        <v>1</v>
      </c>
      <c r="K40" s="200">
        <f t="shared" ref="K40:K45" si="32">J40/O40</f>
        <v>0.2</v>
      </c>
      <c r="L40" s="201">
        <f>COUNTIF(S40:W45,CONCATENATE(C40,"$$W"))</f>
        <v>1</v>
      </c>
      <c r="M40" s="202">
        <f>COUNTIF(S40:W45,CONCATENATE(C40,"$$O"))</f>
        <v>0</v>
      </c>
      <c r="O40" s="203">
        <f>'Result do Turno'!H40</f>
        <v>5</v>
      </c>
      <c r="P40" s="201">
        <f>'Result do Turno'!I40</f>
        <v>5</v>
      </c>
      <c r="Q40" s="202">
        <f t="shared" ref="Q40:Q45" si="33">O40-P40</f>
        <v>0</v>
      </c>
      <c r="R40" s="204" t="str">
        <f t="shared" ref="R40:R45" si="34">IF(M40&gt;2,"Tenista com mais de 2 WxO","")</f>
        <v/>
      </c>
      <c r="S40" s="67" t="str">
        <f>CONCATENATE('Result do Turno'!V40,"$$",'Result do Turno'!X40)</f>
        <v>RICARDO MACHADO$$</v>
      </c>
      <c r="T40" s="67" t="str">
        <f>CONCATENATE('Result do Turno'!AJ40,"$$",'Result do Turno'!AL40)</f>
        <v>RICARDO MACHADO$$</v>
      </c>
      <c r="U40" s="67" t="str">
        <f>CONCATENATE('Result do Turno'!AX40,"$$",'Result do Turno'!AZ40)</f>
        <v>RICARDO MACHADO$$</v>
      </c>
      <c r="V40" s="67" t="str">
        <f>CONCATENATE('Result do Turno'!BL40,"$$",'Result do Turno'!BN40)</f>
        <v>RICARDO MACHADO$$</v>
      </c>
      <c r="W40" s="67" t="str">
        <f>CONCATENATE('Result do Turno'!BZ40,"$$",'Result do Turno'!CB40)</f>
        <v>RICARDO MACHADO$$</v>
      </c>
    </row>
    <row r="41" spans="2:24" x14ac:dyDescent="0.45">
      <c r="B41" s="38">
        <v>2</v>
      </c>
      <c r="C41" s="39" t="str">
        <f>'Result do Turno'!G41</f>
        <v>EDUARDO BARBOSA</v>
      </c>
      <c r="E41" s="38">
        <f t="shared" si="28"/>
        <v>5</v>
      </c>
      <c r="F41" s="200">
        <f t="shared" si="29"/>
        <v>1</v>
      </c>
      <c r="G41" s="201">
        <f t="shared" si="30"/>
        <v>4</v>
      </c>
      <c r="H41" s="202">
        <f t="shared" si="30"/>
        <v>1</v>
      </c>
      <c r="J41" s="38">
        <f t="shared" si="31"/>
        <v>0</v>
      </c>
      <c r="K41" s="200">
        <f t="shared" si="32"/>
        <v>0</v>
      </c>
      <c r="L41" s="201">
        <f>COUNTIF(S40:W45,CONCATENATE(C41,"$$W"))</f>
        <v>0</v>
      </c>
      <c r="M41" s="202">
        <f>COUNTIF(S40:W45,CONCATENATE(C41,"$$O"))</f>
        <v>0</v>
      </c>
      <c r="O41" s="203">
        <f>'Result do Turno'!H41</f>
        <v>5</v>
      </c>
      <c r="P41" s="201">
        <f>'Result do Turno'!I41</f>
        <v>4</v>
      </c>
      <c r="Q41" s="202">
        <f t="shared" si="33"/>
        <v>1</v>
      </c>
      <c r="R41" s="204" t="str">
        <f t="shared" si="34"/>
        <v/>
      </c>
      <c r="S41" s="67" t="str">
        <f>CONCATENATE('Result do Turno'!V41,"$$",'Result do Turno'!X41)</f>
        <v>RAUL BURNETT$$</v>
      </c>
      <c r="T41" s="67" t="str">
        <f>CONCATENATE('Result do Turno'!AJ41,"$$",'Result do Turno'!AL41)</f>
        <v>GLAYSON PIMENTA$$</v>
      </c>
      <c r="U41" s="67" t="str">
        <f>CONCATENATE('Result do Turno'!AX41,"$$",'Result do Turno'!AZ41)</f>
        <v>WELTON SILVA$$</v>
      </c>
      <c r="V41" s="67" t="str">
        <f>CONCATENATE('Result do Turno'!BL41,"$$",'Result do Turno'!BN41)</f>
        <v>ANDRÉ LUIZ$$</v>
      </c>
      <c r="W41" s="67" t="str">
        <f>CONCATENATE('Result do Turno'!BZ41,"$$",'Result do Turno'!CB41)</f>
        <v>EDUARDO BARBOSA$$</v>
      </c>
    </row>
    <row r="42" spans="2:24" x14ac:dyDescent="0.45">
      <c r="B42" s="38">
        <v>3</v>
      </c>
      <c r="C42" s="39" t="str">
        <f>'Result do Turno'!G42</f>
        <v>RICARDO MACHADO</v>
      </c>
      <c r="E42" s="38">
        <f t="shared" si="28"/>
        <v>5</v>
      </c>
      <c r="F42" s="200">
        <f t="shared" si="29"/>
        <v>1</v>
      </c>
      <c r="G42" s="201">
        <f t="shared" si="30"/>
        <v>2</v>
      </c>
      <c r="H42" s="202">
        <f t="shared" si="30"/>
        <v>3</v>
      </c>
      <c r="J42" s="38">
        <f t="shared" si="31"/>
        <v>0</v>
      </c>
      <c r="K42" s="200">
        <f t="shared" si="32"/>
        <v>0</v>
      </c>
      <c r="L42" s="201">
        <f>COUNTIF(S40:W45,CONCATENATE(C42,"$$W"))</f>
        <v>0</v>
      </c>
      <c r="M42" s="202">
        <f>COUNTIF(S40:W45,CONCATENATE(C42,"$$O"))</f>
        <v>0</v>
      </c>
      <c r="O42" s="203">
        <f>'Result do Turno'!H42</f>
        <v>5</v>
      </c>
      <c r="P42" s="201">
        <f>'Result do Turno'!I42</f>
        <v>2</v>
      </c>
      <c r="Q42" s="202">
        <f t="shared" si="33"/>
        <v>3</v>
      </c>
      <c r="R42" s="204" t="str">
        <f t="shared" si="34"/>
        <v/>
      </c>
      <c r="S42" s="67" t="str">
        <f>CONCATENATE('Result do Turno'!V42,"$$",'Result do Turno'!X42)</f>
        <v>EDUARDO BARBOSA$$</v>
      </c>
      <c r="T42" s="67" t="str">
        <f>CONCATENATE('Result do Turno'!AJ42,"$$",'Result do Turno'!AL42)</f>
        <v>EDUARDO BARBOSA$$</v>
      </c>
      <c r="U42" s="67" t="str">
        <f>CONCATENATE('Result do Turno'!AX42,"$$",'Result do Turno'!AZ42)</f>
        <v>EDUARDO BARBOSA$$</v>
      </c>
      <c r="V42" s="67" t="str">
        <f>CONCATENATE('Result do Turno'!BL42,"$$",'Result do Turno'!BN42)</f>
        <v>EDUARDO BARBOSA$$</v>
      </c>
      <c r="W42" s="67" t="str">
        <f>CONCATENATE('Result do Turno'!BZ42,"$$",'Result do Turno'!CB42)</f>
        <v>ANDRÉ LUIZ$$</v>
      </c>
    </row>
    <row r="43" spans="2:24" x14ac:dyDescent="0.45">
      <c r="B43" s="38">
        <v>4</v>
      </c>
      <c r="C43" s="39" t="str">
        <f>'Result do Turno'!G43</f>
        <v>GLAYSON PIMENTA</v>
      </c>
      <c r="E43" s="38">
        <f t="shared" si="28"/>
        <v>5</v>
      </c>
      <c r="F43" s="200">
        <f t="shared" si="29"/>
        <v>1</v>
      </c>
      <c r="G43" s="201">
        <f t="shared" si="30"/>
        <v>2</v>
      </c>
      <c r="H43" s="202">
        <f t="shared" si="30"/>
        <v>3</v>
      </c>
      <c r="J43" s="38">
        <f t="shared" si="31"/>
        <v>0</v>
      </c>
      <c r="K43" s="200">
        <f t="shared" si="32"/>
        <v>0</v>
      </c>
      <c r="L43" s="201">
        <f>COUNTIF(S40:W45,CONCATENATE(C43,"$$W"))</f>
        <v>0</v>
      </c>
      <c r="M43" s="202">
        <f>COUNTIF(S40:W45,CONCATENATE(C43,"$$O"))</f>
        <v>0</v>
      </c>
      <c r="O43" s="203">
        <f>'Result do Turno'!H43</f>
        <v>5</v>
      </c>
      <c r="P43" s="201">
        <f>'Result do Turno'!I43</f>
        <v>2</v>
      </c>
      <c r="Q43" s="202">
        <f t="shared" si="33"/>
        <v>3</v>
      </c>
      <c r="R43" s="204" t="str">
        <f t="shared" si="34"/>
        <v/>
      </c>
      <c r="S43" s="67" t="str">
        <f>CONCATENATE('Result do Turno'!V43,"$$",'Result do Turno'!X43)</f>
        <v>GLAYSON PIMENTA$$</v>
      </c>
      <c r="T43" s="67" t="str">
        <f>CONCATENATE('Result do Turno'!AJ43,"$$",'Result do Turno'!AL43)</f>
        <v>WELTON SILVA$$</v>
      </c>
      <c r="U43" s="67" t="str">
        <f>CONCATENATE('Result do Turno'!AX43,"$$",'Result do Turno'!AZ43)</f>
        <v>ANDRÉ LUIZ$$</v>
      </c>
      <c r="V43" s="67" t="str">
        <f>CONCATENATE('Result do Turno'!BL43,"$$",'Result do Turno'!BN43)</f>
        <v>RAUL BURNETT$$</v>
      </c>
      <c r="W43" s="67" t="str">
        <f>CONCATENATE('Result do Turno'!BZ43,"$$",'Result do Turno'!CB43)</f>
        <v>GLAYSON PIMENTA$$</v>
      </c>
    </row>
    <row r="44" spans="2:24" x14ac:dyDescent="0.45">
      <c r="B44" s="38">
        <v>5</v>
      </c>
      <c r="C44" s="39" t="str">
        <f>'Result do Turno'!G44</f>
        <v>WELTON SILVA</v>
      </c>
      <c r="E44" s="38">
        <f t="shared" si="28"/>
        <v>5</v>
      </c>
      <c r="F44" s="200">
        <f t="shared" si="29"/>
        <v>1</v>
      </c>
      <c r="G44" s="201">
        <f t="shared" si="30"/>
        <v>2</v>
      </c>
      <c r="H44" s="202">
        <f t="shared" si="30"/>
        <v>3</v>
      </c>
      <c r="J44" s="38">
        <f t="shared" si="31"/>
        <v>0</v>
      </c>
      <c r="K44" s="200">
        <f t="shared" si="32"/>
        <v>0</v>
      </c>
      <c r="L44" s="201">
        <f>COUNTIF(S40:W45,CONCATENATE(C44,"$$W"))</f>
        <v>0</v>
      </c>
      <c r="M44" s="202">
        <f>COUNTIF(S40:W45,CONCATENATE(C44,"$$O"))</f>
        <v>0</v>
      </c>
      <c r="O44" s="203">
        <f>'Result do Turno'!H44</f>
        <v>5</v>
      </c>
      <c r="P44" s="201">
        <f>'Result do Turno'!I44</f>
        <v>2</v>
      </c>
      <c r="Q44" s="202">
        <f t="shared" si="33"/>
        <v>3</v>
      </c>
      <c r="R44" s="204" t="str">
        <f t="shared" si="34"/>
        <v/>
      </c>
      <c r="S44" s="67" t="str">
        <f>CONCATENATE('Result do Turno'!V44,"$$",'Result do Turno'!X44)</f>
        <v>ANDRÉ LUIZ$$</v>
      </c>
      <c r="T44" s="67" t="str">
        <f>CONCATENATE('Result do Turno'!AJ44,"$$",'Result do Turno'!AL44)</f>
        <v>ANDRÉ LUIZ$$O</v>
      </c>
      <c r="U44" s="67" t="str">
        <f>CONCATENATE('Result do Turno'!AX44,"$$",'Result do Turno'!AZ44)</f>
        <v>GLAYSON PIMENTA$$</v>
      </c>
      <c r="V44" s="67" t="str">
        <f>CONCATENATE('Result do Turno'!BL44,"$$",'Result do Turno'!BN44)</f>
        <v>GLAYSON PIMENTA$$</v>
      </c>
      <c r="W44" s="67" t="str">
        <f>CONCATENATE('Result do Turno'!BZ44,"$$",'Result do Turno'!CB44)</f>
        <v>WELTON SILVA$$</v>
      </c>
    </row>
    <row r="45" spans="2:24" x14ac:dyDescent="0.45">
      <c r="B45" s="47">
        <v>6</v>
      </c>
      <c r="C45" s="48" t="str">
        <f>'Result do Turno'!G45</f>
        <v>ANDRÉ LUIZ</v>
      </c>
      <c r="E45" s="47">
        <f t="shared" si="28"/>
        <v>4</v>
      </c>
      <c r="F45" s="205">
        <f t="shared" si="29"/>
        <v>0.8</v>
      </c>
      <c r="G45" s="206">
        <f t="shared" si="30"/>
        <v>0</v>
      </c>
      <c r="H45" s="207">
        <f t="shared" si="30"/>
        <v>4</v>
      </c>
      <c r="J45" s="47">
        <f t="shared" si="31"/>
        <v>1</v>
      </c>
      <c r="K45" s="205">
        <f t="shared" si="32"/>
        <v>0.2</v>
      </c>
      <c r="L45" s="206">
        <f>COUNTIF(S40:W45,CONCATENATE(C45,"$$W"))</f>
        <v>0</v>
      </c>
      <c r="M45" s="207">
        <f>COUNTIF(S40:W45,CONCATENATE(C45,"$$O"))</f>
        <v>1</v>
      </c>
      <c r="O45" s="208">
        <f>'Result do Turno'!H45</f>
        <v>5</v>
      </c>
      <c r="P45" s="206">
        <f>'Result do Turno'!I45</f>
        <v>0</v>
      </c>
      <c r="Q45" s="207">
        <f t="shared" si="33"/>
        <v>5</v>
      </c>
      <c r="R45" s="204" t="str">
        <f t="shared" si="34"/>
        <v/>
      </c>
      <c r="S45" s="67" t="str">
        <f>CONCATENATE('Result do Turno'!V45,"$$",'Result do Turno'!X45)</f>
        <v>WELTON SILVA$$</v>
      </c>
      <c r="T45" s="67" t="str">
        <f>CONCATENATE('Result do Turno'!AJ45,"$$",'Result do Turno'!AL45)</f>
        <v>RAUL BURNETT$$W</v>
      </c>
      <c r="U45" s="67" t="str">
        <f>CONCATENATE('Result do Turno'!AX45,"$$",'Result do Turno'!AZ45)</f>
        <v>RAUL BURNETT$$</v>
      </c>
      <c r="V45" s="67" t="str">
        <f>CONCATENATE('Result do Turno'!BL45,"$$",'Result do Turno'!BN45)</f>
        <v>WELTON SILVA$$</v>
      </c>
      <c r="W45" s="67" t="str">
        <f>CONCATENATE('Result do Turno'!BZ45,"$$",'Result do Turno'!CB45)</f>
        <v>RAUL BURNETT$$</v>
      </c>
    </row>
    <row r="46" spans="2:24" x14ac:dyDescent="0.45">
      <c r="D46" s="31">
        <f>SUM(E40:E45)/2</f>
        <v>14</v>
      </c>
      <c r="E46" s="197"/>
      <c r="F46" s="209"/>
      <c r="G46" s="197"/>
      <c r="H46" s="197"/>
      <c r="I46" s="31">
        <f>SUM(J40:J45)/2</f>
        <v>1</v>
      </c>
      <c r="J46" s="197"/>
      <c r="K46" s="209"/>
      <c r="L46" s="197"/>
      <c r="M46" s="197"/>
      <c r="N46" s="31">
        <f>SUM(O40:O45)/2</f>
        <v>15</v>
      </c>
      <c r="O46" s="197"/>
      <c r="P46" s="197"/>
      <c r="Q46" s="197"/>
      <c r="R46" s="204"/>
      <c r="S46" s="67"/>
      <c r="T46" s="67"/>
      <c r="U46" s="67"/>
      <c r="V46" s="67"/>
      <c r="W46" s="67"/>
    </row>
    <row r="47" spans="2:24" s="23" customFormat="1" ht="22.5" customHeight="1" x14ac:dyDescent="0.45">
      <c r="B47" s="10" t="s">
        <v>125</v>
      </c>
      <c r="C47" s="10" t="s">
        <v>125</v>
      </c>
      <c r="D47" s="34"/>
      <c r="E47" s="317" t="str">
        <f>CONCATENATE("  ",SUM(E49:E54)/2," DISPUTADOS EM QUADRA =&gt;&gt; ")</f>
        <v xml:space="preserve">  13 DISPUTADOS EM QUADRA =&gt;&gt; </v>
      </c>
      <c r="F47" s="317"/>
      <c r="G47" s="317"/>
      <c r="H47" s="192">
        <f>(SUM(E49:E54)/2)/(SUM(O49:O54)/2)</f>
        <v>0.8666666666666667</v>
      </c>
      <c r="I47" s="34"/>
      <c r="J47" s="318" t="str">
        <f>CONCATENATE("  ",SUM(J49:J54)/2," FORAM POR W.O. =&gt;&gt;")</f>
        <v xml:space="preserve">  2 FORAM POR W.O. =&gt;&gt;</v>
      </c>
      <c r="K47" s="318"/>
      <c r="L47" s="318"/>
      <c r="M47" s="210">
        <f>(SUM(J49:J54)/2)/(SUM(O49:O54)/2)</f>
        <v>0.13333333333333333</v>
      </c>
      <c r="N47" s="34"/>
      <c r="O47" s="319" t="str">
        <f>CONCATENATE("  ",SUM(O49:O54)/2," FORAM COMPUTADOS")</f>
        <v xml:space="preserve">  15 FORAM COMPUTADOS</v>
      </c>
      <c r="P47" s="319"/>
      <c r="Q47" s="319"/>
      <c r="R47" s="204"/>
      <c r="S47" s="34"/>
      <c r="T47" s="34"/>
      <c r="U47" s="34"/>
      <c r="V47" s="34"/>
      <c r="W47" s="34"/>
      <c r="X47" s="195"/>
    </row>
    <row r="48" spans="2:24" s="23" customFormat="1" ht="24.75" customHeight="1" x14ac:dyDescent="0.45">
      <c r="B48" s="8" t="s">
        <v>119</v>
      </c>
      <c r="C48" s="8"/>
      <c r="D48" s="34"/>
      <c r="E48" s="320" t="s">
        <v>275</v>
      </c>
      <c r="F48" s="320"/>
      <c r="G48" s="197" t="s">
        <v>276</v>
      </c>
      <c r="H48" s="198" t="s">
        <v>277</v>
      </c>
      <c r="I48" s="34"/>
      <c r="J48" s="320" t="s">
        <v>275</v>
      </c>
      <c r="K48" s="320"/>
      <c r="L48" s="197" t="s">
        <v>276</v>
      </c>
      <c r="M48" s="198" t="s">
        <v>277</v>
      </c>
      <c r="N48" s="34"/>
      <c r="O48" s="196" t="s">
        <v>275</v>
      </c>
      <c r="P48" s="197" t="s">
        <v>276</v>
      </c>
      <c r="Q48" s="198" t="s">
        <v>277</v>
      </c>
      <c r="R48" s="204"/>
      <c r="S48" s="34"/>
      <c r="T48" s="34"/>
      <c r="U48" s="34"/>
      <c r="V48" s="34"/>
      <c r="W48" s="34"/>
      <c r="X48" s="195"/>
    </row>
    <row r="49" spans="2:24" x14ac:dyDescent="0.45">
      <c r="B49" s="38">
        <v>1</v>
      </c>
      <c r="C49" s="39" t="str">
        <f>'Result do Turno'!G49</f>
        <v>CARLOS EWBANK</v>
      </c>
      <c r="E49" s="38">
        <f t="shared" ref="E49:E54" si="35">G49+H49</f>
        <v>5</v>
      </c>
      <c r="F49" s="200">
        <f t="shared" ref="F49:F54" si="36">E49/O49</f>
        <v>1</v>
      </c>
      <c r="G49" s="201">
        <f t="shared" ref="G49:H54" si="37">P49-L49</f>
        <v>4</v>
      </c>
      <c r="H49" s="202">
        <f t="shared" si="37"/>
        <v>1</v>
      </c>
      <c r="J49" s="38">
        <f t="shared" ref="J49:J54" si="38">L49+M49</f>
        <v>0</v>
      </c>
      <c r="K49" s="200">
        <f t="shared" ref="K49:K54" si="39">J49/O49</f>
        <v>0</v>
      </c>
      <c r="L49" s="201">
        <f>COUNTIF(S49:W54,CONCATENATE(C49,"$$W"))</f>
        <v>0</v>
      </c>
      <c r="M49" s="202">
        <f>COUNTIF(S49:W54,CONCATENATE(C49,"$$O"))</f>
        <v>0</v>
      </c>
      <c r="O49" s="203">
        <f>'Result do Turno'!H49</f>
        <v>5</v>
      </c>
      <c r="P49" s="201">
        <f>'Result do Turno'!I49</f>
        <v>4</v>
      </c>
      <c r="Q49" s="202">
        <f t="shared" ref="Q49:Q54" si="40">O49-P49</f>
        <v>1</v>
      </c>
      <c r="R49" s="204" t="str">
        <f t="shared" ref="R49:R54" si="41">IF(M49&gt;2,"Tenista com mais de 2 WxO","")</f>
        <v/>
      </c>
      <c r="S49" s="67" t="str">
        <f>CONCATENATE('Result do Turno'!V49,"$$",'Result do Turno'!X49)</f>
        <v>FRANCISCO ASSIS$$</v>
      </c>
      <c r="T49" s="67" t="str">
        <f>CONCATENATE('Result do Turno'!AJ49,"$$",'Result do Turno'!AL49)</f>
        <v>FRANCISCO ASSIS$$</v>
      </c>
      <c r="U49" s="67" t="str">
        <f>CONCATENATE('Result do Turno'!AX49,"$$",'Result do Turno'!AZ49)</f>
        <v>FRANCISCO ASSIS$$</v>
      </c>
      <c r="V49" s="67" t="str">
        <f>CONCATENATE('Result do Turno'!BL49,"$$",'Result do Turno'!BN49)</f>
        <v>FRANCISCO ASSIS$$</v>
      </c>
      <c r="W49" s="67" t="str">
        <f>CONCATENATE('Result do Turno'!BZ49,"$$",'Result do Turno'!CB49)</f>
        <v>FRANCISCO ASSIS$$</v>
      </c>
    </row>
    <row r="50" spans="2:24" x14ac:dyDescent="0.45">
      <c r="B50" s="38">
        <v>2</v>
      </c>
      <c r="C50" s="39" t="str">
        <f>'Result do Turno'!G50</f>
        <v>FRANCISCO ASSIS</v>
      </c>
      <c r="E50" s="38">
        <f t="shared" si="35"/>
        <v>5</v>
      </c>
      <c r="F50" s="200">
        <f t="shared" si="36"/>
        <v>1</v>
      </c>
      <c r="G50" s="201">
        <f t="shared" si="37"/>
        <v>4</v>
      </c>
      <c r="H50" s="202">
        <f t="shared" si="37"/>
        <v>1</v>
      </c>
      <c r="J50" s="38">
        <f t="shared" si="38"/>
        <v>0</v>
      </c>
      <c r="K50" s="200">
        <f t="shared" si="39"/>
        <v>0</v>
      </c>
      <c r="L50" s="201">
        <f>COUNTIF(S49:W54,CONCATENATE(C50,"$$W"))</f>
        <v>0</v>
      </c>
      <c r="M50" s="202">
        <f>COUNTIF(S49:W54,CONCATENATE(C50,"$$O"))</f>
        <v>0</v>
      </c>
      <c r="O50" s="203">
        <f>'Result do Turno'!H50</f>
        <v>5</v>
      </c>
      <c r="P50" s="201">
        <f>'Result do Turno'!I50</f>
        <v>4</v>
      </c>
      <c r="Q50" s="202">
        <f t="shared" si="40"/>
        <v>1</v>
      </c>
      <c r="R50" s="204" t="str">
        <f t="shared" si="41"/>
        <v/>
      </c>
      <c r="S50" s="67" t="str">
        <f>CONCATENATE('Result do Turno'!V50,"$$",'Result do Turno'!X50)</f>
        <v>ADALO REIS$$</v>
      </c>
      <c r="T50" s="67" t="str">
        <f>CONCATENATE('Result do Turno'!AJ50,"$$",'Result do Turno'!AL50)</f>
        <v>MARCO MACIEL$$</v>
      </c>
      <c r="U50" s="67" t="str">
        <f>CONCATENATE('Result do Turno'!AX50,"$$",'Result do Turno'!AZ50)</f>
        <v>CARLOS EWBANK$$</v>
      </c>
      <c r="V50" s="67" t="str">
        <f>CONCATENATE('Result do Turno'!BL50,"$$",'Result do Turno'!BN50)</f>
        <v>JOÃO MEDEIROS$$</v>
      </c>
      <c r="W50" s="67" t="str">
        <f>CONCATENATE('Result do Turno'!BZ50,"$$",'Result do Turno'!CB50)</f>
        <v>OLÍMPIO FILHO$$</v>
      </c>
    </row>
    <row r="51" spans="2:24" x14ac:dyDescent="0.45">
      <c r="B51" s="38">
        <v>3</v>
      </c>
      <c r="C51" s="39" t="str">
        <f>'Result do Turno'!G51</f>
        <v>ADALO REIS</v>
      </c>
      <c r="E51" s="38">
        <f t="shared" si="35"/>
        <v>4</v>
      </c>
      <c r="F51" s="200">
        <f t="shared" si="36"/>
        <v>0.8</v>
      </c>
      <c r="G51" s="201">
        <f t="shared" si="37"/>
        <v>2</v>
      </c>
      <c r="H51" s="202">
        <f t="shared" si="37"/>
        <v>2</v>
      </c>
      <c r="J51" s="38">
        <f t="shared" si="38"/>
        <v>1</v>
      </c>
      <c r="K51" s="200">
        <f t="shared" si="39"/>
        <v>0.2</v>
      </c>
      <c r="L51" s="201">
        <f>COUNTIF(S49:W54,CONCATENATE(C51,"$$W"))</f>
        <v>1</v>
      </c>
      <c r="M51" s="202">
        <f>COUNTIF(S49:W54,CONCATENATE(C51,"$$O"))</f>
        <v>0</v>
      </c>
      <c r="O51" s="203">
        <f>'Result do Turno'!H51</f>
        <v>5</v>
      </c>
      <c r="P51" s="201">
        <f>'Result do Turno'!I51</f>
        <v>3</v>
      </c>
      <c r="Q51" s="202">
        <f t="shared" si="40"/>
        <v>2</v>
      </c>
      <c r="R51" s="204" t="str">
        <f t="shared" si="41"/>
        <v/>
      </c>
      <c r="S51" s="67" t="str">
        <f>CONCATENATE('Result do Turno'!V51,"$$",'Result do Turno'!X51)</f>
        <v>OLÍMPIO FILHO$$O</v>
      </c>
      <c r="T51" s="67" t="str">
        <f>CONCATENATE('Result do Turno'!AJ51,"$$",'Result do Turno'!AL51)</f>
        <v>OLÍMPIO FILHO$$</v>
      </c>
      <c r="U51" s="67" t="str">
        <f>CONCATENATE('Result do Turno'!AX51,"$$",'Result do Turno'!AZ51)</f>
        <v>OLÍMPIO FILHO$$</v>
      </c>
      <c r="V51" s="67" t="str">
        <f>CONCATENATE('Result do Turno'!BL51,"$$",'Result do Turno'!BN51)</f>
        <v>OLÍMPIO FILHO$$</v>
      </c>
      <c r="W51" s="67" t="str">
        <f>CONCATENATE('Result do Turno'!BZ51,"$$",'Result do Turno'!CB51)</f>
        <v>JOÃO MEDEIROS$$</v>
      </c>
    </row>
    <row r="52" spans="2:24" x14ac:dyDescent="0.45">
      <c r="B52" s="38">
        <v>4</v>
      </c>
      <c r="C52" s="39" t="str">
        <f>'Result do Turno'!G52</f>
        <v>MARCO MACIEL</v>
      </c>
      <c r="E52" s="38">
        <f t="shared" si="35"/>
        <v>3</v>
      </c>
      <c r="F52" s="200">
        <f t="shared" si="36"/>
        <v>0.6</v>
      </c>
      <c r="G52" s="201">
        <f t="shared" si="37"/>
        <v>1</v>
      </c>
      <c r="H52" s="202">
        <f t="shared" si="37"/>
        <v>2</v>
      </c>
      <c r="J52" s="38">
        <f t="shared" si="38"/>
        <v>2</v>
      </c>
      <c r="K52" s="200">
        <f t="shared" si="39"/>
        <v>0.4</v>
      </c>
      <c r="L52" s="201">
        <f>COUNTIF(S49:W54,CONCATENATE(C52,"$$W"))</f>
        <v>1</v>
      </c>
      <c r="M52" s="202">
        <f>COUNTIF(S49:W54,CONCATENATE(C52,"$$O"))</f>
        <v>1</v>
      </c>
      <c r="O52" s="203">
        <f>'Result do Turno'!H52</f>
        <v>5</v>
      </c>
      <c r="P52" s="201">
        <f>'Result do Turno'!I52</f>
        <v>2</v>
      </c>
      <c r="Q52" s="202">
        <f t="shared" si="40"/>
        <v>3</v>
      </c>
      <c r="R52" s="204" t="str">
        <f t="shared" si="41"/>
        <v/>
      </c>
      <c r="S52" s="67" t="str">
        <f>CONCATENATE('Result do Turno'!V52,"$$",'Result do Turno'!X52)</f>
        <v>MARCO MACIEL$$W</v>
      </c>
      <c r="T52" s="67" t="str">
        <f>CONCATENATE('Result do Turno'!AJ52,"$$",'Result do Turno'!AL52)</f>
        <v>CARLOS EWBANK$$</v>
      </c>
      <c r="U52" s="67" t="str">
        <f>CONCATENATE('Result do Turno'!AX52,"$$",'Result do Turno'!AZ52)</f>
        <v>JOÃO MEDEIROS$$</v>
      </c>
      <c r="V52" s="67" t="str">
        <f>CONCATENATE('Result do Turno'!BL52,"$$",'Result do Turno'!BN52)</f>
        <v>ADALO REIS$$</v>
      </c>
      <c r="W52" s="67" t="str">
        <f>CONCATENATE('Result do Turno'!BZ52,"$$",'Result do Turno'!CB52)</f>
        <v>MARCO MACIEL$$</v>
      </c>
    </row>
    <row r="53" spans="2:24" x14ac:dyDescent="0.45">
      <c r="B53" s="38">
        <v>5</v>
      </c>
      <c r="C53" s="39" t="str">
        <f>'Result do Turno'!G53</f>
        <v>JOÃO MEDEIROS</v>
      </c>
      <c r="E53" s="38">
        <f t="shared" si="35"/>
        <v>5</v>
      </c>
      <c r="F53" s="200">
        <f t="shared" si="36"/>
        <v>1</v>
      </c>
      <c r="G53" s="201">
        <f t="shared" si="37"/>
        <v>2</v>
      </c>
      <c r="H53" s="202">
        <f t="shared" si="37"/>
        <v>3</v>
      </c>
      <c r="J53" s="38">
        <f t="shared" si="38"/>
        <v>0</v>
      </c>
      <c r="K53" s="200">
        <f t="shared" si="39"/>
        <v>0</v>
      </c>
      <c r="L53" s="201">
        <f>COUNTIF(S49:W54,CONCATENATE(C53,"$$W"))</f>
        <v>0</v>
      </c>
      <c r="M53" s="202">
        <f>COUNTIF(S49:W54,CONCATENATE(C53,"$$O"))</f>
        <v>0</v>
      </c>
      <c r="O53" s="203">
        <f>'Result do Turno'!H53</f>
        <v>5</v>
      </c>
      <c r="P53" s="201">
        <f>'Result do Turno'!I53</f>
        <v>2</v>
      </c>
      <c r="Q53" s="202">
        <f t="shared" si="40"/>
        <v>3</v>
      </c>
      <c r="R53" s="204" t="str">
        <f t="shared" si="41"/>
        <v/>
      </c>
      <c r="S53" s="67" t="str">
        <f>CONCATENATE('Result do Turno'!V53,"$$",'Result do Turno'!X53)</f>
        <v>JOÃO MEDEIROS$$</v>
      </c>
      <c r="T53" s="67" t="str">
        <f>CONCATENATE('Result do Turno'!AJ53,"$$",'Result do Turno'!AL53)</f>
        <v>JOÃO MEDEIROS$$</v>
      </c>
      <c r="U53" s="67" t="str">
        <f>CONCATENATE('Result do Turno'!AX53,"$$",'Result do Turno'!AZ53)</f>
        <v>MARCO MACIEL$$O</v>
      </c>
      <c r="V53" s="67" t="str">
        <f>CONCATENATE('Result do Turno'!BL53,"$$",'Result do Turno'!BN53)</f>
        <v>MARCO MACIEL$$</v>
      </c>
      <c r="W53" s="67" t="str">
        <f>CONCATENATE('Result do Turno'!BZ53,"$$",'Result do Turno'!CB53)</f>
        <v>CARLOS EWBANK$$R</v>
      </c>
    </row>
    <row r="54" spans="2:24" x14ac:dyDescent="0.45">
      <c r="B54" s="47">
        <v>6</v>
      </c>
      <c r="C54" s="48" t="str">
        <f>'Result do Turno'!G54</f>
        <v>OLÍMPIO FILHO</v>
      </c>
      <c r="E54" s="47">
        <f t="shared" si="35"/>
        <v>4</v>
      </c>
      <c r="F54" s="205">
        <f t="shared" si="36"/>
        <v>0.8</v>
      </c>
      <c r="G54" s="206">
        <f t="shared" si="37"/>
        <v>0</v>
      </c>
      <c r="H54" s="207">
        <f t="shared" si="37"/>
        <v>4</v>
      </c>
      <c r="J54" s="47">
        <f t="shared" si="38"/>
        <v>1</v>
      </c>
      <c r="K54" s="205">
        <f t="shared" si="39"/>
        <v>0.2</v>
      </c>
      <c r="L54" s="206">
        <f>COUNTIF(S49:W54,CONCATENATE(C54,"$$W"))</f>
        <v>0</v>
      </c>
      <c r="M54" s="207">
        <f>COUNTIF(S49:W54,CONCATENATE(C54,"$$O"))</f>
        <v>1</v>
      </c>
      <c r="O54" s="208">
        <f>'Result do Turno'!H54</f>
        <v>5</v>
      </c>
      <c r="P54" s="206">
        <f>'Result do Turno'!I54</f>
        <v>0</v>
      </c>
      <c r="Q54" s="207">
        <f t="shared" si="40"/>
        <v>5</v>
      </c>
      <c r="R54" s="204" t="str">
        <f t="shared" si="41"/>
        <v/>
      </c>
      <c r="S54" s="67" t="str">
        <f>CONCATENATE('Result do Turno'!V54,"$$",'Result do Turno'!X54)</f>
        <v>CARLOS EWBANK$$</v>
      </c>
      <c r="T54" s="67" t="str">
        <f>CONCATENATE('Result do Turno'!AJ54,"$$",'Result do Turno'!AL54)</f>
        <v>ADALO REIS$$</v>
      </c>
      <c r="U54" s="67" t="str">
        <f>CONCATENATE('Result do Turno'!AX54,"$$",'Result do Turno'!AZ54)</f>
        <v>ADALO REIS$$W</v>
      </c>
      <c r="V54" s="67" t="str">
        <f>CONCATENATE('Result do Turno'!BL54,"$$",'Result do Turno'!BN54)</f>
        <v>CARLOS EWBANK$$</v>
      </c>
      <c r="W54" s="67" t="str">
        <f>CONCATENATE('Result do Turno'!BZ54,"$$",'Result do Turno'!CB54)</f>
        <v>ADALO REIS$$</v>
      </c>
    </row>
    <row r="55" spans="2:24" x14ac:dyDescent="0.45">
      <c r="D55" s="31">
        <f>SUM(E49:E54)/2</f>
        <v>13</v>
      </c>
      <c r="E55" s="197"/>
      <c r="F55" s="209"/>
      <c r="G55" s="197"/>
      <c r="H55" s="197"/>
      <c r="I55" s="31">
        <f>SUM(J49:J54)/2</f>
        <v>2</v>
      </c>
      <c r="J55" s="197"/>
      <c r="K55" s="209"/>
      <c r="L55" s="197"/>
      <c r="M55" s="197"/>
      <c r="N55" s="31">
        <f>SUM(O49:O54)/2</f>
        <v>15</v>
      </c>
      <c r="O55" s="197"/>
      <c r="P55" s="197"/>
      <c r="Q55" s="197"/>
      <c r="R55" s="204"/>
      <c r="S55" s="67"/>
      <c r="T55" s="67"/>
      <c r="U55" s="67"/>
      <c r="V55" s="67"/>
      <c r="W55" s="67"/>
    </row>
    <row r="56" spans="2:24" s="23" customFormat="1" ht="22.5" customHeight="1" x14ac:dyDescent="0.45">
      <c r="B56" s="10" t="s">
        <v>126</v>
      </c>
      <c r="C56" s="10" t="s">
        <v>126</v>
      </c>
      <c r="D56" s="34"/>
      <c r="E56" s="317" t="str">
        <f>CONCATENATE("  ",SUM(E58:E63)/2," DISPUTADOS EM QUADRA =&gt;&gt; ")</f>
        <v xml:space="preserve">  9 DISPUTADOS EM QUADRA =&gt;&gt; </v>
      </c>
      <c r="F56" s="317"/>
      <c r="G56" s="317"/>
      <c r="H56" s="192">
        <f>(SUM(E58:E63)/2)/(SUM(O58:O63)/2)</f>
        <v>0.6</v>
      </c>
      <c r="I56" s="34"/>
      <c r="J56" s="318" t="str">
        <f>CONCATENATE("  ",SUM(J58:J63)/2," FORAM POR W.O. =&gt;&gt;")</f>
        <v xml:space="preserve">  6 FORAM POR W.O. =&gt;&gt;</v>
      </c>
      <c r="K56" s="318"/>
      <c r="L56" s="318"/>
      <c r="M56" s="210">
        <f>(SUM(J58:J63)/2)/(SUM(O58:O63)/2)</f>
        <v>0.4</v>
      </c>
      <c r="N56" s="34"/>
      <c r="O56" s="319" t="str">
        <f>CONCATENATE("  ",SUM(O58:O63)/2," FORAM COMPUTADOS")</f>
        <v xml:space="preserve">  15 FORAM COMPUTADOS</v>
      </c>
      <c r="P56" s="319"/>
      <c r="Q56" s="319"/>
      <c r="R56" s="204"/>
      <c r="S56" s="34"/>
      <c r="T56" s="34"/>
      <c r="U56" s="34"/>
      <c r="V56" s="34"/>
      <c r="W56" s="34"/>
      <c r="X56" s="195"/>
    </row>
    <row r="57" spans="2:24" s="23" customFormat="1" ht="24.75" customHeight="1" x14ac:dyDescent="0.45">
      <c r="B57" s="8" t="s">
        <v>119</v>
      </c>
      <c r="C57" s="8"/>
      <c r="D57" s="34"/>
      <c r="E57" s="320" t="s">
        <v>275</v>
      </c>
      <c r="F57" s="320"/>
      <c r="G57" s="197" t="s">
        <v>276</v>
      </c>
      <c r="H57" s="198" t="s">
        <v>277</v>
      </c>
      <c r="I57" s="34"/>
      <c r="J57" s="320" t="s">
        <v>275</v>
      </c>
      <c r="K57" s="320"/>
      <c r="L57" s="197" t="s">
        <v>276</v>
      </c>
      <c r="M57" s="198" t="s">
        <v>277</v>
      </c>
      <c r="N57" s="34"/>
      <c r="O57" s="196" t="s">
        <v>275</v>
      </c>
      <c r="P57" s="197" t="s">
        <v>276</v>
      </c>
      <c r="Q57" s="198" t="s">
        <v>277</v>
      </c>
      <c r="R57" s="204"/>
      <c r="S57" s="34"/>
      <c r="T57" s="34"/>
      <c r="U57" s="34"/>
      <c r="V57" s="34"/>
      <c r="W57" s="34"/>
      <c r="X57" s="195"/>
    </row>
    <row r="58" spans="2:24" x14ac:dyDescent="0.45">
      <c r="B58" s="38">
        <v>1</v>
      </c>
      <c r="C58" s="39" t="str">
        <f>'Result do Turno'!G58</f>
        <v>JOSÉ LUIS</v>
      </c>
      <c r="E58" s="38">
        <f t="shared" ref="E58:E63" si="42">G58+H58</f>
        <v>4</v>
      </c>
      <c r="F58" s="200">
        <f t="shared" ref="F58:F63" si="43">E58/O58</f>
        <v>0.8</v>
      </c>
      <c r="G58" s="201">
        <f t="shared" ref="G58:H63" si="44">P58-L58</f>
        <v>3</v>
      </c>
      <c r="H58" s="202">
        <f t="shared" si="44"/>
        <v>1</v>
      </c>
      <c r="J58" s="38">
        <f t="shared" ref="J58:J63" si="45">L58+M58</f>
        <v>1</v>
      </c>
      <c r="K58" s="200">
        <f t="shared" ref="K58:K63" si="46">J58/O58</f>
        <v>0.2</v>
      </c>
      <c r="L58" s="201">
        <f>COUNTIF(S58:W63,CONCATENATE(C58,"$$W"))</f>
        <v>1</v>
      </c>
      <c r="M58" s="202">
        <f>COUNTIF(S58:W63,CONCATENATE(C58,"$$O"))</f>
        <v>0</v>
      </c>
      <c r="O58" s="203">
        <f>'Result do Turno'!H58</f>
        <v>5</v>
      </c>
      <c r="P58" s="201">
        <f>'Result do Turno'!I58</f>
        <v>4</v>
      </c>
      <c r="Q58" s="202">
        <f t="shared" ref="Q58:Q63" si="47">O58-P58</f>
        <v>1</v>
      </c>
      <c r="R58" s="204" t="str">
        <f t="shared" ref="R58:R63" si="48">IF(M58&gt;2,"Tenista com mais de 2 WxO","")</f>
        <v/>
      </c>
      <c r="S58" s="67" t="str">
        <f>CONCATENATE('Result do Turno'!V58,"$$",'Result do Turno'!X58)</f>
        <v>CARLOS MAMEDE$$R</v>
      </c>
      <c r="T58" s="67" t="str">
        <f>CONCATENATE('Result do Turno'!AJ58,"$$",'Result do Turno'!AL58)</f>
        <v>CARLOS MAMEDE$$R</v>
      </c>
      <c r="U58" s="67" t="str">
        <f>CONCATENATE('Result do Turno'!AX58,"$$",'Result do Turno'!AZ58)</f>
        <v>CARLOS MAMEDE$$W</v>
      </c>
      <c r="V58" s="67" t="str">
        <f>CONCATENATE('Result do Turno'!BL58,"$$",'Result do Turno'!BN58)</f>
        <v>CARLOS MAMEDE$$</v>
      </c>
      <c r="W58" s="67" t="str">
        <f>CONCATENATE('Result do Turno'!BZ58,"$$",'Result do Turno'!CB58)</f>
        <v>CARLOS MAMEDE$$O</v>
      </c>
    </row>
    <row r="59" spans="2:24" x14ac:dyDescent="0.45">
      <c r="B59" s="38">
        <v>2</v>
      </c>
      <c r="C59" s="39" t="str">
        <f>'Result do Turno'!G59</f>
        <v>RAFAEL BICALHO</v>
      </c>
      <c r="E59" s="38">
        <f t="shared" si="42"/>
        <v>4</v>
      </c>
      <c r="F59" s="200">
        <f t="shared" si="43"/>
        <v>0.8</v>
      </c>
      <c r="G59" s="201">
        <f t="shared" si="44"/>
        <v>3</v>
      </c>
      <c r="H59" s="202">
        <f t="shared" si="44"/>
        <v>1</v>
      </c>
      <c r="J59" s="38">
        <f t="shared" si="45"/>
        <v>1</v>
      </c>
      <c r="K59" s="200">
        <f t="shared" si="46"/>
        <v>0.2</v>
      </c>
      <c r="L59" s="201">
        <f>COUNTIF(S58:W63,CONCATENATE(C59,"$$W"))</f>
        <v>1</v>
      </c>
      <c r="M59" s="202">
        <f>COUNTIF(S58:W63,CONCATENATE(C59,"$$O"))</f>
        <v>0</v>
      </c>
      <c r="O59" s="203">
        <f>'Result do Turno'!H59</f>
        <v>5</v>
      </c>
      <c r="P59" s="201">
        <f>'Result do Turno'!I59</f>
        <v>4</v>
      </c>
      <c r="Q59" s="202">
        <f t="shared" si="47"/>
        <v>1</v>
      </c>
      <c r="R59" s="204" t="str">
        <f t="shared" si="48"/>
        <v/>
      </c>
      <c r="S59" s="67" t="str">
        <f>CONCATENATE('Result do Turno'!V59,"$$",'Result do Turno'!X59)</f>
        <v>CÉSAR MARRA$$</v>
      </c>
      <c r="T59" s="67" t="str">
        <f>CONCATENATE('Result do Turno'!AJ59,"$$",'Result do Turno'!AL59)</f>
        <v>RAFAEL BICALHO$$</v>
      </c>
      <c r="U59" s="67" t="str">
        <f>CONCATENATE('Result do Turno'!AX59,"$$",'Result do Turno'!AZ59)</f>
        <v>ÁRIO TOLEDO$$O</v>
      </c>
      <c r="V59" s="67" t="str">
        <f>CONCATENATE('Result do Turno'!BL59,"$$",'Result do Turno'!BN59)</f>
        <v>JOSÉ LUIS$$</v>
      </c>
      <c r="W59" s="67" t="str">
        <f>CONCATENATE('Result do Turno'!BZ59,"$$",'Result do Turno'!CB59)</f>
        <v>EDSON BELLO$$W</v>
      </c>
    </row>
    <row r="60" spans="2:24" x14ac:dyDescent="0.45">
      <c r="B60" s="38">
        <v>3</v>
      </c>
      <c r="C60" s="39" t="str">
        <f>'Result do Turno'!G60</f>
        <v>EDSON BELLO</v>
      </c>
      <c r="E60" s="38">
        <f t="shared" si="42"/>
        <v>3</v>
      </c>
      <c r="F60" s="200">
        <f t="shared" si="43"/>
        <v>0.6</v>
      </c>
      <c r="G60" s="201">
        <f t="shared" si="44"/>
        <v>1</v>
      </c>
      <c r="H60" s="202">
        <f t="shared" si="44"/>
        <v>2</v>
      </c>
      <c r="J60" s="38">
        <f t="shared" si="45"/>
        <v>2</v>
      </c>
      <c r="K60" s="200">
        <f t="shared" si="46"/>
        <v>0.4</v>
      </c>
      <c r="L60" s="201">
        <f>COUNTIF(S58:W63,CONCATENATE(C60,"$$W"))</f>
        <v>2</v>
      </c>
      <c r="M60" s="202">
        <f>COUNTIF(S58:W63,CONCATENATE(C60,"$$O"))</f>
        <v>0</v>
      </c>
      <c r="O60" s="203">
        <f>'Result do Turno'!H60</f>
        <v>5</v>
      </c>
      <c r="P60" s="201">
        <f>'Result do Turno'!I60</f>
        <v>3</v>
      </c>
      <c r="Q60" s="202">
        <f t="shared" si="47"/>
        <v>2</v>
      </c>
      <c r="R60" s="204" t="str">
        <f t="shared" si="48"/>
        <v/>
      </c>
      <c r="S60" s="67" t="str">
        <f>CONCATENATE('Result do Turno'!V60,"$$",'Result do Turno'!X60)</f>
        <v>EDSON BELLO$$</v>
      </c>
      <c r="T60" s="67" t="str">
        <f>CONCATENATE('Result do Turno'!AJ60,"$$",'Result do Turno'!AL60)</f>
        <v>EDSON BELLO$$W</v>
      </c>
      <c r="U60" s="67" t="str">
        <f>CONCATENATE('Result do Turno'!AX60,"$$",'Result do Turno'!AZ60)</f>
        <v>EDSON BELLO$$</v>
      </c>
      <c r="V60" s="67" t="str">
        <f>CONCATENATE('Result do Turno'!BL60,"$$",'Result do Turno'!BN60)</f>
        <v>EDSON BELLO$$</v>
      </c>
      <c r="W60" s="67" t="str">
        <f>CONCATENATE('Result do Turno'!BZ60,"$$",'Result do Turno'!CB60)</f>
        <v>JOSÉ LUIS$$</v>
      </c>
    </row>
    <row r="61" spans="2:24" x14ac:dyDescent="0.45">
      <c r="B61" s="38">
        <v>4</v>
      </c>
      <c r="C61" s="39" t="str">
        <f>'Result do Turno'!G61</f>
        <v>CÉSAR MARRA</v>
      </c>
      <c r="E61" s="38">
        <f t="shared" si="42"/>
        <v>4</v>
      </c>
      <c r="F61" s="200">
        <f t="shared" si="43"/>
        <v>0.8</v>
      </c>
      <c r="G61" s="201">
        <f t="shared" si="44"/>
        <v>2</v>
      </c>
      <c r="H61" s="202">
        <f t="shared" si="44"/>
        <v>2</v>
      </c>
      <c r="J61" s="38">
        <f t="shared" si="45"/>
        <v>1</v>
      </c>
      <c r="K61" s="200">
        <f t="shared" si="46"/>
        <v>0.2</v>
      </c>
      <c r="L61" s="201">
        <f>COUNTIF(S58:W63,CONCATENATE(C61,"$$W"))</f>
        <v>1</v>
      </c>
      <c r="M61" s="202">
        <f>COUNTIF(S58:W63,CONCATENATE(C61,"$$O"))</f>
        <v>0</v>
      </c>
      <c r="O61" s="203">
        <f>'Result do Turno'!H61</f>
        <v>5</v>
      </c>
      <c r="P61" s="201">
        <f>'Result do Turno'!I61</f>
        <v>3</v>
      </c>
      <c r="Q61" s="202">
        <f t="shared" si="47"/>
        <v>2</v>
      </c>
      <c r="R61" s="204" t="str">
        <f t="shared" si="48"/>
        <v/>
      </c>
      <c r="S61" s="67" t="str">
        <f>CONCATENATE('Result do Turno'!V61,"$$",'Result do Turno'!X61)</f>
        <v>RAFAEL BICALHO$$</v>
      </c>
      <c r="T61" s="67" t="str">
        <f>CONCATENATE('Result do Turno'!AJ61,"$$",'Result do Turno'!AL61)</f>
        <v>ÁRIO TOLEDO$$O</v>
      </c>
      <c r="U61" s="67" t="str">
        <f>CONCATENATE('Result do Turno'!AX61,"$$",'Result do Turno'!AZ61)</f>
        <v>JOSÉ LUIS$$</v>
      </c>
      <c r="V61" s="67" t="str">
        <f>CONCATENATE('Result do Turno'!BL61,"$$",'Result do Turno'!BN61)</f>
        <v>CÉSAR MARRA$$</v>
      </c>
      <c r="W61" s="67" t="str">
        <f>CONCATENATE('Result do Turno'!BZ61,"$$",'Result do Turno'!CB61)</f>
        <v>RAFAEL BICALHO$$</v>
      </c>
    </row>
    <row r="62" spans="2:24" x14ac:dyDescent="0.45">
      <c r="B62" s="38">
        <v>5</v>
      </c>
      <c r="C62" s="39" t="str">
        <f>'Result do Turno'!G62</f>
        <v>CARLOS MAMEDE</v>
      </c>
      <c r="E62" s="38">
        <f t="shared" si="42"/>
        <v>3</v>
      </c>
      <c r="F62" s="200">
        <f t="shared" si="43"/>
        <v>0.6</v>
      </c>
      <c r="G62" s="201">
        <f t="shared" si="44"/>
        <v>0</v>
      </c>
      <c r="H62" s="202">
        <f t="shared" si="44"/>
        <v>3</v>
      </c>
      <c r="J62" s="38">
        <f t="shared" si="45"/>
        <v>2</v>
      </c>
      <c r="K62" s="200">
        <f t="shared" si="46"/>
        <v>0.4</v>
      </c>
      <c r="L62" s="201">
        <f>COUNTIF(S58:W63,CONCATENATE(C62,"$$W"))</f>
        <v>1</v>
      </c>
      <c r="M62" s="202">
        <f>COUNTIF(S58:W63,CONCATENATE(C62,"$$O"))</f>
        <v>1</v>
      </c>
      <c r="O62" s="203">
        <f>'Result do Turno'!H62</f>
        <v>5</v>
      </c>
      <c r="P62" s="201">
        <f>'Result do Turno'!I62</f>
        <v>1</v>
      </c>
      <c r="Q62" s="202">
        <f t="shared" si="47"/>
        <v>4</v>
      </c>
      <c r="R62" s="204" t="str">
        <f t="shared" si="48"/>
        <v/>
      </c>
      <c r="S62" s="67" t="str">
        <f>CONCATENATE('Result do Turno'!V62,"$$",'Result do Turno'!X62)</f>
        <v>JOSÉ LUIS$$W</v>
      </c>
      <c r="T62" s="67" t="str">
        <f>CONCATENATE('Result do Turno'!AJ62,"$$",'Result do Turno'!AL62)</f>
        <v>JOSÉ LUIS$$</v>
      </c>
      <c r="U62" s="67" t="str">
        <f>CONCATENATE('Result do Turno'!AX62,"$$",'Result do Turno'!AZ62)</f>
        <v>RAFAEL BICALHO$$</v>
      </c>
      <c r="V62" s="67" t="str">
        <f>CONCATENATE('Result do Turno'!BL62,"$$",'Result do Turno'!BN62)</f>
        <v>RAFAEL BICALHO$$W</v>
      </c>
      <c r="W62" s="67" t="str">
        <f>CONCATENATE('Result do Turno'!BZ62,"$$",'Result do Turno'!CB62)</f>
        <v>ÁRIO TOLEDO$$O</v>
      </c>
    </row>
    <row r="63" spans="2:24" x14ac:dyDescent="0.45">
      <c r="B63" s="47">
        <v>6</v>
      </c>
      <c r="C63" s="48" t="str">
        <f>'Result do Turno'!G63</f>
        <v>ÁRIO TOLEDO</v>
      </c>
      <c r="E63" s="47">
        <f t="shared" si="42"/>
        <v>0</v>
      </c>
      <c r="F63" s="205">
        <f t="shared" si="43"/>
        <v>0</v>
      </c>
      <c r="G63" s="206">
        <f t="shared" si="44"/>
        <v>0</v>
      </c>
      <c r="H63" s="207">
        <f t="shared" si="44"/>
        <v>0</v>
      </c>
      <c r="J63" s="47">
        <f t="shared" si="45"/>
        <v>5</v>
      </c>
      <c r="K63" s="205">
        <f t="shared" si="46"/>
        <v>1</v>
      </c>
      <c r="L63" s="206">
        <f>COUNTIF(S58:W63,CONCATENATE(C63,"$$W"))</f>
        <v>0</v>
      </c>
      <c r="M63" s="207">
        <f>COUNTIF(S58:W63,CONCATENATE(C63,"$$O"))</f>
        <v>5</v>
      </c>
      <c r="O63" s="208">
        <f>'Result do Turno'!H63</f>
        <v>5</v>
      </c>
      <c r="P63" s="206">
        <f>'Result do Turno'!I63</f>
        <v>0</v>
      </c>
      <c r="Q63" s="207">
        <f t="shared" si="47"/>
        <v>5</v>
      </c>
      <c r="R63" s="204" t="str">
        <f t="shared" si="48"/>
        <v>Tenista com mais de 2 WxO</v>
      </c>
      <c r="S63" s="67" t="str">
        <f>CONCATENATE('Result do Turno'!V63,"$$",'Result do Turno'!X63)</f>
        <v>ÁRIO TOLEDO$$O</v>
      </c>
      <c r="T63" s="67" t="str">
        <f>CONCATENATE('Result do Turno'!AJ63,"$$",'Result do Turno'!AL63)</f>
        <v>CÉSAR MARRA$$</v>
      </c>
      <c r="U63" s="67" t="str">
        <f>CONCATENATE('Result do Turno'!AX63,"$$",'Result do Turno'!AZ63)</f>
        <v>CÉSAR MARRA$$</v>
      </c>
      <c r="V63" s="67" t="str">
        <f>CONCATENATE('Result do Turno'!BL63,"$$",'Result do Turno'!BN63)</f>
        <v>ÁRIO TOLEDO$$O</v>
      </c>
      <c r="W63" s="67" t="str">
        <f>CONCATENATE('Result do Turno'!BZ63,"$$",'Result do Turno'!CB63)</f>
        <v>CÉSAR MARRA$$W</v>
      </c>
    </row>
    <row r="64" spans="2:24" x14ac:dyDescent="0.45">
      <c r="D64" s="31">
        <f>SUM(E58:E63)/2</f>
        <v>9</v>
      </c>
      <c r="E64" s="197"/>
      <c r="F64" s="209"/>
      <c r="G64" s="197"/>
      <c r="H64" s="197"/>
      <c r="I64" s="31">
        <f>SUM(J58:J63)/2</f>
        <v>6</v>
      </c>
      <c r="J64" s="197"/>
      <c r="K64" s="209"/>
      <c r="L64" s="197"/>
      <c r="M64" s="197"/>
      <c r="N64" s="31">
        <f>SUM(O58:O63)/2</f>
        <v>15</v>
      </c>
      <c r="O64" s="197"/>
      <c r="P64" s="197"/>
      <c r="Q64" s="197"/>
      <c r="R64" s="204"/>
      <c r="S64" s="67"/>
      <c r="T64" s="67"/>
      <c r="U64" s="67"/>
      <c r="V64" s="67"/>
      <c r="W64" s="67"/>
    </row>
    <row r="65" spans="2:24" s="23" customFormat="1" ht="22.5" customHeight="1" x14ac:dyDescent="0.45">
      <c r="B65" s="10" t="s">
        <v>127</v>
      </c>
      <c r="C65" s="10" t="s">
        <v>127</v>
      </c>
      <c r="D65" s="34"/>
      <c r="E65" s="317" t="str">
        <f>CONCATENATE("  ",SUM(E67:E72)/2," DISPUTADOS EM QUADRA =&gt;&gt; ")</f>
        <v xml:space="preserve">  15 DISPUTADOS EM QUADRA =&gt;&gt; </v>
      </c>
      <c r="F65" s="317"/>
      <c r="G65" s="317"/>
      <c r="H65" s="192">
        <f>(SUM(E67:E72)/2)/(SUM(O67:O72)/2)</f>
        <v>1</v>
      </c>
      <c r="I65" s="34"/>
      <c r="J65" s="318" t="str">
        <f>CONCATENATE("  ",SUM(J67:J72)/2," FORAM POR W.O. =&gt;&gt;")</f>
        <v xml:space="preserve">  0 FORAM POR W.O. =&gt;&gt;</v>
      </c>
      <c r="K65" s="318"/>
      <c r="L65" s="318"/>
      <c r="M65" s="210">
        <f>(SUM(J67:J72)/2)/(SUM(O67:O72)/2)</f>
        <v>0</v>
      </c>
      <c r="N65" s="34"/>
      <c r="O65" s="319" t="str">
        <f>CONCATENATE("  ",SUM(O67:O72)/2," FORAM COMPUTADOS")</f>
        <v xml:space="preserve">  15 FORAM COMPUTADOS</v>
      </c>
      <c r="P65" s="319"/>
      <c r="Q65" s="319"/>
      <c r="R65" s="204"/>
      <c r="S65" s="34"/>
      <c r="T65" s="34"/>
      <c r="U65" s="34"/>
      <c r="V65" s="34"/>
      <c r="W65" s="34"/>
      <c r="X65" s="195"/>
    </row>
    <row r="66" spans="2:24" s="23" customFormat="1" ht="24.75" customHeight="1" x14ac:dyDescent="0.45">
      <c r="B66" s="8" t="s">
        <v>119</v>
      </c>
      <c r="C66" s="8"/>
      <c r="D66" s="34"/>
      <c r="E66" s="320" t="s">
        <v>275</v>
      </c>
      <c r="F66" s="320"/>
      <c r="G66" s="197" t="s">
        <v>276</v>
      </c>
      <c r="H66" s="198" t="s">
        <v>277</v>
      </c>
      <c r="I66" s="34"/>
      <c r="J66" s="320" t="s">
        <v>275</v>
      </c>
      <c r="K66" s="320"/>
      <c r="L66" s="197" t="s">
        <v>276</v>
      </c>
      <c r="M66" s="198" t="s">
        <v>277</v>
      </c>
      <c r="N66" s="34"/>
      <c r="O66" s="196" t="s">
        <v>275</v>
      </c>
      <c r="P66" s="197" t="s">
        <v>276</v>
      </c>
      <c r="Q66" s="198" t="s">
        <v>277</v>
      </c>
      <c r="R66" s="204"/>
      <c r="S66" s="34"/>
      <c r="T66" s="34"/>
      <c r="U66" s="34"/>
      <c r="V66" s="34"/>
      <c r="W66" s="34"/>
      <c r="X66" s="195"/>
    </row>
    <row r="67" spans="2:24" x14ac:dyDescent="0.45">
      <c r="B67" s="38">
        <v>1</v>
      </c>
      <c r="C67" s="39" t="str">
        <f>'Result do Turno'!G67</f>
        <v>NELSON ELEUTÉRIO</v>
      </c>
      <c r="E67" s="38">
        <f t="shared" ref="E67:E72" si="49">G67+H67</f>
        <v>5</v>
      </c>
      <c r="F67" s="200">
        <f t="shared" ref="F67:F72" si="50">E67/O67</f>
        <v>1</v>
      </c>
      <c r="G67" s="201">
        <f t="shared" ref="G67:H72" si="51">P67-L67</f>
        <v>4</v>
      </c>
      <c r="H67" s="202">
        <f t="shared" si="51"/>
        <v>1</v>
      </c>
      <c r="J67" s="38">
        <f t="shared" ref="J67:J72" si="52">L67+M67</f>
        <v>0</v>
      </c>
      <c r="K67" s="200">
        <f t="shared" ref="K67:K72" si="53">J67/O67</f>
        <v>0</v>
      </c>
      <c r="L67" s="201">
        <f>COUNTIF(S67:W72,CONCATENATE(C67,"$$W"))</f>
        <v>0</v>
      </c>
      <c r="M67" s="202">
        <f>COUNTIF(S67:W72,CONCATENATE(C67,"$$O"))</f>
        <v>0</v>
      </c>
      <c r="O67" s="203">
        <f>'Result do Turno'!H67</f>
        <v>5</v>
      </c>
      <c r="P67" s="201">
        <f>'Result do Turno'!I67</f>
        <v>4</v>
      </c>
      <c r="Q67" s="202">
        <f t="shared" ref="Q67:Q72" si="54">O67-P67</f>
        <v>1</v>
      </c>
      <c r="R67" s="204" t="str">
        <f t="shared" ref="R67:R72" si="55">IF(M67&gt;2,"Tenista com mais de 2 WxO","")</f>
        <v/>
      </c>
      <c r="S67" s="67" t="str">
        <f>CONCATENATE('Result do Turno'!V67,"$$",'Result do Turno'!X67)</f>
        <v>EDUARDO CUNHA$$</v>
      </c>
      <c r="T67" s="67" t="str">
        <f>CONCATENATE('Result do Turno'!AJ67,"$$",'Result do Turno'!AL67)</f>
        <v>EDUARDO CUNHA$$</v>
      </c>
      <c r="U67" s="67" t="str">
        <f>CONCATENATE('Result do Turno'!AX67,"$$",'Result do Turno'!AZ67)</f>
        <v>EDUARDO CUNHA$$</v>
      </c>
      <c r="V67" s="67" t="str">
        <f>CONCATENATE('Result do Turno'!BL67,"$$",'Result do Turno'!BN67)</f>
        <v>EDUARDO CUNHA$$</v>
      </c>
      <c r="W67" s="67" t="str">
        <f>CONCATENATE('Result do Turno'!BZ67,"$$",'Result do Turno'!CB67)</f>
        <v>EDUARDO CUNHA$$</v>
      </c>
    </row>
    <row r="68" spans="2:24" x14ac:dyDescent="0.45">
      <c r="B68" s="38">
        <v>2</v>
      </c>
      <c r="C68" s="39" t="str">
        <f>'Result do Turno'!G68</f>
        <v>EDUARDO CUNHA</v>
      </c>
      <c r="E68" s="38">
        <f t="shared" si="49"/>
        <v>5</v>
      </c>
      <c r="F68" s="200">
        <f t="shared" si="50"/>
        <v>1</v>
      </c>
      <c r="G68" s="201">
        <f t="shared" si="51"/>
        <v>4</v>
      </c>
      <c r="H68" s="202">
        <f t="shared" si="51"/>
        <v>1</v>
      </c>
      <c r="J68" s="38">
        <f t="shared" si="52"/>
        <v>0</v>
      </c>
      <c r="K68" s="200">
        <f t="shared" si="53"/>
        <v>0</v>
      </c>
      <c r="L68" s="201">
        <f>COUNTIF(S67:W72,CONCATENATE(C68,"$$W"))</f>
        <v>0</v>
      </c>
      <c r="M68" s="202">
        <f>COUNTIF(S67:W72,CONCATENATE(C68,"$$O"))</f>
        <v>0</v>
      </c>
      <c r="O68" s="203">
        <f>'Result do Turno'!H68</f>
        <v>5</v>
      </c>
      <c r="P68" s="201">
        <f>'Result do Turno'!I68</f>
        <v>4</v>
      </c>
      <c r="Q68" s="202">
        <f t="shared" si="54"/>
        <v>1</v>
      </c>
      <c r="R68" s="204" t="str">
        <f t="shared" si="55"/>
        <v/>
      </c>
      <c r="S68" s="67" t="str">
        <f>CONCATENATE('Result do Turno'!V68,"$$",'Result do Turno'!X68)</f>
        <v>CARLOS PEREIRA$$</v>
      </c>
      <c r="T68" s="67" t="str">
        <f>CONCATENATE('Result do Turno'!AJ68,"$$",'Result do Turno'!AL68)</f>
        <v>RICARDO VILLELA$$</v>
      </c>
      <c r="U68" s="67" t="str">
        <f>CONCATENATE('Result do Turno'!AX68,"$$",'Result do Turno'!AZ68)</f>
        <v>NELSON ELEUTÉRIO$$</v>
      </c>
      <c r="V68" s="67" t="str">
        <f>CONCATENATE('Result do Turno'!BL68,"$$",'Result do Turno'!BN68)</f>
        <v>MÁRCIA MORATO$$</v>
      </c>
      <c r="W68" s="67" t="str">
        <f>CONCATENATE('Result do Turno'!BZ68,"$$",'Result do Turno'!CB68)</f>
        <v>CARLOS COELHO$$</v>
      </c>
    </row>
    <row r="69" spans="2:24" x14ac:dyDescent="0.45">
      <c r="B69" s="38">
        <v>3</v>
      </c>
      <c r="C69" s="39" t="str">
        <f>'Result do Turno'!G69</f>
        <v>CARLOS COELHO</v>
      </c>
      <c r="E69" s="38">
        <f t="shared" si="49"/>
        <v>5</v>
      </c>
      <c r="F69" s="200">
        <f t="shared" si="50"/>
        <v>1</v>
      </c>
      <c r="G69" s="201">
        <f t="shared" si="51"/>
        <v>3</v>
      </c>
      <c r="H69" s="202">
        <f t="shared" si="51"/>
        <v>2</v>
      </c>
      <c r="J69" s="38">
        <f t="shared" si="52"/>
        <v>0</v>
      </c>
      <c r="K69" s="200">
        <f t="shared" si="53"/>
        <v>0</v>
      </c>
      <c r="L69" s="201">
        <f>COUNTIF(S67:W72,CONCATENATE(C69,"$$W"))</f>
        <v>0</v>
      </c>
      <c r="M69" s="202">
        <f>COUNTIF(S67:W72,CONCATENATE(C69,"$$O"))</f>
        <v>0</v>
      </c>
      <c r="O69" s="203">
        <f>'Result do Turno'!H69</f>
        <v>5</v>
      </c>
      <c r="P69" s="201">
        <f>'Result do Turno'!I69</f>
        <v>3</v>
      </c>
      <c r="Q69" s="202">
        <f t="shared" si="54"/>
        <v>2</v>
      </c>
      <c r="R69" s="204" t="str">
        <f t="shared" si="55"/>
        <v/>
      </c>
      <c r="S69" s="67" t="str">
        <f>CONCATENATE('Result do Turno'!V69,"$$",'Result do Turno'!X69)</f>
        <v>CARLOS COELHO$$</v>
      </c>
      <c r="T69" s="67" t="str">
        <f>CONCATENATE('Result do Turno'!AJ69,"$$",'Result do Turno'!AL69)</f>
        <v>CARLOS COELHO$$</v>
      </c>
      <c r="U69" s="67" t="str">
        <f>CONCATENATE('Result do Turno'!AX69,"$$",'Result do Turno'!AZ69)</f>
        <v>CARLOS COELHO$$</v>
      </c>
      <c r="V69" s="67" t="str">
        <f>CONCATENATE('Result do Turno'!BL69,"$$",'Result do Turno'!BN69)</f>
        <v>CARLOS COELHO$$</v>
      </c>
      <c r="W69" s="67" t="str">
        <f>CONCATENATE('Result do Turno'!BZ69,"$$",'Result do Turno'!CB69)</f>
        <v>MÁRCIA MORATO$$</v>
      </c>
    </row>
    <row r="70" spans="2:24" x14ac:dyDescent="0.45">
      <c r="B70" s="38">
        <v>4</v>
      </c>
      <c r="C70" s="39" t="str">
        <f>'Result do Turno'!G70</f>
        <v>RICARDO VILLELA</v>
      </c>
      <c r="E70" s="38">
        <f t="shared" si="49"/>
        <v>5</v>
      </c>
      <c r="F70" s="200">
        <f t="shared" si="50"/>
        <v>1</v>
      </c>
      <c r="G70" s="201">
        <f t="shared" si="51"/>
        <v>3</v>
      </c>
      <c r="H70" s="202">
        <f t="shared" si="51"/>
        <v>2</v>
      </c>
      <c r="J70" s="38">
        <f t="shared" si="52"/>
        <v>0</v>
      </c>
      <c r="K70" s="200">
        <f t="shared" si="53"/>
        <v>0</v>
      </c>
      <c r="L70" s="201">
        <f>COUNTIF(S67:W72,CONCATENATE(C70,"$$W"))</f>
        <v>0</v>
      </c>
      <c r="M70" s="202">
        <f>COUNTIF(S67:W72,CONCATENATE(C70,"$$O"))</f>
        <v>0</v>
      </c>
      <c r="O70" s="203">
        <f>'Result do Turno'!H70</f>
        <v>5</v>
      </c>
      <c r="P70" s="201">
        <f>'Result do Turno'!I70</f>
        <v>3</v>
      </c>
      <c r="Q70" s="202">
        <f t="shared" si="54"/>
        <v>2</v>
      </c>
      <c r="R70" s="204" t="str">
        <f t="shared" si="55"/>
        <v/>
      </c>
      <c r="S70" s="67" t="str">
        <f>CONCATENATE('Result do Turno'!V70,"$$",'Result do Turno'!X70)</f>
        <v>RICARDO VILLELA$$</v>
      </c>
      <c r="T70" s="67" t="str">
        <f>CONCATENATE('Result do Turno'!AJ70,"$$",'Result do Turno'!AL70)</f>
        <v>NELSON ELEUTÉRIO$$</v>
      </c>
      <c r="U70" s="67" t="str">
        <f>CONCATENATE('Result do Turno'!AX70,"$$",'Result do Turno'!AZ70)</f>
        <v>MÁRCIA MORATO$$</v>
      </c>
      <c r="V70" s="67" t="str">
        <f>CONCATENATE('Result do Turno'!BL70,"$$",'Result do Turno'!BN70)</f>
        <v>CARLOS PEREIRA$$</v>
      </c>
      <c r="W70" s="67" t="str">
        <f>CONCATENATE('Result do Turno'!BZ70,"$$",'Result do Turno'!CB70)</f>
        <v>RICARDO VILLELA$$</v>
      </c>
    </row>
    <row r="71" spans="2:24" x14ac:dyDescent="0.45">
      <c r="B71" s="38">
        <v>5</v>
      </c>
      <c r="C71" s="39" t="str">
        <f>'Result do Turno'!G71</f>
        <v>CARLOS PEREIRA</v>
      </c>
      <c r="E71" s="38">
        <f t="shared" si="49"/>
        <v>5</v>
      </c>
      <c r="F71" s="200">
        <f t="shared" si="50"/>
        <v>1</v>
      </c>
      <c r="G71" s="201">
        <f t="shared" si="51"/>
        <v>1</v>
      </c>
      <c r="H71" s="202">
        <f t="shared" si="51"/>
        <v>4</v>
      </c>
      <c r="J71" s="38">
        <f t="shared" si="52"/>
        <v>0</v>
      </c>
      <c r="K71" s="200">
        <f t="shared" si="53"/>
        <v>0</v>
      </c>
      <c r="L71" s="201">
        <f>COUNTIF(S67:W72,CONCATENATE(C71,"$$W"))</f>
        <v>0</v>
      </c>
      <c r="M71" s="202">
        <f>COUNTIF(S67:W72,CONCATENATE(C71,"$$O"))</f>
        <v>0</v>
      </c>
      <c r="O71" s="203">
        <f>'Result do Turno'!H71</f>
        <v>5</v>
      </c>
      <c r="P71" s="201">
        <f>'Result do Turno'!I71</f>
        <v>1</v>
      </c>
      <c r="Q71" s="202">
        <f t="shared" si="54"/>
        <v>4</v>
      </c>
      <c r="R71" s="204" t="str">
        <f t="shared" si="55"/>
        <v/>
      </c>
      <c r="S71" s="67" t="str">
        <f>CONCATENATE('Result do Turno'!V71,"$$",'Result do Turno'!X71)</f>
        <v>MÁRCIA MORATO$$</v>
      </c>
      <c r="T71" s="67" t="str">
        <f>CONCATENATE('Result do Turno'!AJ71,"$$",'Result do Turno'!AL71)</f>
        <v>MÁRCIA MORATO$$</v>
      </c>
      <c r="U71" s="67" t="str">
        <f>CONCATENATE('Result do Turno'!AX71,"$$",'Result do Turno'!AZ71)</f>
        <v>RICARDO VILLELA$$</v>
      </c>
      <c r="V71" s="67" t="str">
        <f>CONCATENATE('Result do Turno'!BL71,"$$",'Result do Turno'!BN71)</f>
        <v>RICARDO VILLELA$$</v>
      </c>
      <c r="W71" s="67" t="str">
        <f>CONCATENATE('Result do Turno'!BZ71,"$$",'Result do Turno'!CB71)</f>
        <v>NELSON ELEUTÉRIO$$</v>
      </c>
    </row>
    <row r="72" spans="2:24" x14ac:dyDescent="0.45">
      <c r="B72" s="47">
        <v>6</v>
      </c>
      <c r="C72" s="48" t="str">
        <f>'Result do Turno'!G72</f>
        <v>MÁRCIA MORATO</v>
      </c>
      <c r="E72" s="47">
        <f t="shared" si="49"/>
        <v>5</v>
      </c>
      <c r="F72" s="205">
        <f t="shared" si="50"/>
        <v>1</v>
      </c>
      <c r="G72" s="206">
        <f t="shared" si="51"/>
        <v>0</v>
      </c>
      <c r="H72" s="207">
        <f t="shared" si="51"/>
        <v>5</v>
      </c>
      <c r="J72" s="47">
        <f t="shared" si="52"/>
        <v>0</v>
      </c>
      <c r="K72" s="205">
        <f t="shared" si="53"/>
        <v>0</v>
      </c>
      <c r="L72" s="206">
        <f>COUNTIF(S67:W72,CONCATENATE(C72,"$$W"))</f>
        <v>0</v>
      </c>
      <c r="M72" s="207">
        <f>COUNTIF(S67:W72,CONCATENATE(C72,"$$O"))</f>
        <v>0</v>
      </c>
      <c r="O72" s="208">
        <f>'Result do Turno'!H72</f>
        <v>5</v>
      </c>
      <c r="P72" s="206">
        <f>'Result do Turno'!I72</f>
        <v>0</v>
      </c>
      <c r="Q72" s="207">
        <f t="shared" si="54"/>
        <v>5</v>
      </c>
      <c r="R72" s="204" t="str">
        <f t="shared" si="55"/>
        <v/>
      </c>
      <c r="S72" s="67" t="str">
        <f>CONCATENATE('Result do Turno'!V72,"$$",'Result do Turno'!X72)</f>
        <v>NELSON ELEUTÉRIO$$</v>
      </c>
      <c r="T72" s="67" t="str">
        <f>CONCATENATE('Result do Turno'!AJ72,"$$",'Result do Turno'!AL72)</f>
        <v>CARLOS PEREIRA$$</v>
      </c>
      <c r="U72" s="67" t="str">
        <f>CONCATENATE('Result do Turno'!AX72,"$$",'Result do Turno'!AZ72)</f>
        <v>CARLOS PEREIRA$$</v>
      </c>
      <c r="V72" s="67" t="str">
        <f>CONCATENATE('Result do Turno'!BL72,"$$",'Result do Turno'!BN72)</f>
        <v>NELSON ELEUTÉRIO$$</v>
      </c>
      <c r="W72" s="67" t="str">
        <f>CONCATENATE('Result do Turno'!BZ72,"$$",'Result do Turno'!CB72)</f>
        <v>CARLOS PEREIRA$$</v>
      </c>
    </row>
    <row r="73" spans="2:24" x14ac:dyDescent="0.45">
      <c r="D73" s="31">
        <f>SUM(E67:E72)/2</f>
        <v>15</v>
      </c>
      <c r="E73" s="197"/>
      <c r="F73" s="209"/>
      <c r="G73" s="197"/>
      <c r="H73" s="197"/>
      <c r="I73" s="31">
        <f>SUM(J67:J72)/2</f>
        <v>0</v>
      </c>
      <c r="J73" s="197"/>
      <c r="K73" s="209"/>
      <c r="L73" s="197"/>
      <c r="M73" s="197"/>
      <c r="N73" s="31">
        <f>SUM(O67:O72)/2</f>
        <v>15</v>
      </c>
      <c r="O73" s="197"/>
      <c r="P73" s="197"/>
      <c r="Q73" s="197"/>
      <c r="R73" s="204"/>
      <c r="S73" s="67"/>
      <c r="T73" s="67"/>
      <c r="U73" s="67"/>
      <c r="V73" s="67"/>
      <c r="W73" s="67"/>
    </row>
    <row r="74" spans="2:24" s="23" customFormat="1" ht="22.5" customHeight="1" x14ac:dyDescent="0.45">
      <c r="B74" s="10" t="s">
        <v>128</v>
      </c>
      <c r="C74" s="10" t="s">
        <v>128</v>
      </c>
      <c r="D74" s="34"/>
      <c r="E74" s="317" t="str">
        <f>CONCATENATE("  ",SUM(E76:E81)/2," DISPUTADOS EM QUADRA =&gt;&gt; ")</f>
        <v xml:space="preserve">  13 DISPUTADOS EM QUADRA =&gt;&gt; </v>
      </c>
      <c r="F74" s="317"/>
      <c r="G74" s="317"/>
      <c r="H74" s="192">
        <f>(SUM(E76:E81)/2)/(SUM(O76:O81)/2)</f>
        <v>0.8666666666666667</v>
      </c>
      <c r="I74" s="34"/>
      <c r="J74" s="318" t="str">
        <f>CONCATENATE("  ",SUM(J76:J81)/2," FORAM POR W.O. =&gt;&gt;")</f>
        <v xml:space="preserve">  2 FORAM POR W.O. =&gt;&gt;</v>
      </c>
      <c r="K74" s="318"/>
      <c r="L74" s="318"/>
      <c r="M74" s="210">
        <f>(SUM(J76:J81)/2)/(SUM(O76:O81)/2)</f>
        <v>0.13333333333333333</v>
      </c>
      <c r="N74" s="34"/>
      <c r="O74" s="319" t="str">
        <f>CONCATENATE("  ",SUM(O76:O81)/2," FORAM COMPUTADOS")</f>
        <v xml:space="preserve">  15 FORAM COMPUTADOS</v>
      </c>
      <c r="P74" s="319"/>
      <c r="Q74" s="319"/>
      <c r="R74" s="204"/>
      <c r="S74" s="34"/>
      <c r="T74" s="34"/>
      <c r="U74" s="34"/>
      <c r="V74" s="34"/>
      <c r="W74" s="34"/>
      <c r="X74" s="195"/>
    </row>
    <row r="75" spans="2:24" s="23" customFormat="1" ht="24.75" customHeight="1" x14ac:dyDescent="0.45">
      <c r="B75" s="8" t="s">
        <v>119</v>
      </c>
      <c r="C75" s="8"/>
      <c r="D75" s="34"/>
      <c r="E75" s="320" t="s">
        <v>275</v>
      </c>
      <c r="F75" s="320"/>
      <c r="G75" s="197" t="s">
        <v>276</v>
      </c>
      <c r="H75" s="198" t="s">
        <v>277</v>
      </c>
      <c r="I75" s="34"/>
      <c r="J75" s="320" t="s">
        <v>275</v>
      </c>
      <c r="K75" s="320"/>
      <c r="L75" s="197" t="s">
        <v>276</v>
      </c>
      <c r="M75" s="198" t="s">
        <v>277</v>
      </c>
      <c r="N75" s="34"/>
      <c r="O75" s="196" t="s">
        <v>275</v>
      </c>
      <c r="P75" s="197" t="s">
        <v>276</v>
      </c>
      <c r="Q75" s="198" t="s">
        <v>277</v>
      </c>
      <c r="R75" s="204"/>
      <c r="S75" s="34"/>
      <c r="T75" s="34"/>
      <c r="U75" s="34"/>
      <c r="V75" s="34"/>
      <c r="W75" s="34"/>
      <c r="X75" s="195"/>
    </row>
    <row r="76" spans="2:24" x14ac:dyDescent="0.45">
      <c r="B76" s="38">
        <v>1</v>
      </c>
      <c r="C76" s="39" t="str">
        <f>'Result do Turno'!G76</f>
        <v>LUCAS FERREIRA</v>
      </c>
      <c r="E76" s="38">
        <f t="shared" ref="E76:E81" si="56">G76+H76</f>
        <v>5</v>
      </c>
      <c r="F76" s="200">
        <f t="shared" ref="F76:F81" si="57">E76/O76</f>
        <v>1</v>
      </c>
      <c r="G76" s="201">
        <f t="shared" ref="G76:H81" si="58">P76-L76</f>
        <v>4</v>
      </c>
      <c r="H76" s="202">
        <f t="shared" si="58"/>
        <v>1</v>
      </c>
      <c r="J76" s="38">
        <f t="shared" ref="J76:J81" si="59">L76+M76</f>
        <v>0</v>
      </c>
      <c r="K76" s="200">
        <f t="shared" ref="K76:K81" si="60">J76/O76</f>
        <v>0</v>
      </c>
      <c r="L76" s="201">
        <f>COUNTIF(S76:W81,CONCATENATE(C76,"$$W"))</f>
        <v>0</v>
      </c>
      <c r="M76" s="202">
        <f>COUNTIF(S76:W81,CONCATENATE(C76,"$$O"))</f>
        <v>0</v>
      </c>
      <c r="O76" s="203">
        <f>'Result do Turno'!H76</f>
        <v>5</v>
      </c>
      <c r="P76" s="201">
        <f>'Result do Turno'!I76</f>
        <v>4</v>
      </c>
      <c r="Q76" s="202">
        <f t="shared" ref="Q76:Q81" si="61">O76-P76</f>
        <v>1</v>
      </c>
      <c r="R76" s="204" t="str">
        <f t="shared" ref="R76:R81" si="62">IF(M76&gt;2,"Tenista com mais de 2 WxO","")</f>
        <v/>
      </c>
      <c r="S76" s="67" t="str">
        <f>CONCATENATE('Result do Turno'!V76,"$$",'Result do Turno'!X76)</f>
        <v>ELISA PRATA$$</v>
      </c>
      <c r="T76" s="67" t="str">
        <f>CONCATENATE('Result do Turno'!AJ76,"$$",'Result do Turno'!AL76)</f>
        <v>ELISA PRATA$$</v>
      </c>
      <c r="U76" s="67" t="str">
        <f>CONCATENATE('Result do Turno'!AX76,"$$",'Result do Turno'!AZ76)</f>
        <v>ELISA PRATA$$</v>
      </c>
      <c r="V76" s="67" t="str">
        <f>CONCATENATE('Result do Turno'!BL76,"$$",'Result do Turno'!BN76)</f>
        <v>ELISA PRATA$$</v>
      </c>
      <c r="W76" s="67" t="str">
        <f>CONCATENATE('Result do Turno'!BZ76,"$$",'Result do Turno'!CB76)</f>
        <v>ELISA PRATA$$</v>
      </c>
    </row>
    <row r="77" spans="2:24" x14ac:dyDescent="0.45">
      <c r="B77" s="38">
        <v>2</v>
      </c>
      <c r="C77" s="39" t="str">
        <f>'Result do Turno'!G77</f>
        <v>REGINALDO MACHADO</v>
      </c>
      <c r="E77" s="38">
        <f t="shared" si="56"/>
        <v>3</v>
      </c>
      <c r="F77" s="200">
        <f t="shared" si="57"/>
        <v>0.6</v>
      </c>
      <c r="G77" s="201">
        <f t="shared" si="58"/>
        <v>3</v>
      </c>
      <c r="H77" s="202">
        <f t="shared" si="58"/>
        <v>0</v>
      </c>
      <c r="J77" s="38">
        <f t="shared" si="59"/>
        <v>2</v>
      </c>
      <c r="K77" s="200">
        <f t="shared" si="60"/>
        <v>0.4</v>
      </c>
      <c r="L77" s="201">
        <f>COUNTIF(S76:W81,CONCATENATE(C77,"$$W"))</f>
        <v>1</v>
      </c>
      <c r="M77" s="202">
        <f>COUNTIF(S76:W81,CONCATENATE(C77,"$$O"))</f>
        <v>1</v>
      </c>
      <c r="O77" s="203">
        <f>'Result do Turno'!H77</f>
        <v>5</v>
      </c>
      <c r="P77" s="201">
        <f>'Result do Turno'!I77</f>
        <v>4</v>
      </c>
      <c r="Q77" s="202">
        <f t="shared" si="61"/>
        <v>1</v>
      </c>
      <c r="R77" s="204" t="str">
        <f t="shared" si="62"/>
        <v/>
      </c>
      <c r="S77" s="67" t="str">
        <f>CONCATENATE('Result do Turno'!V77,"$$",'Result do Turno'!X77)</f>
        <v>REGINALDO MACHADO$$</v>
      </c>
      <c r="T77" s="67" t="str">
        <f>CONCATENATE('Result do Turno'!AJ77,"$$",'Result do Turno'!AL77)</f>
        <v>VALNEI PIAZZA$$</v>
      </c>
      <c r="U77" s="67" t="str">
        <f>CONCATENATE('Result do Turno'!AX77,"$$",'Result do Turno'!AZ77)</f>
        <v>RENATO SOUZA$$</v>
      </c>
      <c r="V77" s="67" t="str">
        <f>CONCATENATE('Result do Turno'!BL77,"$$",'Result do Turno'!BN77)</f>
        <v>MARIO ALLE$$</v>
      </c>
      <c r="W77" s="67" t="str">
        <f>CONCATENATE('Result do Turno'!BZ77,"$$",'Result do Turno'!CB77)</f>
        <v>LUCAS FERREIRA$$</v>
      </c>
    </row>
    <row r="78" spans="2:24" x14ac:dyDescent="0.45">
      <c r="B78" s="38">
        <v>3</v>
      </c>
      <c r="C78" s="39" t="str">
        <f>'Result do Turno'!G78</f>
        <v>RENATO SOUZA</v>
      </c>
      <c r="E78" s="38">
        <f t="shared" si="56"/>
        <v>4</v>
      </c>
      <c r="F78" s="200">
        <f t="shared" si="57"/>
        <v>0.8</v>
      </c>
      <c r="G78" s="201">
        <f t="shared" si="58"/>
        <v>2</v>
      </c>
      <c r="H78" s="202">
        <f t="shared" si="58"/>
        <v>2</v>
      </c>
      <c r="J78" s="38">
        <f t="shared" si="59"/>
        <v>1</v>
      </c>
      <c r="K78" s="200">
        <f t="shared" si="60"/>
        <v>0.2</v>
      </c>
      <c r="L78" s="201">
        <f>COUNTIF(S76:W81,CONCATENATE(C78,"$$W"))</f>
        <v>1</v>
      </c>
      <c r="M78" s="202">
        <f>COUNTIF(S76:W81,CONCATENATE(C78,"$$O"))</f>
        <v>0</v>
      </c>
      <c r="O78" s="203">
        <f>'Result do Turno'!H78</f>
        <v>5</v>
      </c>
      <c r="P78" s="201">
        <f>'Result do Turno'!I78</f>
        <v>3</v>
      </c>
      <c r="Q78" s="202">
        <f t="shared" si="61"/>
        <v>2</v>
      </c>
      <c r="R78" s="204" t="str">
        <f t="shared" si="62"/>
        <v/>
      </c>
      <c r="S78" s="67" t="str">
        <f>CONCATENATE('Result do Turno'!V78,"$$",'Result do Turno'!X78)</f>
        <v>LUCAS FERREIRA$$</v>
      </c>
      <c r="T78" s="67" t="str">
        <f>CONCATENATE('Result do Turno'!AJ78,"$$",'Result do Turno'!AL78)</f>
        <v>LUCAS FERREIRA$$</v>
      </c>
      <c r="U78" s="67" t="str">
        <f>CONCATENATE('Result do Turno'!AX78,"$$",'Result do Turno'!AZ78)</f>
        <v>LUCAS FERREIRA$$</v>
      </c>
      <c r="V78" s="67" t="str">
        <f>CONCATENATE('Result do Turno'!BL78,"$$",'Result do Turno'!BN78)</f>
        <v>LUCAS FERREIRA$$</v>
      </c>
      <c r="W78" s="67" t="str">
        <f>CONCATENATE('Result do Turno'!BZ78,"$$",'Result do Turno'!CB78)</f>
        <v>MARIO ALLE$$</v>
      </c>
    </row>
    <row r="79" spans="2:24" x14ac:dyDescent="0.45">
      <c r="B79" s="38">
        <v>4</v>
      </c>
      <c r="C79" s="39" t="str">
        <f>'Result do Turno'!G79</f>
        <v>MARIO ALLE</v>
      </c>
      <c r="E79" s="38">
        <f t="shared" si="56"/>
        <v>4</v>
      </c>
      <c r="F79" s="200">
        <f t="shared" si="57"/>
        <v>0.8</v>
      </c>
      <c r="G79" s="201">
        <f t="shared" si="58"/>
        <v>3</v>
      </c>
      <c r="H79" s="202">
        <f t="shared" si="58"/>
        <v>1</v>
      </c>
      <c r="J79" s="38">
        <f t="shared" si="59"/>
        <v>1</v>
      </c>
      <c r="K79" s="200">
        <f t="shared" si="60"/>
        <v>0.2</v>
      </c>
      <c r="L79" s="201">
        <f>COUNTIF(S76:W81,CONCATENATE(C79,"$$W"))</f>
        <v>0</v>
      </c>
      <c r="M79" s="202">
        <f>COUNTIF(S76:W81,CONCATENATE(C79,"$$O"))</f>
        <v>1</v>
      </c>
      <c r="O79" s="203">
        <f>'Result do Turno'!H79</f>
        <v>5</v>
      </c>
      <c r="P79" s="201">
        <f>'Result do Turno'!I79</f>
        <v>3</v>
      </c>
      <c r="Q79" s="202">
        <f t="shared" si="61"/>
        <v>2</v>
      </c>
      <c r="R79" s="204" t="str">
        <f t="shared" si="62"/>
        <v/>
      </c>
      <c r="S79" s="67" t="str">
        <f>CONCATENATE('Result do Turno'!V79,"$$",'Result do Turno'!X79)</f>
        <v>VALNEI PIAZZA$$</v>
      </c>
      <c r="T79" s="67" t="str">
        <f>CONCATENATE('Result do Turno'!AJ79,"$$",'Result do Turno'!AL79)</f>
        <v>RENATO SOUZA$$</v>
      </c>
      <c r="U79" s="67" t="str">
        <f>CONCATENATE('Result do Turno'!AX79,"$$",'Result do Turno'!AZ79)</f>
        <v>MARIO ALLE$$</v>
      </c>
      <c r="V79" s="67" t="str">
        <f>CONCATENATE('Result do Turno'!BL79,"$$",'Result do Turno'!BN79)</f>
        <v>REGINALDO MACHADO$$</v>
      </c>
      <c r="W79" s="67" t="str">
        <f>CONCATENATE('Result do Turno'!BZ79,"$$",'Result do Turno'!CB79)</f>
        <v>VALNEI PIAZZA$$</v>
      </c>
    </row>
    <row r="80" spans="2:24" x14ac:dyDescent="0.45">
      <c r="B80" s="38">
        <v>5</v>
      </c>
      <c r="C80" s="39" t="str">
        <f>'Result do Turno'!G80</f>
        <v>ELISA PRATA</v>
      </c>
      <c r="E80" s="38">
        <f t="shared" si="56"/>
        <v>5</v>
      </c>
      <c r="F80" s="200">
        <f t="shared" si="57"/>
        <v>1</v>
      </c>
      <c r="G80" s="201">
        <f t="shared" si="58"/>
        <v>1</v>
      </c>
      <c r="H80" s="202">
        <f t="shared" si="58"/>
        <v>4</v>
      </c>
      <c r="J80" s="38">
        <f t="shared" si="59"/>
        <v>0</v>
      </c>
      <c r="K80" s="200">
        <f t="shared" si="60"/>
        <v>0</v>
      </c>
      <c r="L80" s="201">
        <f>COUNTIF(S76:W81,CONCATENATE(C80,"$$W"))</f>
        <v>0</v>
      </c>
      <c r="M80" s="202">
        <f>COUNTIF(S76:W81,CONCATENATE(C80,"$$O"))</f>
        <v>0</v>
      </c>
      <c r="O80" s="203">
        <f>'Result do Turno'!H80</f>
        <v>5</v>
      </c>
      <c r="P80" s="201">
        <f>'Result do Turno'!I80</f>
        <v>1</v>
      </c>
      <c r="Q80" s="202">
        <f t="shared" si="61"/>
        <v>4</v>
      </c>
      <c r="R80" s="204" t="str">
        <f t="shared" si="62"/>
        <v/>
      </c>
      <c r="S80" s="67" t="str">
        <f>CONCATENATE('Result do Turno'!V80,"$$",'Result do Turno'!X80)</f>
        <v>MARIO ALLE$$</v>
      </c>
      <c r="T80" s="67" t="str">
        <f>CONCATENATE('Result do Turno'!AJ80,"$$",'Result do Turno'!AL80)</f>
        <v>MARIO ALLE$$O</v>
      </c>
      <c r="U80" s="67" t="str">
        <f>CONCATENATE('Result do Turno'!AX80,"$$",'Result do Turno'!AZ80)</f>
        <v>VALNEI PIAZZA$$</v>
      </c>
      <c r="V80" s="67" t="str">
        <f>CONCATENATE('Result do Turno'!BL80,"$$",'Result do Turno'!BN80)</f>
        <v>VALNEI PIAZZA$$</v>
      </c>
      <c r="W80" s="67" t="str">
        <f>CONCATENATE('Result do Turno'!BZ80,"$$",'Result do Turno'!CB80)</f>
        <v>RENATO SOUZA$$W</v>
      </c>
    </row>
    <row r="81" spans="2:24" x14ac:dyDescent="0.45">
      <c r="B81" s="47">
        <v>6</v>
      </c>
      <c r="C81" s="48" t="str">
        <f>'Result do Turno'!G81</f>
        <v>VALNEI PIAZZA</v>
      </c>
      <c r="E81" s="47">
        <f t="shared" si="56"/>
        <v>5</v>
      </c>
      <c r="F81" s="205">
        <f t="shared" si="57"/>
        <v>1</v>
      </c>
      <c r="G81" s="206">
        <f t="shared" si="58"/>
        <v>0</v>
      </c>
      <c r="H81" s="207">
        <f t="shared" si="58"/>
        <v>5</v>
      </c>
      <c r="J81" s="47">
        <f t="shared" si="59"/>
        <v>0</v>
      </c>
      <c r="K81" s="205">
        <f t="shared" si="60"/>
        <v>0</v>
      </c>
      <c r="L81" s="206">
        <f>COUNTIF(S76:W81,CONCATENATE(C81,"$$W"))</f>
        <v>0</v>
      </c>
      <c r="M81" s="207">
        <f>COUNTIF(S76:W81,CONCATENATE(C81,"$$O"))</f>
        <v>0</v>
      </c>
      <c r="O81" s="208">
        <f>'Result do Turno'!H81</f>
        <v>5</v>
      </c>
      <c r="P81" s="206">
        <f>'Result do Turno'!I81</f>
        <v>0</v>
      </c>
      <c r="Q81" s="207">
        <f t="shared" si="61"/>
        <v>5</v>
      </c>
      <c r="R81" s="204" t="str">
        <f t="shared" si="62"/>
        <v/>
      </c>
      <c r="S81" s="67" t="str">
        <f>CONCATENATE('Result do Turno'!V81,"$$",'Result do Turno'!X81)</f>
        <v>RENATO SOUZA$$</v>
      </c>
      <c r="T81" s="67" t="str">
        <f>CONCATENATE('Result do Turno'!AJ81,"$$",'Result do Turno'!AL81)</f>
        <v>REGINALDO MACHADO$$W</v>
      </c>
      <c r="U81" s="67" t="str">
        <f>CONCATENATE('Result do Turno'!AX81,"$$",'Result do Turno'!AZ81)</f>
        <v>REGINALDO MACHADO$$</v>
      </c>
      <c r="V81" s="67" t="str">
        <f>CONCATENATE('Result do Turno'!BL81,"$$",'Result do Turno'!BN81)</f>
        <v>RENATO SOUZA$$</v>
      </c>
      <c r="W81" s="67" t="str">
        <f>CONCATENATE('Result do Turno'!BZ81,"$$",'Result do Turno'!CB81)</f>
        <v>REGINALDO MACHADO$$O</v>
      </c>
    </row>
    <row r="82" spans="2:24" x14ac:dyDescent="0.45">
      <c r="D82" s="31">
        <f>SUM(E76:E81)/2</f>
        <v>13</v>
      </c>
      <c r="E82" s="197"/>
      <c r="F82" s="209"/>
      <c r="G82" s="197"/>
      <c r="H82" s="197"/>
      <c r="I82" s="31">
        <f>SUM(J76:J81)/2</f>
        <v>2</v>
      </c>
      <c r="J82" s="197"/>
      <c r="K82" s="209"/>
      <c r="L82" s="197"/>
      <c r="M82" s="197"/>
      <c r="N82" s="31">
        <f>SUM(O76:O81)/2</f>
        <v>15</v>
      </c>
      <c r="O82" s="197"/>
      <c r="P82" s="197"/>
      <c r="Q82" s="197"/>
      <c r="R82" s="204"/>
      <c r="S82" s="67"/>
      <c r="T82" s="67"/>
      <c r="U82" s="67"/>
      <c r="V82" s="67"/>
      <c r="W82" s="67"/>
    </row>
    <row r="83" spans="2:24" s="23" customFormat="1" ht="22.5" customHeight="1" x14ac:dyDescent="0.45">
      <c r="B83" s="10" t="s">
        <v>129</v>
      </c>
      <c r="C83" s="10" t="s">
        <v>129</v>
      </c>
      <c r="D83" s="34"/>
      <c r="E83" s="317" t="str">
        <f>CONCATENATE("  ",SUM(E85:E90)/2," DISPUTADOS EM QUADRA =&gt;&gt; ")</f>
        <v xml:space="preserve">  12 DISPUTADOS EM QUADRA =&gt;&gt; </v>
      </c>
      <c r="F83" s="317"/>
      <c r="G83" s="317"/>
      <c r="H83" s="192">
        <f>(SUM(E85:E90)/2)/(SUM(O85:O90)/2)</f>
        <v>0.8</v>
      </c>
      <c r="I83" s="34"/>
      <c r="J83" s="318" t="str">
        <f>CONCATENATE("  ",SUM(J85:J90)/2," FORAM POR W.O. =&gt;&gt;")</f>
        <v xml:space="preserve">  3 FORAM POR W.O. =&gt;&gt;</v>
      </c>
      <c r="K83" s="318"/>
      <c r="L83" s="318"/>
      <c r="M83" s="210">
        <f>(SUM(J85:J90)/2)/(SUM(O85:O90)/2)</f>
        <v>0.2</v>
      </c>
      <c r="N83" s="34"/>
      <c r="O83" s="319" t="str">
        <f>CONCATENATE("  ",SUM(O85:O90)/2," FORAM COMPUTADOS")</f>
        <v xml:space="preserve">  15 FORAM COMPUTADOS</v>
      </c>
      <c r="P83" s="319"/>
      <c r="Q83" s="319"/>
      <c r="R83" s="204"/>
      <c r="S83" s="34"/>
      <c r="T83" s="34"/>
      <c r="U83" s="34"/>
      <c r="V83" s="34"/>
      <c r="W83" s="34"/>
      <c r="X83" s="195"/>
    </row>
    <row r="84" spans="2:24" s="23" customFormat="1" ht="24.75" customHeight="1" x14ac:dyDescent="0.45">
      <c r="B84" s="8" t="s">
        <v>119</v>
      </c>
      <c r="C84" s="8"/>
      <c r="D84" s="34"/>
      <c r="E84" s="320" t="s">
        <v>275</v>
      </c>
      <c r="F84" s="320"/>
      <c r="G84" s="197" t="s">
        <v>276</v>
      </c>
      <c r="H84" s="198" t="s">
        <v>277</v>
      </c>
      <c r="I84" s="34"/>
      <c r="J84" s="320" t="s">
        <v>275</v>
      </c>
      <c r="K84" s="320"/>
      <c r="L84" s="197" t="s">
        <v>276</v>
      </c>
      <c r="M84" s="198" t="s">
        <v>277</v>
      </c>
      <c r="N84" s="34"/>
      <c r="O84" s="196" t="s">
        <v>275</v>
      </c>
      <c r="P84" s="197" t="s">
        <v>276</v>
      </c>
      <c r="Q84" s="198" t="s">
        <v>277</v>
      </c>
      <c r="R84" s="204"/>
      <c r="S84" s="34"/>
      <c r="T84" s="34"/>
      <c r="U84" s="34"/>
      <c r="V84" s="34"/>
      <c r="W84" s="34"/>
      <c r="X84" s="195"/>
    </row>
    <row r="85" spans="2:24" x14ac:dyDescent="0.45">
      <c r="B85" s="38">
        <v>1</v>
      </c>
      <c r="C85" s="39" t="str">
        <f>'Result do Turno'!G85</f>
        <v>ALFREDO DIAS</v>
      </c>
      <c r="E85" s="38">
        <f t="shared" ref="E85:E90" si="63">G85+H85</f>
        <v>3</v>
      </c>
      <c r="F85" s="200">
        <f t="shared" ref="F85:F90" si="64">E85/O85</f>
        <v>0.6</v>
      </c>
      <c r="G85" s="201">
        <f t="shared" ref="G85:H90" si="65">P85-L85</f>
        <v>2</v>
      </c>
      <c r="H85" s="202">
        <f t="shared" si="65"/>
        <v>1</v>
      </c>
      <c r="J85" s="38">
        <f t="shared" ref="J85:J90" si="66">L85+M85</f>
        <v>2</v>
      </c>
      <c r="K85" s="200">
        <f t="shared" ref="K85:K90" si="67">J85/O85</f>
        <v>0.4</v>
      </c>
      <c r="L85" s="201">
        <f>COUNTIF(S85:W90,CONCATENATE(C85,"$$W"))</f>
        <v>2</v>
      </c>
      <c r="M85" s="202">
        <f>COUNTIF(S85:W90,CONCATENATE(C85,"$$O"))</f>
        <v>0</v>
      </c>
      <c r="O85" s="203">
        <f>'Result do Turno'!H85</f>
        <v>5</v>
      </c>
      <c r="P85" s="201">
        <f>'Result do Turno'!I85</f>
        <v>4</v>
      </c>
      <c r="Q85" s="202">
        <f t="shared" ref="Q85:Q90" si="68">O85-P85</f>
        <v>1</v>
      </c>
      <c r="R85" s="204" t="str">
        <f t="shared" ref="R85:R90" si="69">IF(M85&gt;2,"Tenista com mais de 2 WxO","")</f>
        <v/>
      </c>
      <c r="S85" s="67" t="str">
        <f>CONCATENATE('Result do Turno'!V85,"$$",'Result do Turno'!X85)</f>
        <v>IZAÍAS CAMILO$$</v>
      </c>
      <c r="T85" s="67" t="str">
        <f>CONCATENATE('Result do Turno'!AJ85,"$$",'Result do Turno'!AL85)</f>
        <v>IZAÍAS CAMILO$$</v>
      </c>
      <c r="U85" s="67" t="str">
        <f>CONCATENATE('Result do Turno'!AX85,"$$",'Result do Turno'!AZ85)</f>
        <v>IZAÍAS CAMILO$$</v>
      </c>
      <c r="V85" s="67" t="str">
        <f>CONCATENATE('Result do Turno'!BL85,"$$",'Result do Turno'!BN85)</f>
        <v>IZAÍAS CAMILO$$O</v>
      </c>
      <c r="W85" s="67" t="str">
        <f>CONCATENATE('Result do Turno'!BZ85,"$$",'Result do Turno'!CB85)</f>
        <v>IZAÍAS CAMILO$$</v>
      </c>
    </row>
    <row r="86" spans="2:24" x14ac:dyDescent="0.45">
      <c r="B86" s="38">
        <v>2</v>
      </c>
      <c r="C86" s="39" t="str">
        <f>'Result do Turno'!G86</f>
        <v>IZAÍAS CAMILO</v>
      </c>
      <c r="E86" s="38">
        <f t="shared" si="63"/>
        <v>4</v>
      </c>
      <c r="F86" s="200">
        <f t="shared" si="64"/>
        <v>0.8</v>
      </c>
      <c r="G86" s="201">
        <f t="shared" si="65"/>
        <v>4</v>
      </c>
      <c r="H86" s="202">
        <f t="shared" si="65"/>
        <v>0</v>
      </c>
      <c r="J86" s="38">
        <f t="shared" si="66"/>
        <v>1</v>
      </c>
      <c r="K86" s="200">
        <f t="shared" si="67"/>
        <v>0.2</v>
      </c>
      <c r="L86" s="201">
        <f>COUNTIF(S85:W90,CONCATENATE(C86,"$$W"))</f>
        <v>0</v>
      </c>
      <c r="M86" s="202">
        <f>COUNTIF(S85:W90,CONCATENATE(C86,"$$O"))</f>
        <v>1</v>
      </c>
      <c r="O86" s="203">
        <f>'Result do Turno'!H86</f>
        <v>5</v>
      </c>
      <c r="P86" s="201">
        <f>'Result do Turno'!I86</f>
        <v>4</v>
      </c>
      <c r="Q86" s="202">
        <f t="shared" si="68"/>
        <v>1</v>
      </c>
      <c r="R86" s="204" t="str">
        <f t="shared" si="69"/>
        <v/>
      </c>
      <c r="S86" s="67" t="str">
        <f>CONCATENATE('Result do Turno'!V86,"$$",'Result do Turno'!X86)</f>
        <v>SANDSON AZEVEDO$$</v>
      </c>
      <c r="T86" s="67" t="str">
        <f>CONCATENATE('Result do Turno'!AJ86,"$$",'Result do Turno'!AL86)</f>
        <v>SOCORRO OIVANE$$</v>
      </c>
      <c r="U86" s="67" t="str">
        <f>CONCATENATE('Result do Turno'!AX86,"$$",'Result do Turno'!AZ86)</f>
        <v>NATAN MORELO$$</v>
      </c>
      <c r="V86" s="67" t="str">
        <f>CONCATENATE('Result do Turno'!BL86,"$$",'Result do Turno'!BN86)</f>
        <v>ALFREDO DIAS$$W</v>
      </c>
      <c r="W86" s="67" t="str">
        <f>CONCATENATE('Result do Turno'!BZ86,"$$",'Result do Turno'!CB86)</f>
        <v>CARLOS SILVEIRA$$</v>
      </c>
    </row>
    <row r="87" spans="2:24" x14ac:dyDescent="0.45">
      <c r="B87" s="38">
        <v>3</v>
      </c>
      <c r="C87" s="39" t="str">
        <f>'Result do Turno'!G87</f>
        <v>NATAN MORELO</v>
      </c>
      <c r="E87" s="38">
        <f t="shared" si="63"/>
        <v>4</v>
      </c>
      <c r="F87" s="200">
        <f t="shared" si="64"/>
        <v>0.8</v>
      </c>
      <c r="G87" s="201">
        <f t="shared" si="65"/>
        <v>2</v>
      </c>
      <c r="H87" s="202">
        <f t="shared" si="65"/>
        <v>2</v>
      </c>
      <c r="J87" s="38">
        <f t="shared" si="66"/>
        <v>1</v>
      </c>
      <c r="K87" s="200">
        <f t="shared" si="67"/>
        <v>0.2</v>
      </c>
      <c r="L87" s="201">
        <f>COUNTIF(S85:W90,CONCATENATE(C87,"$$W"))</f>
        <v>1</v>
      </c>
      <c r="M87" s="202">
        <f>COUNTIF(S85:W90,CONCATENATE(C87,"$$O"))</f>
        <v>0</v>
      </c>
      <c r="O87" s="203">
        <f>'Result do Turno'!H87</f>
        <v>5</v>
      </c>
      <c r="P87" s="201">
        <f>'Result do Turno'!I87</f>
        <v>3</v>
      </c>
      <c r="Q87" s="202">
        <f t="shared" si="68"/>
        <v>2</v>
      </c>
      <c r="R87" s="204" t="str">
        <f t="shared" si="69"/>
        <v/>
      </c>
      <c r="S87" s="67" t="str">
        <f>CONCATENATE('Result do Turno'!V87,"$$",'Result do Turno'!X87)</f>
        <v>CARLOS SILVEIRA$$</v>
      </c>
      <c r="T87" s="67" t="str">
        <f>CONCATENATE('Result do Turno'!AJ87,"$$",'Result do Turno'!AL87)</f>
        <v>CARLOS SILVEIRA$$</v>
      </c>
      <c r="U87" s="67" t="str">
        <f>CONCATENATE('Result do Turno'!AX87,"$$",'Result do Turno'!AZ87)</f>
        <v>CARLOS SILVEIRA$$</v>
      </c>
      <c r="V87" s="67" t="str">
        <f>CONCATENATE('Result do Turno'!BL87,"$$",'Result do Turno'!BN87)</f>
        <v>CARLOS SILVEIRA$$</v>
      </c>
      <c r="W87" s="67" t="str">
        <f>CONCATENATE('Result do Turno'!BZ87,"$$",'Result do Turno'!CB87)</f>
        <v>ALFREDO DIAS$$</v>
      </c>
    </row>
    <row r="88" spans="2:24" x14ac:dyDescent="0.45">
      <c r="B88" s="38">
        <v>4</v>
      </c>
      <c r="C88" s="39" t="str">
        <f>'Result do Turno'!G88</f>
        <v>SOCORRO OIVANE</v>
      </c>
      <c r="E88" s="38">
        <f t="shared" si="63"/>
        <v>5</v>
      </c>
      <c r="F88" s="200">
        <f t="shared" si="64"/>
        <v>1</v>
      </c>
      <c r="G88" s="201">
        <f t="shared" si="65"/>
        <v>2</v>
      </c>
      <c r="H88" s="202">
        <f t="shared" si="65"/>
        <v>3</v>
      </c>
      <c r="J88" s="38">
        <f t="shared" si="66"/>
        <v>0</v>
      </c>
      <c r="K88" s="200">
        <f t="shared" si="67"/>
        <v>0</v>
      </c>
      <c r="L88" s="201">
        <f>COUNTIF(S85:W90,CONCATENATE(C88,"$$W"))</f>
        <v>0</v>
      </c>
      <c r="M88" s="202">
        <f>COUNTIF(S85:W90,CONCATENATE(C88,"$$O"))</f>
        <v>0</v>
      </c>
      <c r="O88" s="203">
        <f>'Result do Turno'!H88</f>
        <v>5</v>
      </c>
      <c r="P88" s="201">
        <f>'Result do Turno'!I88</f>
        <v>2</v>
      </c>
      <c r="Q88" s="202">
        <f t="shared" si="68"/>
        <v>3</v>
      </c>
      <c r="R88" s="204" t="str">
        <f t="shared" si="69"/>
        <v/>
      </c>
      <c r="S88" s="67" t="str">
        <f>CONCATENATE('Result do Turno'!V88,"$$",'Result do Turno'!X88)</f>
        <v>SOCORRO OIVANE$$</v>
      </c>
      <c r="T88" s="67" t="str">
        <f>CONCATENATE('Result do Turno'!AJ88,"$$",'Result do Turno'!AL88)</f>
        <v>NATAN MORELO$$</v>
      </c>
      <c r="U88" s="67" t="str">
        <f>CONCATENATE('Result do Turno'!AX88,"$$",'Result do Turno'!AZ88)</f>
        <v>ALFREDO DIAS$$</v>
      </c>
      <c r="V88" s="67" t="str">
        <f>CONCATENATE('Result do Turno'!BL88,"$$",'Result do Turno'!BN88)</f>
        <v>SANDSON AZEVEDO$$</v>
      </c>
      <c r="W88" s="67" t="str">
        <f>CONCATENATE('Result do Turno'!BZ88,"$$",'Result do Turno'!CB88)</f>
        <v>SOCORRO OIVANE$$</v>
      </c>
    </row>
    <row r="89" spans="2:24" x14ac:dyDescent="0.45">
      <c r="B89" s="38">
        <v>5</v>
      </c>
      <c r="C89" s="39" t="str">
        <f>'Result do Turno'!G89</f>
        <v>CARLOS SILVEIRA</v>
      </c>
      <c r="E89" s="38">
        <f t="shared" si="63"/>
        <v>5</v>
      </c>
      <c r="F89" s="200">
        <f t="shared" si="64"/>
        <v>1</v>
      </c>
      <c r="G89" s="201">
        <f t="shared" si="65"/>
        <v>2</v>
      </c>
      <c r="H89" s="202">
        <f t="shared" si="65"/>
        <v>3</v>
      </c>
      <c r="J89" s="38">
        <f t="shared" si="66"/>
        <v>0</v>
      </c>
      <c r="K89" s="200">
        <f t="shared" si="67"/>
        <v>0</v>
      </c>
      <c r="L89" s="201">
        <f>COUNTIF(S85:W90,CONCATENATE(C89,"$$W"))</f>
        <v>0</v>
      </c>
      <c r="M89" s="202">
        <f>COUNTIF(S85:W90,CONCATENATE(C89,"$$O"))</f>
        <v>0</v>
      </c>
      <c r="O89" s="203">
        <f>'Result do Turno'!H89</f>
        <v>5</v>
      </c>
      <c r="P89" s="201">
        <f>'Result do Turno'!I89</f>
        <v>2</v>
      </c>
      <c r="Q89" s="202">
        <f t="shared" si="68"/>
        <v>3</v>
      </c>
      <c r="R89" s="204" t="str">
        <f t="shared" si="69"/>
        <v/>
      </c>
      <c r="S89" s="67" t="str">
        <f>CONCATENATE('Result do Turno'!V89,"$$",'Result do Turno'!X89)</f>
        <v>ALFREDO DIAS$$</v>
      </c>
      <c r="T89" s="67" t="str">
        <f>CONCATENATE('Result do Turno'!AJ89,"$$",'Result do Turno'!AL89)</f>
        <v>ALFREDO DIAS$$W</v>
      </c>
      <c r="U89" s="67" t="str">
        <f>CONCATENATE('Result do Turno'!AX89,"$$",'Result do Turno'!AZ89)</f>
        <v>SOCORRO OIVANE$$</v>
      </c>
      <c r="V89" s="67" t="str">
        <f>CONCATENATE('Result do Turno'!BL89,"$$",'Result do Turno'!BN89)</f>
        <v>SOCORRO OIVANE$$</v>
      </c>
      <c r="W89" s="67" t="str">
        <f>CONCATENATE('Result do Turno'!BZ89,"$$",'Result do Turno'!CB89)</f>
        <v>NATAN MORELO$$W</v>
      </c>
    </row>
    <row r="90" spans="2:24" x14ac:dyDescent="0.45">
      <c r="B90" s="47">
        <v>6</v>
      </c>
      <c r="C90" s="48" t="str">
        <f>'Result do Turno'!G90</f>
        <v>SANDSON AZEVEDO</v>
      </c>
      <c r="E90" s="47">
        <f t="shared" si="63"/>
        <v>3</v>
      </c>
      <c r="F90" s="205">
        <f t="shared" si="64"/>
        <v>0.6</v>
      </c>
      <c r="G90" s="206">
        <f t="shared" si="65"/>
        <v>0</v>
      </c>
      <c r="H90" s="207">
        <f t="shared" si="65"/>
        <v>3</v>
      </c>
      <c r="J90" s="47">
        <f t="shared" si="66"/>
        <v>2</v>
      </c>
      <c r="K90" s="205">
        <f t="shared" si="67"/>
        <v>0.4</v>
      </c>
      <c r="L90" s="206">
        <f>COUNTIF(S85:W90,CONCATENATE(C90,"$$W"))</f>
        <v>0</v>
      </c>
      <c r="M90" s="207">
        <f>COUNTIF(S85:W90,CONCATENATE(C90,"$$O"))</f>
        <v>2</v>
      </c>
      <c r="O90" s="208">
        <f>'Result do Turno'!H90</f>
        <v>5</v>
      </c>
      <c r="P90" s="206">
        <f>'Result do Turno'!I90</f>
        <v>0</v>
      </c>
      <c r="Q90" s="207">
        <f t="shared" si="68"/>
        <v>5</v>
      </c>
      <c r="R90" s="204" t="str">
        <f t="shared" si="69"/>
        <v/>
      </c>
      <c r="S90" s="67" t="str">
        <f>CONCATENATE('Result do Turno'!V90,"$$",'Result do Turno'!X90)</f>
        <v>NATAN MORELO$$</v>
      </c>
      <c r="T90" s="67" t="str">
        <f>CONCATENATE('Result do Turno'!AJ90,"$$",'Result do Turno'!AL90)</f>
        <v>SANDSON AZEVEDO$$O</v>
      </c>
      <c r="U90" s="67" t="str">
        <f>CONCATENATE('Result do Turno'!AX90,"$$",'Result do Turno'!AZ90)</f>
        <v>SANDSON AZEVEDO$$</v>
      </c>
      <c r="V90" s="67" t="str">
        <f>CONCATENATE('Result do Turno'!BL90,"$$",'Result do Turno'!BN90)</f>
        <v>NATAN MORELO$$</v>
      </c>
      <c r="W90" s="67" t="str">
        <f>CONCATENATE('Result do Turno'!BZ90,"$$",'Result do Turno'!CB90)</f>
        <v>SANDSON AZEVEDO$$O</v>
      </c>
    </row>
    <row r="91" spans="2:24" x14ac:dyDescent="0.45">
      <c r="D91" s="31">
        <f>SUM(E85:E90)/2</f>
        <v>12</v>
      </c>
      <c r="E91" s="197"/>
      <c r="F91" s="209"/>
      <c r="G91" s="197"/>
      <c r="H91" s="197"/>
      <c r="I91" s="31">
        <f>SUM(J85:J90)/2</f>
        <v>3</v>
      </c>
      <c r="J91" s="197"/>
      <c r="K91" s="209"/>
      <c r="L91" s="197"/>
      <c r="M91" s="197"/>
      <c r="N91" s="31">
        <f>SUM(O85:O90)/2</f>
        <v>15</v>
      </c>
      <c r="O91" s="197"/>
      <c r="P91" s="197"/>
      <c r="Q91" s="197"/>
      <c r="R91" s="204"/>
      <c r="S91" s="67"/>
      <c r="T91" s="67"/>
      <c r="U91" s="67"/>
      <c r="V91" s="67"/>
      <c r="W91" s="67"/>
    </row>
    <row r="92" spans="2:24" s="23" customFormat="1" ht="22.5" customHeight="1" x14ac:dyDescent="0.45">
      <c r="B92" s="10" t="s">
        <v>130</v>
      </c>
      <c r="C92" s="10" t="s">
        <v>130</v>
      </c>
      <c r="D92" s="34"/>
      <c r="E92" s="317" t="str">
        <f>CONCATENATE("  ",SUM(E94:E99)/2," DISPUTADOS EM QUADRA =&gt;&gt; ")</f>
        <v xml:space="preserve">  10 DISPUTADOS EM QUADRA =&gt;&gt; </v>
      </c>
      <c r="F92" s="317"/>
      <c r="G92" s="317"/>
      <c r="H92" s="192">
        <f>(SUM(E94:E99)/2)/(SUM(O94:O99)/2)</f>
        <v>0.66666666666666663</v>
      </c>
      <c r="I92" s="34"/>
      <c r="J92" s="318" t="str">
        <f>CONCATENATE("  ",SUM(J94:J99)/2," FORAM POR W.O. =&gt;&gt;")</f>
        <v xml:space="preserve">  5 FORAM POR W.O. =&gt;&gt;</v>
      </c>
      <c r="K92" s="318"/>
      <c r="L92" s="318"/>
      <c r="M92" s="210">
        <f>(SUM(J94:J99)/2)/(SUM(O94:O99)/2)</f>
        <v>0.33333333333333331</v>
      </c>
      <c r="N92" s="34"/>
      <c r="O92" s="319" t="str">
        <f>CONCATENATE("  ",SUM(O94:O99)/2," FORAM COMPUTADOS")</f>
        <v xml:space="preserve">  15 FORAM COMPUTADOS</v>
      </c>
      <c r="P92" s="319"/>
      <c r="Q92" s="319"/>
      <c r="R92" s="204"/>
      <c r="S92" s="34"/>
      <c r="T92" s="34"/>
      <c r="U92" s="34"/>
      <c r="V92" s="34"/>
      <c r="W92" s="34"/>
      <c r="X92" s="195"/>
    </row>
    <row r="93" spans="2:24" s="23" customFormat="1" ht="24.75" customHeight="1" x14ac:dyDescent="0.45">
      <c r="B93" s="8" t="s">
        <v>119</v>
      </c>
      <c r="C93" s="8"/>
      <c r="D93" s="34"/>
      <c r="E93" s="320" t="s">
        <v>275</v>
      </c>
      <c r="F93" s="320"/>
      <c r="G93" s="197" t="s">
        <v>276</v>
      </c>
      <c r="H93" s="198" t="s">
        <v>277</v>
      </c>
      <c r="I93" s="34"/>
      <c r="J93" s="320" t="s">
        <v>275</v>
      </c>
      <c r="K93" s="320"/>
      <c r="L93" s="197" t="s">
        <v>276</v>
      </c>
      <c r="M93" s="198" t="s">
        <v>277</v>
      </c>
      <c r="N93" s="34"/>
      <c r="O93" s="196" t="s">
        <v>275</v>
      </c>
      <c r="P93" s="197" t="s">
        <v>276</v>
      </c>
      <c r="Q93" s="198" t="s">
        <v>277</v>
      </c>
      <c r="R93" s="204"/>
      <c r="S93" s="34"/>
      <c r="T93" s="34"/>
      <c r="U93" s="34"/>
      <c r="V93" s="34"/>
      <c r="W93" s="34"/>
      <c r="X93" s="195"/>
    </row>
    <row r="94" spans="2:24" x14ac:dyDescent="0.45">
      <c r="B94" s="38">
        <v>1</v>
      </c>
      <c r="C94" s="39" t="str">
        <f>'Result do Turno'!G94</f>
        <v>JOÃO TAVARES</v>
      </c>
      <c r="E94" s="38">
        <f t="shared" ref="E94:E99" si="70">G94+H94</f>
        <v>4</v>
      </c>
      <c r="F94" s="200">
        <f t="shared" ref="F94:F99" si="71">E94/O94</f>
        <v>0.8</v>
      </c>
      <c r="G94" s="201">
        <f t="shared" ref="G94:H99" si="72">P94-L94</f>
        <v>4</v>
      </c>
      <c r="H94" s="202">
        <f t="shared" si="72"/>
        <v>0</v>
      </c>
      <c r="J94" s="38">
        <f t="shared" ref="J94:J99" si="73">L94+M94</f>
        <v>1</v>
      </c>
      <c r="K94" s="200">
        <f t="shared" ref="K94:K99" si="74">J94/O94</f>
        <v>0.2</v>
      </c>
      <c r="L94" s="201">
        <f>COUNTIF(S94:W99,CONCATENATE(C94,"$$W"))</f>
        <v>1</v>
      </c>
      <c r="M94" s="202">
        <f>COUNTIF(S94:W99,CONCATENATE(C94,"$$O"))</f>
        <v>0</v>
      </c>
      <c r="O94" s="203">
        <f>'Result do Turno'!H94</f>
        <v>5</v>
      </c>
      <c r="P94" s="201">
        <f>'Result do Turno'!I94</f>
        <v>5</v>
      </c>
      <c r="Q94" s="202">
        <f t="shared" ref="Q94:Q99" si="75">O94-P94</f>
        <v>0</v>
      </c>
      <c r="R94" s="204" t="str">
        <f t="shared" ref="R94:R99" si="76">IF(M94&gt;2,"Tenista com mais de 2 WxO","")</f>
        <v/>
      </c>
      <c r="S94" s="67" t="str">
        <f>CONCATENATE('Result do Turno'!V94,"$$",'Result do Turno'!X94)</f>
        <v>JOÃO GABRIEL$$W</v>
      </c>
      <c r="T94" s="67" t="str">
        <f>CONCATENATE('Result do Turno'!AJ94,"$$",'Result do Turno'!AL94)</f>
        <v>JOÃO GABRIEL$$</v>
      </c>
      <c r="U94" s="67" t="str">
        <f>CONCATENATE('Result do Turno'!AX94,"$$",'Result do Turno'!AZ94)</f>
        <v>JOÃO GABRIEL$$</v>
      </c>
      <c r="V94" s="67" t="str">
        <f>CONCATENATE('Result do Turno'!BL94,"$$",'Result do Turno'!BN94)</f>
        <v>JOÃO GABRIEL$$</v>
      </c>
      <c r="W94" s="67" t="str">
        <f>CONCATENATE('Result do Turno'!BZ94,"$$",'Result do Turno'!CB94)</f>
        <v>JOÃO GABRIEL$$</v>
      </c>
    </row>
    <row r="95" spans="2:24" x14ac:dyDescent="0.45">
      <c r="B95" s="38">
        <v>2</v>
      </c>
      <c r="C95" s="39" t="str">
        <f>'Result do Turno'!G95</f>
        <v>SANDSON MALTA</v>
      </c>
      <c r="E95" s="38">
        <f t="shared" si="70"/>
        <v>4</v>
      </c>
      <c r="F95" s="200">
        <f t="shared" si="71"/>
        <v>0.8</v>
      </c>
      <c r="G95" s="201">
        <f t="shared" si="72"/>
        <v>3</v>
      </c>
      <c r="H95" s="202">
        <f t="shared" si="72"/>
        <v>1</v>
      </c>
      <c r="J95" s="38">
        <f t="shared" si="73"/>
        <v>1</v>
      </c>
      <c r="K95" s="200">
        <f t="shared" si="74"/>
        <v>0.2</v>
      </c>
      <c r="L95" s="201">
        <f>COUNTIF(S94:W99,CONCATENATE(C95,"$$W"))</f>
        <v>1</v>
      </c>
      <c r="M95" s="202">
        <f>COUNTIF(S94:W99,CONCATENATE(C95,"$$O"))</f>
        <v>0</v>
      </c>
      <c r="O95" s="203">
        <f>'Result do Turno'!H95</f>
        <v>5</v>
      </c>
      <c r="P95" s="201">
        <f>'Result do Turno'!I95</f>
        <v>4</v>
      </c>
      <c r="Q95" s="202">
        <f t="shared" si="75"/>
        <v>1</v>
      </c>
      <c r="R95" s="204" t="str">
        <f t="shared" si="76"/>
        <v/>
      </c>
      <c r="S95" s="67" t="str">
        <f>CONCATENATE('Result do Turno'!V95,"$$",'Result do Turno'!X95)</f>
        <v>ALESSANDRA DENOFRIO$$O</v>
      </c>
      <c r="T95" s="67" t="str">
        <f>CONCATENATE('Result do Turno'!AJ95,"$$",'Result do Turno'!AL95)</f>
        <v>SANDSON MALTA$$</v>
      </c>
      <c r="U95" s="67" t="str">
        <f>CONCATENATE('Result do Turno'!AX95,"$$",'Result do Turno'!AZ95)</f>
        <v>JOÃO TAVARES$$</v>
      </c>
      <c r="V95" s="67" t="str">
        <f>CONCATENATE('Result do Turno'!BL95,"$$",'Result do Turno'!BN95)</f>
        <v>IDENI MEDEIROS$$</v>
      </c>
      <c r="W95" s="67" t="str">
        <f>CONCATENATE('Result do Turno'!BZ95,"$$",'Result do Turno'!CB95)</f>
        <v>GEORGIA TORRES$$</v>
      </c>
    </row>
    <row r="96" spans="2:24" x14ac:dyDescent="0.45">
      <c r="B96" s="38">
        <v>3</v>
      </c>
      <c r="C96" s="39" t="str">
        <f>'Result do Turno'!G96</f>
        <v>GEORGIA TORRES</v>
      </c>
      <c r="E96" s="38">
        <f t="shared" si="70"/>
        <v>4</v>
      </c>
      <c r="F96" s="200">
        <f t="shared" si="71"/>
        <v>0.8</v>
      </c>
      <c r="G96" s="201">
        <f t="shared" si="72"/>
        <v>2</v>
      </c>
      <c r="H96" s="202">
        <f t="shared" si="72"/>
        <v>2</v>
      </c>
      <c r="J96" s="38">
        <f t="shared" si="73"/>
        <v>1</v>
      </c>
      <c r="K96" s="200">
        <f t="shared" si="74"/>
        <v>0.2</v>
      </c>
      <c r="L96" s="201">
        <f>COUNTIF(S94:W99,CONCATENATE(C96,"$$W"))</f>
        <v>1</v>
      </c>
      <c r="M96" s="202">
        <f>COUNTIF(S94:W99,CONCATENATE(C96,"$$O"))</f>
        <v>0</v>
      </c>
      <c r="O96" s="203">
        <f>'Result do Turno'!H96</f>
        <v>5</v>
      </c>
      <c r="P96" s="201">
        <f>'Result do Turno'!I96</f>
        <v>3</v>
      </c>
      <c r="Q96" s="202">
        <f t="shared" si="75"/>
        <v>2</v>
      </c>
      <c r="R96" s="204" t="str">
        <f t="shared" si="76"/>
        <v/>
      </c>
      <c r="S96" s="67" t="str">
        <f>CONCATENATE('Result do Turno'!V96,"$$",'Result do Turno'!X96)</f>
        <v>GEORGIA TORRES$$</v>
      </c>
      <c r="T96" s="67" t="str">
        <f>CONCATENATE('Result do Turno'!AJ96,"$$",'Result do Turno'!AL96)</f>
        <v>GEORGIA TORRES$$</v>
      </c>
      <c r="U96" s="67" t="str">
        <f>CONCATENATE('Result do Turno'!AX96,"$$",'Result do Turno'!AZ96)</f>
        <v>GEORGIA TORRES$$</v>
      </c>
      <c r="V96" s="67" t="str">
        <f>CONCATENATE('Result do Turno'!BL96,"$$",'Result do Turno'!BN96)</f>
        <v>GEORGIA TORRES$$W</v>
      </c>
      <c r="W96" s="67" t="str">
        <f>CONCATENATE('Result do Turno'!BZ96,"$$",'Result do Turno'!CB96)</f>
        <v>IDENI MEDEIROS$$</v>
      </c>
    </row>
    <row r="97" spans="2:24" x14ac:dyDescent="0.45">
      <c r="B97" s="38">
        <v>4</v>
      </c>
      <c r="C97" s="39" t="str">
        <f>'Result do Turno'!G97</f>
        <v>IDENI MEDEIROS</v>
      </c>
      <c r="E97" s="38">
        <f t="shared" si="70"/>
        <v>4</v>
      </c>
      <c r="F97" s="200">
        <f t="shared" si="71"/>
        <v>0.8</v>
      </c>
      <c r="G97" s="201">
        <f t="shared" si="72"/>
        <v>1</v>
      </c>
      <c r="H97" s="202">
        <f t="shared" si="72"/>
        <v>3</v>
      </c>
      <c r="J97" s="38">
        <f t="shared" si="73"/>
        <v>1</v>
      </c>
      <c r="K97" s="200">
        <f t="shared" si="74"/>
        <v>0.2</v>
      </c>
      <c r="L97" s="201">
        <f>COUNTIF(S94:W99,CONCATENATE(C97,"$$W"))</f>
        <v>1</v>
      </c>
      <c r="M97" s="202">
        <f>COUNTIF(S94:W99,CONCATENATE(C97,"$$O"))</f>
        <v>0</v>
      </c>
      <c r="O97" s="203">
        <f>'Result do Turno'!H97</f>
        <v>5</v>
      </c>
      <c r="P97" s="201">
        <f>'Result do Turno'!I97</f>
        <v>2</v>
      </c>
      <c r="Q97" s="202">
        <f t="shared" si="75"/>
        <v>3</v>
      </c>
      <c r="R97" s="204" t="str">
        <f t="shared" si="76"/>
        <v/>
      </c>
      <c r="S97" s="67" t="str">
        <f>CONCATENATE('Result do Turno'!V97,"$$",'Result do Turno'!X97)</f>
        <v>SANDSON MALTA$$</v>
      </c>
      <c r="T97" s="67" t="str">
        <f>CONCATENATE('Result do Turno'!AJ97,"$$",'Result do Turno'!AL97)</f>
        <v>JOÃO TAVARES$$</v>
      </c>
      <c r="U97" s="67" t="str">
        <f>CONCATENATE('Result do Turno'!AX97,"$$",'Result do Turno'!AZ97)</f>
        <v>IDENI MEDEIROS$$</v>
      </c>
      <c r="V97" s="67" t="str">
        <f>CONCATENATE('Result do Turno'!BL97,"$$",'Result do Turno'!BN97)</f>
        <v>ALESSANDRA DENOFRIO$$O</v>
      </c>
      <c r="W97" s="67" t="str">
        <f>CONCATENATE('Result do Turno'!BZ97,"$$",'Result do Turno'!CB97)</f>
        <v>SANDSON MALTA$$</v>
      </c>
    </row>
    <row r="98" spans="2:24" x14ac:dyDescent="0.45">
      <c r="B98" s="38">
        <v>5</v>
      </c>
      <c r="C98" s="39" t="str">
        <f>'Result do Turno'!G98</f>
        <v>JOÃO GABRIEL</v>
      </c>
      <c r="E98" s="38">
        <f t="shared" si="70"/>
        <v>4</v>
      </c>
      <c r="F98" s="200">
        <f t="shared" si="71"/>
        <v>0.8</v>
      </c>
      <c r="G98" s="201">
        <f t="shared" si="72"/>
        <v>0</v>
      </c>
      <c r="H98" s="202">
        <f t="shared" si="72"/>
        <v>4</v>
      </c>
      <c r="J98" s="38">
        <f t="shared" si="73"/>
        <v>1</v>
      </c>
      <c r="K98" s="200">
        <f t="shared" si="74"/>
        <v>0.2</v>
      </c>
      <c r="L98" s="201">
        <f>COUNTIF(S94:W99,CONCATENATE(C98,"$$W"))</f>
        <v>1</v>
      </c>
      <c r="M98" s="202">
        <f>COUNTIF(S94:W99,CONCATENATE(C98,"$$O"))</f>
        <v>0</v>
      </c>
      <c r="O98" s="203">
        <f>'Result do Turno'!H98</f>
        <v>5</v>
      </c>
      <c r="P98" s="201">
        <f>'Result do Turno'!I98</f>
        <v>1</v>
      </c>
      <c r="Q98" s="202">
        <f t="shared" si="75"/>
        <v>4</v>
      </c>
      <c r="R98" s="204" t="str">
        <f t="shared" si="76"/>
        <v/>
      </c>
      <c r="S98" s="67" t="str">
        <f>CONCATENATE('Result do Turno'!V98,"$$",'Result do Turno'!X98)</f>
        <v>IDENI MEDEIROS$$</v>
      </c>
      <c r="T98" s="67" t="str">
        <f>CONCATENATE('Result do Turno'!AJ98,"$$",'Result do Turno'!AL98)</f>
        <v>IDENI MEDEIROS$$W</v>
      </c>
      <c r="U98" s="67" t="str">
        <f>CONCATENATE('Result do Turno'!AX98,"$$",'Result do Turno'!AZ98)</f>
        <v>SANDSON MALTA$$W</v>
      </c>
      <c r="V98" s="67" t="str">
        <f>CONCATENATE('Result do Turno'!BL98,"$$",'Result do Turno'!BN98)</f>
        <v>SANDSON MALTA$$</v>
      </c>
      <c r="W98" s="67" t="str">
        <f>CONCATENATE('Result do Turno'!BZ98,"$$",'Result do Turno'!CB98)</f>
        <v>JOÃO TAVARES$$W</v>
      </c>
    </row>
    <row r="99" spans="2:24" x14ac:dyDescent="0.45">
      <c r="B99" s="47">
        <v>6</v>
      </c>
      <c r="C99" s="48" t="str">
        <f>'Result do Turno'!G99</f>
        <v>ALESSANDRA DENOFRIO</v>
      </c>
      <c r="E99" s="47">
        <f t="shared" si="70"/>
        <v>0</v>
      </c>
      <c r="F99" s="205">
        <f t="shared" si="71"/>
        <v>0</v>
      </c>
      <c r="G99" s="206">
        <f t="shared" si="72"/>
        <v>0</v>
      </c>
      <c r="H99" s="207">
        <f t="shared" si="72"/>
        <v>0</v>
      </c>
      <c r="J99" s="47">
        <f t="shared" si="73"/>
        <v>5</v>
      </c>
      <c r="K99" s="205">
        <f t="shared" si="74"/>
        <v>1</v>
      </c>
      <c r="L99" s="206">
        <f>COUNTIF(S94:W99,CONCATENATE(C99,"$$W"))</f>
        <v>0</v>
      </c>
      <c r="M99" s="207">
        <f>COUNTIF(S94:W99,CONCATENATE(C99,"$$O"))</f>
        <v>5</v>
      </c>
      <c r="O99" s="208">
        <f>'Result do Turno'!H99</f>
        <v>5</v>
      </c>
      <c r="P99" s="206">
        <f>'Result do Turno'!I99</f>
        <v>0</v>
      </c>
      <c r="Q99" s="207">
        <f t="shared" si="75"/>
        <v>5</v>
      </c>
      <c r="R99" s="204" t="str">
        <f t="shared" si="76"/>
        <v>Tenista com mais de 2 WxO</v>
      </c>
      <c r="S99" s="67" t="str">
        <f>CONCATENATE('Result do Turno'!V99,"$$",'Result do Turno'!X99)</f>
        <v>JOÃO TAVARES$$</v>
      </c>
      <c r="T99" s="67" t="str">
        <f>CONCATENATE('Result do Turno'!AJ99,"$$",'Result do Turno'!AL99)</f>
        <v>ALESSANDRA DENOFRIO$$O</v>
      </c>
      <c r="U99" s="67" t="str">
        <f>CONCATENATE('Result do Turno'!AX99,"$$",'Result do Turno'!AZ99)</f>
        <v>ALESSANDRA DENOFRIO$$O</v>
      </c>
      <c r="V99" s="67" t="str">
        <f>CONCATENATE('Result do Turno'!BL99,"$$",'Result do Turno'!BN99)</f>
        <v>JOÃO TAVARES$$</v>
      </c>
      <c r="W99" s="67" t="str">
        <f>CONCATENATE('Result do Turno'!BZ99,"$$",'Result do Turno'!CB99)</f>
        <v>ALESSANDRA DENOFRIO$$O</v>
      </c>
    </row>
    <row r="100" spans="2:24" x14ac:dyDescent="0.45">
      <c r="D100" s="31">
        <f>SUM(E94:E99)/2</f>
        <v>10</v>
      </c>
      <c r="E100" s="197"/>
      <c r="F100" s="209"/>
      <c r="G100" s="197"/>
      <c r="H100" s="197"/>
      <c r="I100" s="31">
        <f>SUM(J94:J99)/2</f>
        <v>5</v>
      </c>
      <c r="J100" s="197"/>
      <c r="K100" s="209"/>
      <c r="L100" s="197"/>
      <c r="M100" s="197"/>
      <c r="N100" s="31">
        <f>SUM(O94:O99)/2</f>
        <v>15</v>
      </c>
      <c r="O100" s="197"/>
      <c r="P100" s="197"/>
      <c r="Q100" s="197"/>
      <c r="R100" s="204"/>
      <c r="S100" s="67"/>
      <c r="T100" s="67"/>
      <c r="U100" s="67"/>
      <c r="V100" s="67"/>
      <c r="W100" s="67"/>
    </row>
    <row r="101" spans="2:24" s="23" customFormat="1" ht="22.5" customHeight="1" x14ac:dyDescent="0.45">
      <c r="B101" s="10" t="s">
        <v>131</v>
      </c>
      <c r="C101" s="10" t="s">
        <v>131</v>
      </c>
      <c r="D101" s="34"/>
      <c r="E101" s="317" t="str">
        <f>CONCATENATE("  ",SUM(E103:E108)/2," DISPUTADOS EM QUADRA =&gt;&gt; ")</f>
        <v xml:space="preserve">  10 DISPUTADOS EM QUADRA =&gt;&gt; </v>
      </c>
      <c r="F101" s="317"/>
      <c r="G101" s="317"/>
      <c r="H101" s="192">
        <f>(SUM(E103:E108)/2)/(SUM(O103:O108)/2)</f>
        <v>0.7142857142857143</v>
      </c>
      <c r="I101" s="34"/>
      <c r="J101" s="318" t="str">
        <f>CONCATENATE("  ",SUM(J103:J108)/2," FORAM POR W.O. =&gt;&gt;")</f>
        <v xml:space="preserve">  4 FORAM POR W.O. =&gt;&gt;</v>
      </c>
      <c r="K101" s="318"/>
      <c r="L101" s="318"/>
      <c r="M101" s="210">
        <f>(SUM(J103:J108)/2)/(SUM(O103:O108)/2)</f>
        <v>0.2857142857142857</v>
      </c>
      <c r="N101" s="34"/>
      <c r="O101" s="319" t="str">
        <f>CONCATENATE("  ",SUM(O103:O108)/2," FORAM COMPUTADOS")</f>
        <v xml:space="preserve">  14 FORAM COMPUTADOS</v>
      </c>
      <c r="P101" s="319"/>
      <c r="Q101" s="319"/>
      <c r="R101" s="204"/>
      <c r="S101" s="34"/>
      <c r="T101" s="34"/>
      <c r="U101" s="34"/>
      <c r="V101" s="34"/>
      <c r="W101" s="34"/>
      <c r="X101" s="195"/>
    </row>
    <row r="102" spans="2:24" s="23" customFormat="1" ht="24.75" customHeight="1" x14ac:dyDescent="0.45">
      <c r="B102" s="8" t="s">
        <v>119</v>
      </c>
      <c r="C102" s="8"/>
      <c r="D102" s="34"/>
      <c r="E102" s="320" t="s">
        <v>275</v>
      </c>
      <c r="F102" s="320"/>
      <c r="G102" s="197" t="s">
        <v>276</v>
      </c>
      <c r="H102" s="198" t="s">
        <v>277</v>
      </c>
      <c r="I102" s="34"/>
      <c r="J102" s="320" t="s">
        <v>275</v>
      </c>
      <c r="K102" s="320"/>
      <c r="L102" s="197" t="s">
        <v>276</v>
      </c>
      <c r="M102" s="198" t="s">
        <v>277</v>
      </c>
      <c r="N102" s="34"/>
      <c r="O102" s="196" t="s">
        <v>275</v>
      </c>
      <c r="P102" s="197" t="s">
        <v>276</v>
      </c>
      <c r="Q102" s="198" t="s">
        <v>277</v>
      </c>
      <c r="R102" s="204"/>
      <c r="S102" s="34"/>
      <c r="T102" s="34"/>
      <c r="U102" s="34"/>
      <c r="V102" s="34"/>
      <c r="W102" s="34"/>
      <c r="X102" s="195"/>
    </row>
    <row r="103" spans="2:24" x14ac:dyDescent="0.45">
      <c r="B103" s="38">
        <v>1</v>
      </c>
      <c r="C103" s="39" t="str">
        <f>'Result do Turno'!G103</f>
        <v>LUCIMAR SILVA</v>
      </c>
      <c r="E103" s="38">
        <f t="shared" ref="E103:E108" si="77">G103+H103</f>
        <v>4</v>
      </c>
      <c r="F103" s="200">
        <f t="shared" ref="F103:F108" si="78">E103/O103</f>
        <v>0.8</v>
      </c>
      <c r="G103" s="201">
        <f t="shared" ref="G103:H108" si="79">P103-L103</f>
        <v>3</v>
      </c>
      <c r="H103" s="202">
        <f t="shared" si="79"/>
        <v>1</v>
      </c>
      <c r="J103" s="38">
        <f t="shared" ref="J103:J108" si="80">L103+M103</f>
        <v>1</v>
      </c>
      <c r="K103" s="200">
        <f t="shared" ref="K103:K108" si="81">J103/O103</f>
        <v>0.2</v>
      </c>
      <c r="L103" s="201">
        <f>COUNTIF(S103:W108,CONCATENATE(C103,"$$W"))</f>
        <v>1</v>
      </c>
      <c r="M103" s="202">
        <f>COUNTIF(S103:W108,CONCATENATE(C103,"$$O"))</f>
        <v>0</v>
      </c>
      <c r="O103" s="203">
        <f>'Result do Turno'!H103</f>
        <v>5</v>
      </c>
      <c r="P103" s="201">
        <f>'Result do Turno'!I103</f>
        <v>4</v>
      </c>
      <c r="Q103" s="202">
        <f t="shared" ref="Q103:Q108" si="82">O103-P103</f>
        <v>1</v>
      </c>
      <c r="R103" s="204" t="str">
        <f t="shared" ref="R103:R108" si="83">IF(M103&gt;2,"Tenista com mais de 2 WxO","")</f>
        <v/>
      </c>
      <c r="S103" s="67" t="str">
        <f>CONCATENATE('Result do Turno'!V103,"$$",'Result do Turno'!X103)</f>
        <v>ALEXANDRE TEIXEIRA$$W</v>
      </c>
      <c r="T103" s="67" t="str">
        <f>CONCATENATE('Result do Turno'!AJ103,"$$",'Result do Turno'!AL103)</f>
        <v>ALEXANDRE TEIXEIRA$$</v>
      </c>
      <c r="U103" s="67" t="str">
        <f>CONCATENATE('Result do Turno'!AX103,"$$",'Result do Turno'!AZ103)</f>
        <v>ALEXANDRE TEIXEIRA$$</v>
      </c>
      <c r="V103" s="67" t="str">
        <f>CONCATENATE('Result do Turno'!BL103,"$$",'Result do Turno'!BN103)</f>
        <v>ALEXANDRE TEIXEIRA$$</v>
      </c>
      <c r="W103" s="67" t="str">
        <f>CONCATENATE('Result do Turno'!BZ103,"$$",'Result do Turno'!CB103)</f>
        <v>ALEXANDRE TEIXEIRA$$</v>
      </c>
    </row>
    <row r="104" spans="2:24" x14ac:dyDescent="0.45">
      <c r="B104" s="38">
        <v>2</v>
      </c>
      <c r="C104" s="39" t="str">
        <f>'Result do Turno'!G104</f>
        <v>ALEXANDRE TEIXEIRA</v>
      </c>
      <c r="E104" s="38">
        <f t="shared" si="77"/>
        <v>4</v>
      </c>
      <c r="F104" s="200">
        <f t="shared" si="78"/>
        <v>0.8</v>
      </c>
      <c r="G104" s="201">
        <f t="shared" si="79"/>
        <v>3</v>
      </c>
      <c r="H104" s="202">
        <f t="shared" si="79"/>
        <v>1</v>
      </c>
      <c r="J104" s="38">
        <f t="shared" si="80"/>
        <v>1</v>
      </c>
      <c r="K104" s="200">
        <f t="shared" si="81"/>
        <v>0.2</v>
      </c>
      <c r="L104" s="201">
        <f>COUNTIF(S103:W108,CONCATENATE(C104,"$$W"))</f>
        <v>1</v>
      </c>
      <c r="M104" s="202">
        <f>COUNTIF(S103:W108,CONCATENATE(C104,"$$O"))</f>
        <v>0</v>
      </c>
      <c r="O104" s="203">
        <f>'Result do Turno'!H104</f>
        <v>5</v>
      </c>
      <c r="P104" s="201">
        <f>'Result do Turno'!I104</f>
        <v>4</v>
      </c>
      <c r="Q104" s="202">
        <f t="shared" si="82"/>
        <v>1</v>
      </c>
      <c r="R104" s="204" t="str">
        <f t="shared" si="83"/>
        <v/>
      </c>
      <c r="S104" s="67" t="str">
        <f>CONCATENATE('Result do Turno'!V104,"$$",'Result do Turno'!X104)</f>
        <v>DHYEGO CRUZ$$O</v>
      </c>
      <c r="T104" s="67" t="str">
        <f>CONCATENATE('Result do Turno'!AJ104,"$$",'Result do Turno'!AL104)</f>
        <v>DIONY PORTO$$</v>
      </c>
      <c r="U104" s="67" t="str">
        <f>CONCATENATE('Result do Turno'!AX104,"$$",'Result do Turno'!AZ104)</f>
        <v>ÁLVARO PLACIDO$$</v>
      </c>
      <c r="V104" s="67" t="str">
        <f>CONCATENATE('Result do Turno'!BL104,"$$",'Result do Turno'!BN104)</f>
        <v>CLÓVIS CORREA$$</v>
      </c>
      <c r="W104" s="67" t="str">
        <f>CONCATENATE('Result do Turno'!BZ104,"$$",'Result do Turno'!CB104)</f>
        <v>LUCIMAR SILVA$$R</v>
      </c>
    </row>
    <row r="105" spans="2:24" x14ac:dyDescent="0.45">
      <c r="B105" s="38">
        <v>3</v>
      </c>
      <c r="C105" s="39" t="str">
        <f>'Result do Turno'!G105</f>
        <v>ÁLVARO PLACIDO</v>
      </c>
      <c r="E105" s="38">
        <f t="shared" si="77"/>
        <v>4</v>
      </c>
      <c r="F105" s="200">
        <f t="shared" si="78"/>
        <v>1</v>
      </c>
      <c r="G105" s="201">
        <f t="shared" si="79"/>
        <v>2</v>
      </c>
      <c r="H105" s="202">
        <f t="shared" si="79"/>
        <v>2</v>
      </c>
      <c r="J105" s="38">
        <f t="shared" si="80"/>
        <v>0</v>
      </c>
      <c r="K105" s="200">
        <f t="shared" si="81"/>
        <v>0</v>
      </c>
      <c r="L105" s="201">
        <f>COUNTIF(S103:W108,CONCATENATE(C105,"$$W"))</f>
        <v>0</v>
      </c>
      <c r="M105" s="202">
        <f>COUNTIF(S103:W108,CONCATENATE(C105,"$$O"))</f>
        <v>0</v>
      </c>
      <c r="O105" s="203">
        <f>'Result do Turno'!H105</f>
        <v>4</v>
      </c>
      <c r="P105" s="201">
        <f>'Result do Turno'!I105</f>
        <v>2</v>
      </c>
      <c r="Q105" s="202">
        <f t="shared" si="82"/>
        <v>2</v>
      </c>
      <c r="R105" s="204" t="str">
        <f t="shared" si="83"/>
        <v/>
      </c>
      <c r="S105" s="67" t="str">
        <f>CONCATENATE('Result do Turno'!V105,"$$",'Result do Turno'!X105)</f>
        <v>LUCIMAR SILVA$$</v>
      </c>
      <c r="T105" s="67" t="str">
        <f>CONCATENATE('Result do Turno'!AJ105,"$$",'Result do Turno'!AL105)</f>
        <v>LUCIMAR SILVA$$</v>
      </c>
      <c r="U105" s="67" t="str">
        <f>CONCATENATE('Result do Turno'!AX105,"$$",'Result do Turno'!AZ105)</f>
        <v>LUCIMAR SILVA$$</v>
      </c>
      <c r="V105" s="67" t="str">
        <f>CONCATENATE('Result do Turno'!BL105,"$$",'Result do Turno'!BN105)</f>
        <v>LUCIMAR SILVA$$W</v>
      </c>
      <c r="W105" s="67" t="str">
        <f>CONCATENATE('Result do Turno'!BZ105,"$$",'Result do Turno'!CB105)</f>
        <v>CLÓVIS CORREA$$W</v>
      </c>
    </row>
    <row r="106" spans="2:24" x14ac:dyDescent="0.45">
      <c r="B106" s="38">
        <v>4</v>
      </c>
      <c r="C106" s="39" t="str">
        <f>'Result do Turno'!G106</f>
        <v>CLÓVIS CORREA</v>
      </c>
      <c r="E106" s="38">
        <f t="shared" si="77"/>
        <v>4</v>
      </c>
      <c r="F106" s="200">
        <f t="shared" si="78"/>
        <v>0.8</v>
      </c>
      <c r="G106" s="201">
        <f t="shared" si="79"/>
        <v>1</v>
      </c>
      <c r="H106" s="202">
        <f t="shared" si="79"/>
        <v>3</v>
      </c>
      <c r="J106" s="38">
        <f t="shared" si="80"/>
        <v>1</v>
      </c>
      <c r="K106" s="200">
        <f t="shared" si="81"/>
        <v>0.2</v>
      </c>
      <c r="L106" s="201">
        <f>COUNTIF(S103:W108,CONCATENATE(C106,"$$W"))</f>
        <v>1</v>
      </c>
      <c r="M106" s="202">
        <f>COUNTIF(S103:W108,CONCATENATE(C106,"$$O"))</f>
        <v>0</v>
      </c>
      <c r="O106" s="203">
        <f>'Result do Turno'!H106</f>
        <v>5</v>
      </c>
      <c r="P106" s="201">
        <f>'Result do Turno'!I106</f>
        <v>2</v>
      </c>
      <c r="Q106" s="202">
        <f t="shared" si="82"/>
        <v>3</v>
      </c>
      <c r="R106" s="204" t="str">
        <f t="shared" si="83"/>
        <v/>
      </c>
      <c r="S106" s="67" t="str">
        <f>CONCATENATE('Result do Turno'!V106,"$$",'Result do Turno'!X106)</f>
        <v>DIONY PORTO$$</v>
      </c>
      <c r="T106" s="67" t="str">
        <f>CONCATENATE('Result do Turno'!AJ106,"$$",'Result do Turno'!AL106)</f>
        <v>ÁLVARO PLACIDO$$</v>
      </c>
      <c r="U106" s="67" t="str">
        <f>CONCATENATE('Result do Turno'!AX106,"$$",'Result do Turno'!AZ106)</f>
        <v>CLÓVIS CORREA$$</v>
      </c>
      <c r="V106" s="67" t="str">
        <f>CONCATENATE('Result do Turno'!BL106,"$$",'Result do Turno'!BN106)</f>
        <v>DHYEGO CRUZ$$O</v>
      </c>
      <c r="W106" s="67" t="str">
        <f>CONCATENATE('Result do Turno'!BZ106,"$$",'Result do Turno'!CB106)</f>
        <v>DIONY PORTO$$O</v>
      </c>
    </row>
    <row r="107" spans="2:24" x14ac:dyDescent="0.45">
      <c r="B107" s="38">
        <v>5</v>
      </c>
      <c r="C107" s="39" t="str">
        <f>'Result do Turno'!G107</f>
        <v>DHYEGO CRUZ</v>
      </c>
      <c r="E107" s="38">
        <f t="shared" si="77"/>
        <v>1</v>
      </c>
      <c r="F107" s="200">
        <f t="shared" si="78"/>
        <v>0.25</v>
      </c>
      <c r="G107" s="201">
        <f t="shared" si="79"/>
        <v>1</v>
      </c>
      <c r="H107" s="202">
        <f t="shared" si="79"/>
        <v>0</v>
      </c>
      <c r="J107" s="38">
        <f t="shared" si="80"/>
        <v>3</v>
      </c>
      <c r="K107" s="200">
        <f t="shared" si="81"/>
        <v>0.75</v>
      </c>
      <c r="L107" s="201">
        <f>COUNTIF(S103:W108,CONCATENATE(C107,"$$W"))</f>
        <v>0</v>
      </c>
      <c r="M107" s="202">
        <f>COUNTIF(S103:W108,CONCATENATE(C107,"$$O"))</f>
        <v>3</v>
      </c>
      <c r="O107" s="203">
        <f>'Result do Turno'!H107</f>
        <v>4</v>
      </c>
      <c r="P107" s="201">
        <f>'Result do Turno'!I107</f>
        <v>1</v>
      </c>
      <c r="Q107" s="202">
        <f t="shared" si="82"/>
        <v>3</v>
      </c>
      <c r="R107" s="204" t="str">
        <f t="shared" si="83"/>
        <v>Tenista com mais de 2 WxO</v>
      </c>
      <c r="S107" s="67" t="str">
        <f>CONCATENATE('Result do Turno'!V107,"$$",'Result do Turno'!X107)</f>
        <v>CLÓVIS CORREA$$</v>
      </c>
      <c r="T107" s="67" t="str">
        <f>CONCATENATE('Result do Turno'!AJ107,"$$",'Result do Turno'!AL107)</f>
        <v>CLÓVIS CORREA$$</v>
      </c>
      <c r="U107" s="67" t="str">
        <f>CONCATENATE('Result do Turno'!AX107,"$$",'Result do Turno'!AZ107)</f>
        <v>DIONY PORTO$$W</v>
      </c>
      <c r="V107" s="67" t="str">
        <f>CONCATENATE('Result do Turno'!BL107,"$$",'Result do Turno'!BN107)</f>
        <v>DIONY PORTO$$</v>
      </c>
      <c r="W107" s="67" t="str">
        <f>CONCATENATE('Result do Turno'!BZ107,"$$",'Result do Turno'!CB107)</f>
        <v>ÁLVARO PLACIDO$$</v>
      </c>
    </row>
    <row r="108" spans="2:24" x14ac:dyDescent="0.45">
      <c r="B108" s="47">
        <v>6</v>
      </c>
      <c r="C108" s="48" t="str">
        <f>'Result do Turno'!G108</f>
        <v>DIONY PORTO</v>
      </c>
      <c r="E108" s="47">
        <f t="shared" si="77"/>
        <v>3</v>
      </c>
      <c r="F108" s="205">
        <f t="shared" si="78"/>
        <v>0.6</v>
      </c>
      <c r="G108" s="206">
        <f t="shared" si="79"/>
        <v>0</v>
      </c>
      <c r="H108" s="207">
        <f t="shared" si="79"/>
        <v>3</v>
      </c>
      <c r="J108" s="47">
        <f t="shared" si="80"/>
        <v>2</v>
      </c>
      <c r="K108" s="205">
        <f t="shared" si="81"/>
        <v>0.4</v>
      </c>
      <c r="L108" s="206">
        <f>COUNTIF(S103:W108,CONCATENATE(C108,"$$W"))</f>
        <v>1</v>
      </c>
      <c r="M108" s="207">
        <f>COUNTIF(S103:W108,CONCATENATE(C108,"$$O"))</f>
        <v>1</v>
      </c>
      <c r="O108" s="208">
        <f>'Result do Turno'!H108</f>
        <v>5</v>
      </c>
      <c r="P108" s="206">
        <f>'Result do Turno'!I108</f>
        <v>1</v>
      </c>
      <c r="Q108" s="207">
        <f t="shared" si="82"/>
        <v>4</v>
      </c>
      <c r="R108" s="204" t="str">
        <f t="shared" si="83"/>
        <v/>
      </c>
      <c r="S108" s="67" t="str">
        <f>CONCATENATE('Result do Turno'!V108,"$$",'Result do Turno'!X108)</f>
        <v>ÁLVARO PLACIDO$$</v>
      </c>
      <c r="T108" s="67" t="str">
        <f>CONCATENATE('Result do Turno'!AJ108,"$$",'Result do Turno'!AL108)</f>
        <v>DHYEGO CRUZ$$</v>
      </c>
      <c r="U108" s="67" t="str">
        <f>CONCATENATE('Result do Turno'!AX108,"$$",'Result do Turno'!AZ108)</f>
        <v>DHYEGO CRUZ$$O</v>
      </c>
      <c r="V108" s="67" t="str">
        <f>CONCATENATE('Result do Turno'!BL108,"$$",'Result do Turno'!BN108)</f>
        <v>ÁLVARO PLACIDO$$</v>
      </c>
      <c r="W108" s="67" t="str">
        <f>CONCATENATE('Result do Turno'!BZ108,"$$",'Result do Turno'!CB108)</f>
        <v>DHYEGO CRUZ$$</v>
      </c>
    </row>
    <row r="109" spans="2:24" x14ac:dyDescent="0.45">
      <c r="D109" s="31">
        <f>SUM(E103:E108)/2</f>
        <v>10</v>
      </c>
      <c r="E109" s="197"/>
      <c r="F109" s="209"/>
      <c r="G109" s="197"/>
      <c r="H109" s="197"/>
      <c r="I109" s="31">
        <f>SUM(J103:J108)/2</f>
        <v>4</v>
      </c>
      <c r="J109" s="197"/>
      <c r="K109" s="209"/>
      <c r="L109" s="197"/>
      <c r="M109" s="197"/>
      <c r="N109" s="31">
        <f>SUM(O103:O108)/2</f>
        <v>14</v>
      </c>
      <c r="O109" s="197"/>
      <c r="P109" s="197"/>
      <c r="Q109" s="197"/>
      <c r="R109" s="204"/>
      <c r="S109" s="67"/>
      <c r="T109" s="67"/>
      <c r="U109" s="67"/>
      <c r="V109" s="67"/>
      <c r="W109" s="67"/>
    </row>
    <row r="110" spans="2:24" s="23" customFormat="1" ht="22.5" customHeight="1" x14ac:dyDescent="0.45">
      <c r="B110" s="10" t="s">
        <v>132</v>
      </c>
      <c r="C110" s="10" t="s">
        <v>132</v>
      </c>
      <c r="D110" s="34"/>
      <c r="E110" s="317" t="str">
        <f>CONCATENATE("  ",SUM(E112:E117)/2," DISPUTADOS EM QUADRA =&gt;&gt; ")</f>
        <v xml:space="preserve">  13 DISPUTADOS EM QUADRA =&gt;&gt; </v>
      </c>
      <c r="F110" s="317"/>
      <c r="G110" s="317"/>
      <c r="H110" s="192">
        <f>(SUM(E112:E117)/2)/(SUM(O112:O117)/2)</f>
        <v>0.8666666666666667</v>
      </c>
      <c r="I110" s="34"/>
      <c r="J110" s="318" t="str">
        <f>CONCATENATE("  ",SUM(J112:J117)/2," FORAM POR W.O. =&gt;&gt;")</f>
        <v xml:space="preserve">  2 FORAM POR W.O. =&gt;&gt;</v>
      </c>
      <c r="K110" s="318"/>
      <c r="L110" s="318"/>
      <c r="M110" s="210">
        <f>(SUM(J112:J117)/2)/(SUM(O112:O117)/2)</f>
        <v>0.13333333333333333</v>
      </c>
      <c r="N110" s="34"/>
      <c r="O110" s="319" t="str">
        <f>CONCATENATE("  ",SUM(O112:O117)/2," FORAM COMPUTADOS")</f>
        <v xml:space="preserve">  15 FORAM COMPUTADOS</v>
      </c>
      <c r="P110" s="319"/>
      <c r="Q110" s="319"/>
      <c r="R110" s="204"/>
      <c r="S110" s="34"/>
      <c r="T110" s="34"/>
      <c r="U110" s="34"/>
      <c r="V110" s="34"/>
      <c r="W110" s="34"/>
      <c r="X110" s="195"/>
    </row>
    <row r="111" spans="2:24" s="23" customFormat="1" ht="24.75" customHeight="1" x14ac:dyDescent="0.45">
      <c r="B111" s="8" t="s">
        <v>119</v>
      </c>
      <c r="C111" s="8"/>
      <c r="D111" s="34"/>
      <c r="E111" s="320" t="s">
        <v>275</v>
      </c>
      <c r="F111" s="320"/>
      <c r="G111" s="197" t="s">
        <v>276</v>
      </c>
      <c r="H111" s="198" t="s">
        <v>277</v>
      </c>
      <c r="I111" s="34"/>
      <c r="J111" s="320" t="s">
        <v>275</v>
      </c>
      <c r="K111" s="320"/>
      <c r="L111" s="197" t="s">
        <v>276</v>
      </c>
      <c r="M111" s="198" t="s">
        <v>277</v>
      </c>
      <c r="N111" s="34"/>
      <c r="O111" s="196" t="s">
        <v>275</v>
      </c>
      <c r="P111" s="197" t="s">
        <v>276</v>
      </c>
      <c r="Q111" s="198" t="s">
        <v>277</v>
      </c>
      <c r="R111" s="204"/>
      <c r="S111" s="34"/>
      <c r="T111" s="34"/>
      <c r="U111" s="34"/>
      <c r="V111" s="34"/>
      <c r="W111" s="34"/>
      <c r="X111" s="195"/>
    </row>
    <row r="112" spans="2:24" x14ac:dyDescent="0.45">
      <c r="B112" s="38">
        <v>1</v>
      </c>
      <c r="C112" s="39" t="str">
        <f>'Result do Turno'!G112</f>
        <v>VÍTOR KIRSCH</v>
      </c>
      <c r="E112" s="38">
        <f t="shared" ref="E112:E117" si="84">G112+H112</f>
        <v>5</v>
      </c>
      <c r="F112" s="200">
        <f t="shared" ref="F112:F117" si="85">E112/O112</f>
        <v>1</v>
      </c>
      <c r="G112" s="201">
        <f t="shared" ref="G112:H117" si="86">P112-L112</f>
        <v>5</v>
      </c>
      <c r="H112" s="202">
        <f t="shared" si="86"/>
        <v>0</v>
      </c>
      <c r="J112" s="38">
        <f t="shared" ref="J112:J117" si="87">L112+M112</f>
        <v>0</v>
      </c>
      <c r="K112" s="200">
        <f t="shared" ref="K112:K117" si="88">J112/O112</f>
        <v>0</v>
      </c>
      <c r="L112" s="201">
        <f>COUNTIF(S112:W117,CONCATENATE(C112,"$$W"))</f>
        <v>0</v>
      </c>
      <c r="M112" s="202">
        <f>COUNTIF(S112:W117,CONCATENATE(C112,"$$O"))</f>
        <v>0</v>
      </c>
      <c r="O112" s="203">
        <f>'Result do Turno'!H112</f>
        <v>5</v>
      </c>
      <c r="P112" s="201">
        <f>'Result do Turno'!I112</f>
        <v>5</v>
      </c>
      <c r="Q112" s="202">
        <f t="shared" ref="Q112:Q117" si="89">O112-P112</f>
        <v>0</v>
      </c>
      <c r="R112" s="204" t="str">
        <f t="shared" ref="R112:R117" si="90">IF(M112&gt;2,"Tenista com mais de 2 WxO","")</f>
        <v/>
      </c>
      <c r="S112" s="67" t="str">
        <f>CONCATENATE('Result do Turno'!V112,"$$",'Result do Turno'!X112)</f>
        <v>LUIS HENRIQUE$$</v>
      </c>
      <c r="T112" s="67" t="str">
        <f>CONCATENATE('Result do Turno'!AJ112,"$$",'Result do Turno'!AL112)</f>
        <v>LUIS HENRIQUE$$</v>
      </c>
      <c r="U112" s="67" t="str">
        <f>CONCATENATE('Result do Turno'!AX112,"$$",'Result do Turno'!AZ112)</f>
        <v>LUIS HENRIQUE$$</v>
      </c>
      <c r="V112" s="67" t="str">
        <f>CONCATENATE('Result do Turno'!BL112,"$$",'Result do Turno'!BN112)</f>
        <v>LUIS HENRIQUE$$</v>
      </c>
      <c r="W112" s="67" t="str">
        <f>CONCATENATE('Result do Turno'!BZ112,"$$",'Result do Turno'!CB112)</f>
        <v>LUIS HENRIQUE$$W</v>
      </c>
    </row>
    <row r="113" spans="2:24" x14ac:dyDescent="0.45">
      <c r="B113" s="38">
        <v>2</v>
      </c>
      <c r="C113" s="39" t="str">
        <f>'Result do Turno'!G113</f>
        <v>ELVIO SALVIANO</v>
      </c>
      <c r="E113" s="38">
        <f t="shared" si="84"/>
        <v>4</v>
      </c>
      <c r="F113" s="200">
        <f t="shared" si="85"/>
        <v>0.8</v>
      </c>
      <c r="G113" s="201">
        <f t="shared" si="86"/>
        <v>3</v>
      </c>
      <c r="H113" s="202">
        <f t="shared" si="86"/>
        <v>1</v>
      </c>
      <c r="J113" s="38">
        <f t="shared" si="87"/>
        <v>1</v>
      </c>
      <c r="K113" s="200">
        <f t="shared" si="88"/>
        <v>0.2</v>
      </c>
      <c r="L113" s="201">
        <f>COUNTIF(S112:W117,CONCATENATE(C113,"$$W"))</f>
        <v>1</v>
      </c>
      <c r="M113" s="202">
        <f>COUNTIF(S112:W117,CONCATENATE(C113,"$$O"))</f>
        <v>0</v>
      </c>
      <c r="O113" s="203">
        <f>'Result do Turno'!H113</f>
        <v>5</v>
      </c>
      <c r="P113" s="201">
        <f>'Result do Turno'!I113</f>
        <v>4</v>
      </c>
      <c r="Q113" s="202">
        <f t="shared" si="89"/>
        <v>1</v>
      </c>
      <c r="R113" s="204" t="str">
        <f t="shared" si="90"/>
        <v/>
      </c>
      <c r="S113" s="67" t="str">
        <f>CONCATENATE('Result do Turno'!V113,"$$",'Result do Turno'!X113)</f>
        <v>ELVIO SALVIANO$$</v>
      </c>
      <c r="T113" s="67" t="str">
        <f>CONCATENATE('Result do Turno'!AJ113,"$$",'Result do Turno'!AL113)</f>
        <v>MACELO MACHADO $$</v>
      </c>
      <c r="U113" s="67" t="str">
        <f>CONCATENATE('Result do Turno'!AX113,"$$",'Result do Turno'!AZ113)</f>
        <v>VÍTOR KIRSCH$$</v>
      </c>
      <c r="V113" s="67" t="str">
        <f>CONCATENATE('Result do Turno'!BL113,"$$",'Result do Turno'!BN113)</f>
        <v>EDUARDO NIEDDERMEYER$$</v>
      </c>
      <c r="W113" s="67" t="str">
        <f>CONCATENATE('Result do Turno'!BZ113,"$$",'Result do Turno'!CB113)</f>
        <v>NILZINHA$$O</v>
      </c>
    </row>
    <row r="114" spans="2:24" x14ac:dyDescent="0.45">
      <c r="B114" s="38">
        <v>3</v>
      </c>
      <c r="C114" s="39" t="str">
        <f>'Result do Turno'!G114</f>
        <v>EDUARDO NIEDDERMEYER</v>
      </c>
      <c r="E114" s="38">
        <f t="shared" si="84"/>
        <v>4</v>
      </c>
      <c r="F114" s="200">
        <f t="shared" si="85"/>
        <v>0.8</v>
      </c>
      <c r="G114" s="201">
        <f t="shared" si="86"/>
        <v>3</v>
      </c>
      <c r="H114" s="202">
        <f t="shared" si="86"/>
        <v>1</v>
      </c>
      <c r="J114" s="38">
        <f t="shared" si="87"/>
        <v>1</v>
      </c>
      <c r="K114" s="200">
        <f t="shared" si="88"/>
        <v>0.2</v>
      </c>
      <c r="L114" s="201">
        <f>COUNTIF(S112:W117,CONCATENATE(C114,"$$W"))</f>
        <v>0</v>
      </c>
      <c r="M114" s="202">
        <f>COUNTIF(S112:W117,CONCATENATE(C114,"$$O"))</f>
        <v>1</v>
      </c>
      <c r="O114" s="203">
        <f>'Result do Turno'!H114</f>
        <v>5</v>
      </c>
      <c r="P114" s="201">
        <f>'Result do Turno'!I114</f>
        <v>3</v>
      </c>
      <c r="Q114" s="202">
        <f t="shared" si="89"/>
        <v>2</v>
      </c>
      <c r="R114" s="204" t="str">
        <f t="shared" si="90"/>
        <v/>
      </c>
      <c r="S114" s="67" t="str">
        <f>CONCATENATE('Result do Turno'!V114,"$$",'Result do Turno'!X114)</f>
        <v>NILZINHA$$</v>
      </c>
      <c r="T114" s="67" t="str">
        <f>CONCATENATE('Result do Turno'!AJ114,"$$",'Result do Turno'!AL114)</f>
        <v>NILZINHA$$</v>
      </c>
      <c r="U114" s="67" t="str">
        <f>CONCATENATE('Result do Turno'!AX114,"$$",'Result do Turno'!AZ114)</f>
        <v>NILZINHA$$</v>
      </c>
      <c r="V114" s="67" t="str">
        <f>CONCATENATE('Result do Turno'!BL114,"$$",'Result do Turno'!BN114)</f>
        <v>NILZINHA$$</v>
      </c>
      <c r="W114" s="67" t="str">
        <f>CONCATENATE('Result do Turno'!BZ114,"$$",'Result do Turno'!CB114)</f>
        <v>EDUARDO NIEDDERMEYER$$</v>
      </c>
    </row>
    <row r="115" spans="2:24" x14ac:dyDescent="0.45">
      <c r="B115" s="38">
        <v>4</v>
      </c>
      <c r="C115" s="39" t="str">
        <f>'Result do Turno'!G115</f>
        <v xml:space="preserve">MACELO MACHADO </v>
      </c>
      <c r="E115" s="38">
        <f t="shared" si="84"/>
        <v>5</v>
      </c>
      <c r="F115" s="200">
        <f t="shared" si="85"/>
        <v>1</v>
      </c>
      <c r="G115" s="201">
        <f t="shared" si="86"/>
        <v>2</v>
      </c>
      <c r="H115" s="202">
        <f t="shared" si="86"/>
        <v>3</v>
      </c>
      <c r="J115" s="38">
        <f t="shared" si="87"/>
        <v>0</v>
      </c>
      <c r="K115" s="200">
        <f t="shared" si="88"/>
        <v>0</v>
      </c>
      <c r="L115" s="201">
        <f>COUNTIF(S112:W117,CONCATENATE(C115,"$$W"))</f>
        <v>0</v>
      </c>
      <c r="M115" s="202">
        <f>COUNTIF(S112:W117,CONCATENATE(C115,"$$O"))</f>
        <v>0</v>
      </c>
      <c r="O115" s="203">
        <f>'Result do Turno'!H115</f>
        <v>5</v>
      </c>
      <c r="P115" s="201">
        <f>'Result do Turno'!I115</f>
        <v>2</v>
      </c>
      <c r="Q115" s="202">
        <f t="shared" si="89"/>
        <v>3</v>
      </c>
      <c r="R115" s="204" t="str">
        <f t="shared" si="90"/>
        <v/>
      </c>
      <c r="S115" s="67" t="str">
        <f>CONCATENATE('Result do Turno'!V115,"$$",'Result do Turno'!X115)</f>
        <v>MACELO MACHADO $$</v>
      </c>
      <c r="T115" s="67" t="str">
        <f>CONCATENATE('Result do Turno'!AJ115,"$$",'Result do Turno'!AL115)</f>
        <v>VÍTOR KIRSCH$$</v>
      </c>
      <c r="U115" s="67" t="str">
        <f>CONCATENATE('Result do Turno'!AX115,"$$",'Result do Turno'!AZ115)</f>
        <v>EDUARDO NIEDDERMEYER$$</v>
      </c>
      <c r="V115" s="67" t="str">
        <f>CONCATENATE('Result do Turno'!BL115,"$$",'Result do Turno'!BN115)</f>
        <v>ELVIO SALVIANO$$</v>
      </c>
      <c r="W115" s="67" t="str">
        <f>CONCATENATE('Result do Turno'!BZ115,"$$",'Result do Turno'!CB115)</f>
        <v>MACELO MACHADO $$</v>
      </c>
    </row>
    <row r="116" spans="2:24" x14ac:dyDescent="0.45">
      <c r="B116" s="38">
        <v>5</v>
      </c>
      <c r="C116" s="39" t="str">
        <f>'Result do Turno'!G116</f>
        <v>LUIS HENRIQUE</v>
      </c>
      <c r="E116" s="38">
        <f t="shared" si="84"/>
        <v>4</v>
      </c>
      <c r="F116" s="200">
        <f t="shared" si="85"/>
        <v>0.8</v>
      </c>
      <c r="G116" s="201">
        <f t="shared" si="86"/>
        <v>0</v>
      </c>
      <c r="H116" s="202">
        <f t="shared" si="86"/>
        <v>4</v>
      </c>
      <c r="J116" s="38">
        <f t="shared" si="87"/>
        <v>1</v>
      </c>
      <c r="K116" s="200">
        <f t="shared" si="88"/>
        <v>0.2</v>
      </c>
      <c r="L116" s="201">
        <f>COUNTIF(S112:W117,CONCATENATE(C116,"$$W"))</f>
        <v>1</v>
      </c>
      <c r="M116" s="202">
        <f>COUNTIF(S112:W117,CONCATENATE(C116,"$$O"))</f>
        <v>0</v>
      </c>
      <c r="O116" s="203">
        <f>'Result do Turno'!H116</f>
        <v>5</v>
      </c>
      <c r="P116" s="201">
        <f>'Result do Turno'!I116</f>
        <v>1</v>
      </c>
      <c r="Q116" s="202">
        <f t="shared" si="89"/>
        <v>4</v>
      </c>
      <c r="R116" s="204" t="str">
        <f t="shared" si="90"/>
        <v/>
      </c>
      <c r="S116" s="67" t="str">
        <f>CONCATENATE('Result do Turno'!V116,"$$",'Result do Turno'!X116)</f>
        <v>EDUARDO NIEDDERMEYER$$</v>
      </c>
      <c r="T116" s="67" t="str">
        <f>CONCATENATE('Result do Turno'!AJ116,"$$",'Result do Turno'!AL116)</f>
        <v>EDUARDO NIEDDERMEYER$$O</v>
      </c>
      <c r="U116" s="67" t="str">
        <f>CONCATENATE('Result do Turno'!AX116,"$$",'Result do Turno'!AZ116)</f>
        <v>MACELO MACHADO $$</v>
      </c>
      <c r="V116" s="67" t="str">
        <f>CONCATENATE('Result do Turno'!BL116,"$$",'Result do Turno'!BN116)</f>
        <v>MACELO MACHADO $$</v>
      </c>
      <c r="W116" s="67" t="str">
        <f>CONCATENATE('Result do Turno'!BZ116,"$$",'Result do Turno'!CB116)</f>
        <v>VÍTOR KIRSCH$$</v>
      </c>
    </row>
    <row r="117" spans="2:24" x14ac:dyDescent="0.45">
      <c r="B117" s="47">
        <v>6</v>
      </c>
      <c r="C117" s="48" t="str">
        <f>'Result do Turno'!G117</f>
        <v>NILZINHA</v>
      </c>
      <c r="E117" s="47">
        <f t="shared" si="84"/>
        <v>4</v>
      </c>
      <c r="F117" s="205">
        <f t="shared" si="85"/>
        <v>0.8</v>
      </c>
      <c r="G117" s="206">
        <f t="shared" si="86"/>
        <v>0</v>
      </c>
      <c r="H117" s="207">
        <f t="shared" si="86"/>
        <v>4</v>
      </c>
      <c r="J117" s="47">
        <f t="shared" si="87"/>
        <v>1</v>
      </c>
      <c r="K117" s="205">
        <f t="shared" si="88"/>
        <v>0.2</v>
      </c>
      <c r="L117" s="206">
        <f>COUNTIF(S112:W117,CONCATENATE(C117,"$$W"))</f>
        <v>0</v>
      </c>
      <c r="M117" s="207">
        <f>COUNTIF(S112:W117,CONCATENATE(C117,"$$O"))</f>
        <v>1</v>
      </c>
      <c r="O117" s="208">
        <f>'Result do Turno'!H117</f>
        <v>5</v>
      </c>
      <c r="P117" s="206">
        <f>'Result do Turno'!I117</f>
        <v>0</v>
      </c>
      <c r="Q117" s="207">
        <f t="shared" si="89"/>
        <v>5</v>
      </c>
      <c r="R117" s="204" t="str">
        <f t="shared" si="90"/>
        <v/>
      </c>
      <c r="S117" s="67" t="str">
        <f>CONCATENATE('Result do Turno'!V117,"$$",'Result do Turno'!X117)</f>
        <v>VÍTOR KIRSCH$$</v>
      </c>
      <c r="T117" s="67" t="str">
        <f>CONCATENATE('Result do Turno'!AJ117,"$$",'Result do Turno'!AL117)</f>
        <v>ELVIO SALVIANO$$W</v>
      </c>
      <c r="U117" s="67" t="str">
        <f>CONCATENATE('Result do Turno'!AX117,"$$",'Result do Turno'!AZ117)</f>
        <v>ELVIO SALVIANO$$</v>
      </c>
      <c r="V117" s="67" t="str">
        <f>CONCATENATE('Result do Turno'!BL117,"$$",'Result do Turno'!BN117)</f>
        <v>VÍTOR KIRSCH$$</v>
      </c>
      <c r="W117" s="67" t="str">
        <f>CONCATENATE('Result do Turno'!BZ117,"$$",'Result do Turno'!CB117)</f>
        <v>ELVIO SALVIANO$$</v>
      </c>
    </row>
    <row r="118" spans="2:24" x14ac:dyDescent="0.45">
      <c r="D118" s="31">
        <f>SUM(E112:E117)/2</f>
        <v>13</v>
      </c>
      <c r="E118" s="197"/>
      <c r="F118" s="209"/>
      <c r="G118" s="197"/>
      <c r="H118" s="197"/>
      <c r="I118" s="31">
        <f>SUM(J112:J117)/2</f>
        <v>2</v>
      </c>
      <c r="J118" s="197"/>
      <c r="K118" s="209"/>
      <c r="L118" s="197"/>
      <c r="M118" s="197"/>
      <c r="N118" s="31">
        <f>SUM(O112:O117)/2</f>
        <v>15</v>
      </c>
      <c r="O118" s="197"/>
      <c r="P118" s="197"/>
      <c r="Q118" s="197"/>
      <c r="R118" s="204"/>
      <c r="S118" s="67"/>
      <c r="T118" s="67"/>
      <c r="U118" s="67"/>
      <c r="V118" s="67"/>
      <c r="W118" s="67"/>
    </row>
    <row r="119" spans="2:24" s="23" customFormat="1" ht="22.5" customHeight="1" x14ac:dyDescent="0.45">
      <c r="B119" s="10" t="s">
        <v>133</v>
      </c>
      <c r="C119" s="10" t="s">
        <v>133</v>
      </c>
      <c r="D119" s="34"/>
      <c r="E119" s="317" t="str">
        <f>CONCATENATE("  ",SUM(E121:E126)/2," DISPUTADOS EM QUADRA =&gt;&gt; ")</f>
        <v xml:space="preserve">  0 DISPUTADOS EM QUADRA =&gt;&gt; </v>
      </c>
      <c r="F119" s="317"/>
      <c r="G119" s="317"/>
      <c r="H119" s="192" t="e">
        <f>(SUM(E121:E126)/2)/(SUM(O121:O126)/2)</f>
        <v>#DIV/0!</v>
      </c>
      <c r="I119" s="34"/>
      <c r="J119" s="318" t="str">
        <f>CONCATENATE("  ",SUM(J121:J126)/2," FORAM POR W.O. =&gt;&gt;")</f>
        <v xml:space="preserve">  0 FORAM POR W.O. =&gt;&gt;</v>
      </c>
      <c r="K119" s="318"/>
      <c r="L119" s="318"/>
      <c r="M119" s="210" t="e">
        <f>(SUM(J121:J126)/2)/(SUM(O121:O126)/2)</f>
        <v>#DIV/0!</v>
      </c>
      <c r="N119" s="34"/>
      <c r="O119" s="319" t="str">
        <f>CONCATENATE("  ",SUM(O121:O126)/2," FORAM COMPUTADOS")</f>
        <v xml:space="preserve">  0 FORAM COMPUTADOS</v>
      </c>
      <c r="P119" s="319"/>
      <c r="Q119" s="319"/>
      <c r="R119" s="204"/>
      <c r="S119" s="34"/>
      <c r="T119" s="34"/>
      <c r="U119" s="34"/>
      <c r="V119" s="34"/>
      <c r="W119" s="34"/>
      <c r="X119" s="195"/>
    </row>
    <row r="120" spans="2:24" s="23" customFormat="1" ht="24.75" customHeight="1" x14ac:dyDescent="0.45">
      <c r="B120" s="8" t="s">
        <v>119</v>
      </c>
      <c r="C120" s="8"/>
      <c r="D120" s="34"/>
      <c r="E120" s="320" t="s">
        <v>275</v>
      </c>
      <c r="F120" s="320"/>
      <c r="G120" s="197" t="s">
        <v>276</v>
      </c>
      <c r="H120" s="198" t="s">
        <v>277</v>
      </c>
      <c r="I120" s="34"/>
      <c r="J120" s="320" t="s">
        <v>275</v>
      </c>
      <c r="K120" s="320"/>
      <c r="L120" s="197" t="s">
        <v>276</v>
      </c>
      <c r="M120" s="198" t="s">
        <v>277</v>
      </c>
      <c r="N120" s="34"/>
      <c r="O120" s="196" t="s">
        <v>275</v>
      </c>
      <c r="P120" s="197" t="s">
        <v>276</v>
      </c>
      <c r="Q120" s="198" t="s">
        <v>277</v>
      </c>
      <c r="R120" s="204"/>
      <c r="S120" s="34"/>
      <c r="T120" s="34"/>
      <c r="U120" s="34"/>
      <c r="V120" s="34"/>
      <c r="W120" s="34"/>
      <c r="X120" s="195"/>
    </row>
    <row r="121" spans="2:24" x14ac:dyDescent="0.45">
      <c r="B121" s="38">
        <v>1</v>
      </c>
      <c r="C121" s="39">
        <f>'Result do Turno'!G121</f>
        <v>0</v>
      </c>
      <c r="E121" s="38">
        <f t="shared" ref="E121:E126" si="91">G121+H121</f>
        <v>0</v>
      </c>
      <c r="F121" s="200" t="e">
        <f t="shared" ref="F121:F126" si="92">E121/O121</f>
        <v>#DIV/0!</v>
      </c>
      <c r="G121" s="201">
        <f t="shared" ref="G121:H126" si="93">P121-L121</f>
        <v>0</v>
      </c>
      <c r="H121" s="202">
        <f t="shared" si="93"/>
        <v>0</v>
      </c>
      <c r="J121" s="38">
        <f t="shared" ref="J121:J126" si="94">L121+M121</f>
        <v>0</v>
      </c>
      <c r="K121" s="200" t="e">
        <f t="shared" ref="K121:K126" si="95">J121/O121</f>
        <v>#DIV/0!</v>
      </c>
      <c r="L121" s="201">
        <f>COUNTIF(S121:W126,CONCATENATE(C121,"$$W"))</f>
        <v>0</v>
      </c>
      <c r="M121" s="202">
        <f>COUNTIF(S121:W126,CONCATENATE(C121,"$$O"))</f>
        <v>0</v>
      </c>
      <c r="O121" s="203">
        <f>'Result do Turno'!H121</f>
        <v>0</v>
      </c>
      <c r="P121" s="201">
        <f>'Result do Turno'!I121</f>
        <v>0</v>
      </c>
      <c r="Q121" s="202">
        <f t="shared" ref="Q121:Q126" si="96">O121-P121</f>
        <v>0</v>
      </c>
      <c r="R121" s="204" t="str">
        <f t="shared" ref="R121:R126" si="97">IF(M121&gt;2,"Tenista com mais de 2 WxO","")</f>
        <v/>
      </c>
      <c r="S121" s="67" t="str">
        <f>CONCATENATE('Result do Turno'!V121,"$$",'Result do Turno'!X121)</f>
        <v>0$$</v>
      </c>
      <c r="T121" s="67" t="str">
        <f>CONCATENATE('Result do Turno'!AJ121,"$$",'Result do Turno'!AL121)</f>
        <v>0$$</v>
      </c>
      <c r="U121" s="67" t="str">
        <f>CONCATENATE('Result do Turno'!AX121,"$$",'Result do Turno'!AZ121)</f>
        <v>0$$</v>
      </c>
      <c r="V121" s="67" t="str">
        <f>CONCATENATE('Result do Turno'!BL121,"$$",'Result do Turno'!BN121)</f>
        <v>0$$</v>
      </c>
      <c r="W121" s="67" t="str">
        <f>CONCATENATE('Result do Turno'!BZ121,"$$",'Result do Turno'!CB121)</f>
        <v>0$$</v>
      </c>
    </row>
    <row r="122" spans="2:24" x14ac:dyDescent="0.45">
      <c r="B122" s="38">
        <v>2</v>
      </c>
      <c r="C122" s="39">
        <f>'Result do Turno'!G122</f>
        <v>0</v>
      </c>
      <c r="E122" s="38">
        <f t="shared" si="91"/>
        <v>0</v>
      </c>
      <c r="F122" s="200" t="e">
        <f t="shared" si="92"/>
        <v>#DIV/0!</v>
      </c>
      <c r="G122" s="201">
        <f t="shared" si="93"/>
        <v>0</v>
      </c>
      <c r="H122" s="202">
        <f t="shared" si="93"/>
        <v>0</v>
      </c>
      <c r="J122" s="38">
        <f t="shared" si="94"/>
        <v>0</v>
      </c>
      <c r="K122" s="200" t="e">
        <f t="shared" si="95"/>
        <v>#DIV/0!</v>
      </c>
      <c r="L122" s="201">
        <f>COUNTIF(S121:W126,CONCATENATE(C122,"$$W"))</f>
        <v>0</v>
      </c>
      <c r="M122" s="202">
        <f>COUNTIF(S121:W126,CONCATENATE(C122,"$$O"))</f>
        <v>0</v>
      </c>
      <c r="O122" s="203">
        <f>'Result do Turno'!H122</f>
        <v>0</v>
      </c>
      <c r="P122" s="201">
        <f>'Result do Turno'!I122</f>
        <v>0</v>
      </c>
      <c r="Q122" s="202">
        <f t="shared" si="96"/>
        <v>0</v>
      </c>
      <c r="R122" s="204" t="str">
        <f t="shared" si="97"/>
        <v/>
      </c>
      <c r="S122" s="67" t="str">
        <f>CONCATENATE('Result do Turno'!V122,"$$",'Result do Turno'!X122)</f>
        <v>0$$</v>
      </c>
      <c r="T122" s="67" t="str">
        <f>CONCATENATE('Result do Turno'!AJ122,"$$",'Result do Turno'!AL122)</f>
        <v>0$$</v>
      </c>
      <c r="U122" s="67" t="str">
        <f>CONCATENATE('Result do Turno'!AX122,"$$",'Result do Turno'!AZ122)</f>
        <v>0$$</v>
      </c>
      <c r="V122" s="67" t="str">
        <f>CONCATENATE('Result do Turno'!BL122,"$$",'Result do Turno'!BN122)</f>
        <v>0$$</v>
      </c>
      <c r="W122" s="67" t="str">
        <f>CONCATENATE('Result do Turno'!BZ122,"$$",'Result do Turno'!CB122)</f>
        <v>0$$</v>
      </c>
    </row>
    <row r="123" spans="2:24" x14ac:dyDescent="0.45">
      <c r="B123" s="38">
        <v>3</v>
      </c>
      <c r="C123" s="39">
        <f>'Result do Turno'!G123</f>
        <v>0</v>
      </c>
      <c r="E123" s="38">
        <f t="shared" si="91"/>
        <v>0</v>
      </c>
      <c r="F123" s="200" t="e">
        <f t="shared" si="92"/>
        <v>#DIV/0!</v>
      </c>
      <c r="G123" s="201">
        <f t="shared" si="93"/>
        <v>0</v>
      </c>
      <c r="H123" s="202">
        <f t="shared" si="93"/>
        <v>0</v>
      </c>
      <c r="J123" s="38">
        <f t="shared" si="94"/>
        <v>0</v>
      </c>
      <c r="K123" s="200" t="e">
        <f t="shared" si="95"/>
        <v>#DIV/0!</v>
      </c>
      <c r="L123" s="201">
        <f>COUNTIF(S121:W126,CONCATENATE(C123,"$$W"))</f>
        <v>0</v>
      </c>
      <c r="M123" s="202">
        <f>COUNTIF(S121:W126,CONCATENATE(C123,"$$O"))</f>
        <v>0</v>
      </c>
      <c r="O123" s="203">
        <f>'Result do Turno'!H123</f>
        <v>0</v>
      </c>
      <c r="P123" s="201">
        <f>'Result do Turno'!I123</f>
        <v>0</v>
      </c>
      <c r="Q123" s="202">
        <f t="shared" si="96"/>
        <v>0</v>
      </c>
      <c r="R123" s="204" t="str">
        <f t="shared" si="97"/>
        <v/>
      </c>
      <c r="S123" s="67" t="str">
        <f>CONCATENATE('Result do Turno'!V123,"$$",'Result do Turno'!X123)</f>
        <v>0$$</v>
      </c>
      <c r="T123" s="67" t="str">
        <f>CONCATENATE('Result do Turno'!AJ123,"$$",'Result do Turno'!AL123)</f>
        <v>0$$</v>
      </c>
      <c r="U123" s="67" t="str">
        <f>CONCATENATE('Result do Turno'!AX123,"$$",'Result do Turno'!AZ123)</f>
        <v>0$$</v>
      </c>
      <c r="V123" s="67" t="str">
        <f>CONCATENATE('Result do Turno'!BL123,"$$",'Result do Turno'!BN123)</f>
        <v>0$$</v>
      </c>
      <c r="W123" s="67" t="str">
        <f>CONCATENATE('Result do Turno'!BZ123,"$$",'Result do Turno'!CB123)</f>
        <v>0$$</v>
      </c>
    </row>
    <row r="124" spans="2:24" x14ac:dyDescent="0.45">
      <c r="B124" s="38">
        <v>4</v>
      </c>
      <c r="C124" s="39">
        <f>'Result do Turno'!G124</f>
        <v>0</v>
      </c>
      <c r="E124" s="38">
        <f t="shared" si="91"/>
        <v>0</v>
      </c>
      <c r="F124" s="200" t="e">
        <f t="shared" si="92"/>
        <v>#DIV/0!</v>
      </c>
      <c r="G124" s="201">
        <f t="shared" si="93"/>
        <v>0</v>
      </c>
      <c r="H124" s="202">
        <f t="shared" si="93"/>
        <v>0</v>
      </c>
      <c r="J124" s="38">
        <f t="shared" si="94"/>
        <v>0</v>
      </c>
      <c r="K124" s="200" t="e">
        <f t="shared" si="95"/>
        <v>#DIV/0!</v>
      </c>
      <c r="L124" s="201">
        <f>COUNTIF(S121:W126,CONCATENATE(C124,"$$W"))</f>
        <v>0</v>
      </c>
      <c r="M124" s="202">
        <f>COUNTIF(S121:W126,CONCATENATE(C124,"$$O"))</f>
        <v>0</v>
      </c>
      <c r="O124" s="203">
        <f>'Result do Turno'!H124</f>
        <v>0</v>
      </c>
      <c r="P124" s="201">
        <f>'Result do Turno'!I124</f>
        <v>0</v>
      </c>
      <c r="Q124" s="202">
        <f t="shared" si="96"/>
        <v>0</v>
      </c>
      <c r="R124" s="204" t="str">
        <f t="shared" si="97"/>
        <v/>
      </c>
      <c r="S124" s="67" t="str">
        <f>CONCATENATE('Result do Turno'!V124,"$$",'Result do Turno'!X124)</f>
        <v>0$$</v>
      </c>
      <c r="T124" s="67" t="str">
        <f>CONCATENATE('Result do Turno'!AJ124,"$$",'Result do Turno'!AL124)</f>
        <v>0$$</v>
      </c>
      <c r="U124" s="67" t="str">
        <f>CONCATENATE('Result do Turno'!AX124,"$$",'Result do Turno'!AZ124)</f>
        <v>0$$</v>
      </c>
      <c r="V124" s="67" t="str">
        <f>CONCATENATE('Result do Turno'!BL124,"$$",'Result do Turno'!BN124)</f>
        <v>0$$</v>
      </c>
      <c r="W124" s="67" t="str">
        <f>CONCATENATE('Result do Turno'!BZ124,"$$",'Result do Turno'!CB124)</f>
        <v>0$$</v>
      </c>
    </row>
    <row r="125" spans="2:24" x14ac:dyDescent="0.45">
      <c r="B125" s="38">
        <v>5</v>
      </c>
      <c r="C125" s="39">
        <f>'Result do Turno'!G125</f>
        <v>0</v>
      </c>
      <c r="E125" s="38">
        <f t="shared" si="91"/>
        <v>0</v>
      </c>
      <c r="F125" s="200" t="e">
        <f t="shared" si="92"/>
        <v>#DIV/0!</v>
      </c>
      <c r="G125" s="201">
        <f t="shared" si="93"/>
        <v>0</v>
      </c>
      <c r="H125" s="202">
        <f t="shared" si="93"/>
        <v>0</v>
      </c>
      <c r="J125" s="38">
        <f t="shared" si="94"/>
        <v>0</v>
      </c>
      <c r="K125" s="200" t="e">
        <f t="shared" si="95"/>
        <v>#DIV/0!</v>
      </c>
      <c r="L125" s="201">
        <f>COUNTIF(S121:W126,CONCATENATE(C125,"$$W"))</f>
        <v>0</v>
      </c>
      <c r="M125" s="202">
        <f>COUNTIF(S121:W126,CONCATENATE(C125,"$$O"))</f>
        <v>0</v>
      </c>
      <c r="O125" s="203">
        <f>'Result do Turno'!H125</f>
        <v>0</v>
      </c>
      <c r="P125" s="201">
        <f>'Result do Turno'!I125</f>
        <v>0</v>
      </c>
      <c r="Q125" s="202">
        <f t="shared" si="96"/>
        <v>0</v>
      </c>
      <c r="R125" s="204" t="str">
        <f t="shared" si="97"/>
        <v/>
      </c>
      <c r="S125" s="67" t="str">
        <f>CONCATENATE('Result do Turno'!V125,"$$",'Result do Turno'!X125)</f>
        <v>0$$</v>
      </c>
      <c r="T125" s="67" t="str">
        <f>CONCATENATE('Result do Turno'!AJ125,"$$",'Result do Turno'!AL125)</f>
        <v>0$$</v>
      </c>
      <c r="U125" s="67" t="str">
        <f>CONCATENATE('Result do Turno'!AX125,"$$",'Result do Turno'!AZ125)</f>
        <v>0$$</v>
      </c>
      <c r="V125" s="67" t="str">
        <f>CONCATENATE('Result do Turno'!BL125,"$$",'Result do Turno'!BN125)</f>
        <v>0$$</v>
      </c>
      <c r="W125" s="67" t="str">
        <f>CONCATENATE('Result do Turno'!BZ125,"$$",'Result do Turno'!CB125)</f>
        <v>0$$</v>
      </c>
    </row>
    <row r="126" spans="2:24" x14ac:dyDescent="0.45">
      <c r="B126" s="47">
        <v>6</v>
      </c>
      <c r="C126" s="48">
        <f>'Result do Turno'!G126</f>
        <v>0</v>
      </c>
      <c r="E126" s="47">
        <f t="shared" si="91"/>
        <v>0</v>
      </c>
      <c r="F126" s="205" t="e">
        <f t="shared" si="92"/>
        <v>#DIV/0!</v>
      </c>
      <c r="G126" s="206">
        <f t="shared" si="93"/>
        <v>0</v>
      </c>
      <c r="H126" s="207">
        <f t="shared" si="93"/>
        <v>0</v>
      </c>
      <c r="J126" s="47">
        <f t="shared" si="94"/>
        <v>0</v>
      </c>
      <c r="K126" s="205" t="e">
        <f t="shared" si="95"/>
        <v>#DIV/0!</v>
      </c>
      <c r="L126" s="206">
        <f>COUNTIF(S121:W126,CONCATENATE(C126,"$$W"))</f>
        <v>0</v>
      </c>
      <c r="M126" s="207">
        <f>COUNTIF(S121:W126,CONCATENATE(C126,"$$O"))</f>
        <v>0</v>
      </c>
      <c r="O126" s="208">
        <f>'Result do Turno'!H126</f>
        <v>0</v>
      </c>
      <c r="P126" s="206">
        <f>'Result do Turno'!I126</f>
        <v>0</v>
      </c>
      <c r="Q126" s="207">
        <f t="shared" si="96"/>
        <v>0</v>
      </c>
      <c r="R126" s="204" t="str">
        <f t="shared" si="97"/>
        <v/>
      </c>
      <c r="S126" s="67" t="str">
        <f>CONCATENATE('Result do Turno'!V126,"$$",'Result do Turno'!X126)</f>
        <v>0$$</v>
      </c>
      <c r="T126" s="67" t="str">
        <f>CONCATENATE('Result do Turno'!AJ126,"$$",'Result do Turno'!AL126)</f>
        <v>0$$</v>
      </c>
      <c r="U126" s="67" t="str">
        <f>CONCATENATE('Result do Turno'!AX126,"$$",'Result do Turno'!AZ126)</f>
        <v>0$$</v>
      </c>
      <c r="V126" s="67" t="str">
        <f>CONCATENATE('Result do Turno'!BL126,"$$",'Result do Turno'!BN126)</f>
        <v>0$$</v>
      </c>
      <c r="W126" s="67" t="str">
        <f>CONCATENATE('Result do Turno'!BZ126,"$$",'Result do Turno'!CB126)</f>
        <v>0$$</v>
      </c>
    </row>
    <row r="127" spans="2:24" x14ac:dyDescent="0.45">
      <c r="D127" s="31">
        <f>SUM(E121:E126)/2</f>
        <v>0</v>
      </c>
      <c r="E127" s="197"/>
      <c r="F127" s="209"/>
      <c r="G127" s="197"/>
      <c r="H127" s="197"/>
      <c r="I127" s="31">
        <f>SUM(J121:J126)/2</f>
        <v>0</v>
      </c>
      <c r="J127" s="197"/>
      <c r="K127" s="209"/>
      <c r="L127" s="197"/>
      <c r="M127" s="197"/>
      <c r="N127" s="31">
        <f>SUM(O121:O126)/2</f>
        <v>0</v>
      </c>
      <c r="O127" s="197"/>
      <c r="P127" s="197"/>
      <c r="Q127" s="197"/>
      <c r="S127" s="67"/>
      <c r="T127" s="67"/>
      <c r="U127" s="67"/>
      <c r="V127" s="67"/>
      <c r="W127" s="67"/>
    </row>
    <row r="128" spans="2:24" s="23" customFormat="1" ht="22.5" hidden="1" customHeight="1" x14ac:dyDescent="0.45">
      <c r="B128" s="10" t="s">
        <v>134</v>
      </c>
      <c r="C128" s="10" t="s">
        <v>132</v>
      </c>
      <c r="D128" s="34"/>
      <c r="E128" s="317" t="str">
        <f>CONCATENATE("  ",SUM(E130:E135)/2," DISPUTADOS EM QUADRA =&gt;&gt; ")</f>
        <v xml:space="preserve">  0 DISPUTADOS EM QUADRA =&gt;&gt; </v>
      </c>
      <c r="F128" s="317"/>
      <c r="G128" s="317"/>
      <c r="H128" s="192" t="e">
        <f>(SUM(E130:E135)/2)/(SUM(O130:O135)/2)</f>
        <v>#DIV/0!</v>
      </c>
      <c r="I128" s="34"/>
      <c r="J128" s="318" t="str">
        <f>CONCATENATE("  ",SUM(J130:J135)/2," FORAM POR W.O. =&gt;&gt;")</f>
        <v xml:space="preserve">  0 FORAM POR W.O. =&gt;&gt;</v>
      </c>
      <c r="K128" s="318"/>
      <c r="L128" s="318"/>
      <c r="M128" s="210" t="e">
        <f>(SUM(J130:J135)/2)/(SUM(O130:O135)/2)</f>
        <v>#DIV/0!</v>
      </c>
      <c r="N128" s="34"/>
      <c r="O128" s="319" t="str">
        <f>CONCATENATE("  ",SUM(O130:O135)/2," FORAM COMPUTADOS")</f>
        <v xml:space="preserve">  0 FORAM COMPUTADOS</v>
      </c>
      <c r="P128" s="319"/>
      <c r="Q128" s="319"/>
      <c r="R128" s="204"/>
      <c r="S128" s="34"/>
      <c r="T128" s="34"/>
      <c r="U128" s="34"/>
      <c r="V128" s="34"/>
      <c r="W128" s="34"/>
      <c r="X128" s="195"/>
    </row>
    <row r="129" spans="2:24" s="23" customFormat="1" ht="24.75" hidden="1" customHeight="1" x14ac:dyDescent="0.45">
      <c r="B129" s="8" t="s">
        <v>119</v>
      </c>
      <c r="C129" s="8"/>
      <c r="D129" s="34"/>
      <c r="E129" s="320" t="s">
        <v>275</v>
      </c>
      <c r="F129" s="320"/>
      <c r="G129" s="197" t="s">
        <v>276</v>
      </c>
      <c r="H129" s="198" t="s">
        <v>277</v>
      </c>
      <c r="I129" s="34"/>
      <c r="J129" s="320" t="s">
        <v>275</v>
      </c>
      <c r="K129" s="320"/>
      <c r="L129" s="197" t="s">
        <v>276</v>
      </c>
      <c r="M129" s="198" t="s">
        <v>277</v>
      </c>
      <c r="N129" s="34"/>
      <c r="O129" s="196" t="s">
        <v>275</v>
      </c>
      <c r="P129" s="197" t="s">
        <v>276</v>
      </c>
      <c r="Q129" s="198" t="s">
        <v>277</v>
      </c>
      <c r="R129" s="204"/>
      <c r="S129" s="34"/>
      <c r="T129" s="34"/>
      <c r="U129" s="34"/>
      <c r="V129" s="34"/>
      <c r="W129" s="34"/>
      <c r="X129" s="195"/>
    </row>
    <row r="130" spans="2:24" hidden="1" x14ac:dyDescent="0.45">
      <c r="B130" s="38">
        <v>1</v>
      </c>
      <c r="C130" s="39">
        <f>'Result do Turno'!G130</f>
        <v>0</v>
      </c>
      <c r="E130" s="38">
        <f t="shared" ref="E130:E135" si="98">G130+H130</f>
        <v>0</v>
      </c>
      <c r="F130" s="200" t="e">
        <f t="shared" ref="F130:F135" si="99">E130/O130</f>
        <v>#DIV/0!</v>
      </c>
      <c r="G130" s="201">
        <f t="shared" ref="G130:H135" si="100">P130-L130</f>
        <v>0</v>
      </c>
      <c r="H130" s="202">
        <f t="shared" si="100"/>
        <v>0</v>
      </c>
      <c r="J130" s="38">
        <f t="shared" ref="J130:J135" si="101">L130+M130</f>
        <v>0</v>
      </c>
      <c r="K130" s="200" t="e">
        <f t="shared" ref="K130:K135" si="102">J130/O130</f>
        <v>#DIV/0!</v>
      </c>
      <c r="L130" s="201">
        <f>COUNTIF(S130:W135,CONCATENATE(C130,"$$W"))</f>
        <v>0</v>
      </c>
      <c r="M130" s="202">
        <f>COUNTIF(S130:W135,CONCATENATE(C130,"$$O"))</f>
        <v>0</v>
      </c>
      <c r="O130" s="203">
        <f>'Result do Turno'!H130</f>
        <v>0</v>
      </c>
      <c r="P130" s="201">
        <f>'Result do Turno'!I130</f>
        <v>0</v>
      </c>
      <c r="Q130" s="202">
        <f t="shared" ref="Q130:Q135" si="103">O130-P130</f>
        <v>0</v>
      </c>
      <c r="R130" s="204" t="str">
        <f t="shared" ref="R130:R135" si="104">IF(M130&gt;2,"Tenista com mais de 2 WxO","")</f>
        <v/>
      </c>
      <c r="S130" s="67" t="str">
        <f>CONCATENATE('Result do Turno'!V130,"$$",'Result do Turno'!X130)</f>
        <v>0$$</v>
      </c>
      <c r="T130" s="67" t="str">
        <f>CONCATENATE('Result do Turno'!AJ130,"$$",'Result do Turno'!AL130)</f>
        <v>0$$</v>
      </c>
      <c r="U130" s="67" t="str">
        <f>CONCATENATE('Result do Turno'!AX130,"$$",'Result do Turno'!AZ130)</f>
        <v>0$$</v>
      </c>
      <c r="V130" s="67" t="str">
        <f>CONCATENATE('Result do Turno'!BL130,"$$",'Result do Turno'!BN130)</f>
        <v>0$$</v>
      </c>
      <c r="W130" s="67" t="str">
        <f>CONCATENATE('Result do Turno'!BZ130,"$$",'Result do Turno'!CB130)</f>
        <v>0$$</v>
      </c>
    </row>
    <row r="131" spans="2:24" hidden="1" x14ac:dyDescent="0.45">
      <c r="B131" s="38">
        <v>2</v>
      </c>
      <c r="C131" s="39">
        <f>'Result do Turno'!G131</f>
        <v>0</v>
      </c>
      <c r="E131" s="38">
        <f t="shared" si="98"/>
        <v>0</v>
      </c>
      <c r="F131" s="200" t="e">
        <f t="shared" si="99"/>
        <v>#DIV/0!</v>
      </c>
      <c r="G131" s="201">
        <f t="shared" si="100"/>
        <v>0</v>
      </c>
      <c r="H131" s="202">
        <f t="shared" si="100"/>
        <v>0</v>
      </c>
      <c r="J131" s="38">
        <f t="shared" si="101"/>
        <v>0</v>
      </c>
      <c r="K131" s="200" t="e">
        <f t="shared" si="102"/>
        <v>#DIV/0!</v>
      </c>
      <c r="L131" s="201">
        <f>COUNTIF(S130:W135,CONCATENATE(C131,"$$W"))</f>
        <v>0</v>
      </c>
      <c r="M131" s="202">
        <f>COUNTIF(S130:W135,CONCATENATE(C131,"$$O"))</f>
        <v>0</v>
      </c>
      <c r="O131" s="203">
        <f>'Result do Turno'!H131</f>
        <v>0</v>
      </c>
      <c r="P131" s="201">
        <f>'Result do Turno'!I131</f>
        <v>0</v>
      </c>
      <c r="Q131" s="202">
        <f t="shared" si="103"/>
        <v>0</v>
      </c>
      <c r="R131" s="204" t="str">
        <f t="shared" si="104"/>
        <v/>
      </c>
      <c r="S131" s="67" t="str">
        <f>CONCATENATE('Result do Turno'!V131,"$$",'Result do Turno'!X131)</f>
        <v>0$$</v>
      </c>
      <c r="T131" s="67" t="str">
        <f>CONCATENATE('Result do Turno'!AJ131,"$$",'Result do Turno'!AL131)</f>
        <v>0$$</v>
      </c>
      <c r="U131" s="67" t="str">
        <f>CONCATENATE('Result do Turno'!AX131,"$$",'Result do Turno'!AZ131)</f>
        <v>0$$</v>
      </c>
      <c r="V131" s="67" t="str">
        <f>CONCATENATE('Result do Turno'!BL131,"$$",'Result do Turno'!BN131)</f>
        <v>0$$</v>
      </c>
      <c r="W131" s="67" t="str">
        <f>CONCATENATE('Result do Turno'!BZ131,"$$",'Result do Turno'!CB131)</f>
        <v>0$$</v>
      </c>
    </row>
    <row r="132" spans="2:24" hidden="1" x14ac:dyDescent="0.45">
      <c r="B132" s="38">
        <v>3</v>
      </c>
      <c r="C132" s="39">
        <f>'Result do Turno'!G132</f>
        <v>0</v>
      </c>
      <c r="E132" s="38">
        <f t="shared" si="98"/>
        <v>0</v>
      </c>
      <c r="F132" s="200" t="e">
        <f t="shared" si="99"/>
        <v>#DIV/0!</v>
      </c>
      <c r="G132" s="201">
        <f t="shared" si="100"/>
        <v>0</v>
      </c>
      <c r="H132" s="202">
        <f t="shared" si="100"/>
        <v>0</v>
      </c>
      <c r="J132" s="38">
        <f t="shared" si="101"/>
        <v>0</v>
      </c>
      <c r="K132" s="200" t="e">
        <f t="shared" si="102"/>
        <v>#DIV/0!</v>
      </c>
      <c r="L132" s="201">
        <f>COUNTIF(S130:W135,CONCATENATE(C132,"$$W"))</f>
        <v>0</v>
      </c>
      <c r="M132" s="202">
        <f>COUNTIF(S130:W135,CONCATENATE(C132,"$$O"))</f>
        <v>0</v>
      </c>
      <c r="O132" s="203">
        <f>'Result do Turno'!H132</f>
        <v>0</v>
      </c>
      <c r="P132" s="201">
        <f>'Result do Turno'!I132</f>
        <v>0</v>
      </c>
      <c r="Q132" s="202">
        <f t="shared" si="103"/>
        <v>0</v>
      </c>
      <c r="R132" s="204" t="str">
        <f t="shared" si="104"/>
        <v/>
      </c>
      <c r="S132" s="67" t="str">
        <f>CONCATENATE('Result do Turno'!V132,"$$",'Result do Turno'!X132)</f>
        <v>0$$</v>
      </c>
      <c r="T132" s="67" t="str">
        <f>CONCATENATE('Result do Turno'!AJ132,"$$",'Result do Turno'!AL132)</f>
        <v>0$$</v>
      </c>
      <c r="U132" s="67" t="str">
        <f>CONCATENATE('Result do Turno'!AX132,"$$",'Result do Turno'!AZ132)</f>
        <v>0$$</v>
      </c>
      <c r="V132" s="67" t="str">
        <f>CONCATENATE('Result do Turno'!BL132,"$$",'Result do Turno'!BN132)</f>
        <v>0$$</v>
      </c>
      <c r="W132" s="67" t="str">
        <f>CONCATENATE('Result do Turno'!BZ132,"$$",'Result do Turno'!CB132)</f>
        <v>0$$</v>
      </c>
    </row>
    <row r="133" spans="2:24" hidden="1" x14ac:dyDescent="0.45">
      <c r="B133" s="38">
        <v>4</v>
      </c>
      <c r="C133" s="39">
        <f>'Result do Turno'!G133</f>
        <v>0</v>
      </c>
      <c r="E133" s="38">
        <f t="shared" si="98"/>
        <v>0</v>
      </c>
      <c r="F133" s="200" t="e">
        <f t="shared" si="99"/>
        <v>#DIV/0!</v>
      </c>
      <c r="G133" s="201">
        <f t="shared" si="100"/>
        <v>0</v>
      </c>
      <c r="H133" s="202">
        <f t="shared" si="100"/>
        <v>0</v>
      </c>
      <c r="J133" s="38">
        <f t="shared" si="101"/>
        <v>0</v>
      </c>
      <c r="K133" s="200" t="e">
        <f t="shared" si="102"/>
        <v>#DIV/0!</v>
      </c>
      <c r="L133" s="201">
        <f>COUNTIF(S130:W135,CONCATENATE(C133,"$$W"))</f>
        <v>0</v>
      </c>
      <c r="M133" s="202">
        <f>COUNTIF(S130:W135,CONCATENATE(C133,"$$O"))</f>
        <v>0</v>
      </c>
      <c r="O133" s="203">
        <f>'Result do Turno'!H133</f>
        <v>0</v>
      </c>
      <c r="P133" s="201">
        <f>'Result do Turno'!I133</f>
        <v>0</v>
      </c>
      <c r="Q133" s="202">
        <f t="shared" si="103"/>
        <v>0</v>
      </c>
      <c r="R133" s="204" t="str">
        <f t="shared" si="104"/>
        <v/>
      </c>
      <c r="S133" s="67" t="str">
        <f>CONCATENATE('Result do Turno'!V133,"$$",'Result do Turno'!X133)</f>
        <v>0$$</v>
      </c>
      <c r="T133" s="67" t="str">
        <f>CONCATENATE('Result do Turno'!AJ133,"$$",'Result do Turno'!AL133)</f>
        <v>0$$</v>
      </c>
      <c r="U133" s="67" t="str">
        <f>CONCATENATE('Result do Turno'!AX133,"$$",'Result do Turno'!AZ133)</f>
        <v>0$$</v>
      </c>
      <c r="V133" s="67" t="str">
        <f>CONCATENATE('Result do Turno'!BL133,"$$",'Result do Turno'!BN133)</f>
        <v>0$$</v>
      </c>
      <c r="W133" s="67" t="str">
        <f>CONCATENATE('Result do Turno'!BZ133,"$$",'Result do Turno'!CB133)</f>
        <v>0$$</v>
      </c>
    </row>
    <row r="134" spans="2:24" hidden="1" x14ac:dyDescent="0.45">
      <c r="B134" s="38">
        <v>5</v>
      </c>
      <c r="C134" s="39">
        <f>'Result do Turno'!G134</f>
        <v>0</v>
      </c>
      <c r="E134" s="38">
        <f t="shared" si="98"/>
        <v>0</v>
      </c>
      <c r="F134" s="200" t="e">
        <f t="shared" si="99"/>
        <v>#DIV/0!</v>
      </c>
      <c r="G134" s="201">
        <f t="shared" si="100"/>
        <v>0</v>
      </c>
      <c r="H134" s="202">
        <f t="shared" si="100"/>
        <v>0</v>
      </c>
      <c r="J134" s="38">
        <f t="shared" si="101"/>
        <v>0</v>
      </c>
      <c r="K134" s="200" t="e">
        <f t="shared" si="102"/>
        <v>#DIV/0!</v>
      </c>
      <c r="L134" s="201">
        <f>COUNTIF(S130:W135,CONCATENATE(C134,"$$W"))</f>
        <v>0</v>
      </c>
      <c r="M134" s="202">
        <f>COUNTIF(S130:W135,CONCATENATE(C134,"$$O"))</f>
        <v>0</v>
      </c>
      <c r="O134" s="203">
        <f>'Result do Turno'!H134</f>
        <v>0</v>
      </c>
      <c r="P134" s="201">
        <f>'Result do Turno'!I134</f>
        <v>0</v>
      </c>
      <c r="Q134" s="202">
        <f t="shared" si="103"/>
        <v>0</v>
      </c>
      <c r="R134" s="204" t="str">
        <f t="shared" si="104"/>
        <v/>
      </c>
      <c r="S134" s="67" t="str">
        <f>CONCATENATE('Result do Turno'!V134,"$$",'Result do Turno'!X134)</f>
        <v>0$$</v>
      </c>
      <c r="T134" s="67" t="str">
        <f>CONCATENATE('Result do Turno'!AJ134,"$$",'Result do Turno'!AL134)</f>
        <v>0$$</v>
      </c>
      <c r="U134" s="67" t="str">
        <f>CONCATENATE('Result do Turno'!AX134,"$$",'Result do Turno'!AZ134)</f>
        <v>0$$</v>
      </c>
      <c r="V134" s="67" t="str">
        <f>CONCATENATE('Result do Turno'!BL134,"$$",'Result do Turno'!BN134)</f>
        <v>0$$</v>
      </c>
      <c r="W134" s="67" t="str">
        <f>CONCATENATE('Result do Turno'!BZ134,"$$",'Result do Turno'!CB134)</f>
        <v>0$$</v>
      </c>
    </row>
    <row r="135" spans="2:24" hidden="1" x14ac:dyDescent="0.45">
      <c r="B135" s="47">
        <v>6</v>
      </c>
      <c r="C135" s="48">
        <f>'Result do Turno'!G135</f>
        <v>0</v>
      </c>
      <c r="E135" s="47">
        <f t="shared" si="98"/>
        <v>0</v>
      </c>
      <c r="F135" s="205" t="e">
        <f t="shared" si="99"/>
        <v>#DIV/0!</v>
      </c>
      <c r="G135" s="206">
        <f t="shared" si="100"/>
        <v>0</v>
      </c>
      <c r="H135" s="207">
        <f t="shared" si="100"/>
        <v>0</v>
      </c>
      <c r="J135" s="47">
        <f t="shared" si="101"/>
        <v>0</v>
      </c>
      <c r="K135" s="205" t="e">
        <f t="shared" si="102"/>
        <v>#DIV/0!</v>
      </c>
      <c r="L135" s="206">
        <f>COUNTIF(S130:W135,CONCATENATE(C135,"$$W"))</f>
        <v>0</v>
      </c>
      <c r="M135" s="207">
        <f>COUNTIF(S130:W135,CONCATENATE(C135,"$$O"))</f>
        <v>0</v>
      </c>
      <c r="O135" s="208">
        <f>'Result do Turno'!H135</f>
        <v>0</v>
      </c>
      <c r="P135" s="206">
        <f>'Result do Turno'!I135</f>
        <v>0</v>
      </c>
      <c r="Q135" s="207">
        <f t="shared" si="103"/>
        <v>0</v>
      </c>
      <c r="R135" s="204" t="str">
        <f t="shared" si="104"/>
        <v/>
      </c>
      <c r="S135" s="67" t="str">
        <f>CONCATENATE('Result do Turno'!V135,"$$",'Result do Turno'!X135)</f>
        <v>0$$</v>
      </c>
      <c r="T135" s="67" t="str">
        <f>CONCATENATE('Result do Turno'!AJ135,"$$",'Result do Turno'!AL135)</f>
        <v>0$$</v>
      </c>
      <c r="U135" s="67" t="str">
        <f>CONCATENATE('Result do Turno'!AX135,"$$",'Result do Turno'!AZ135)</f>
        <v>0$$</v>
      </c>
      <c r="V135" s="67" t="str">
        <f>CONCATENATE('Result do Turno'!BL135,"$$",'Result do Turno'!BN135)</f>
        <v>0$$</v>
      </c>
      <c r="W135" s="67" t="str">
        <f>CONCATENATE('Result do Turno'!BZ135,"$$",'Result do Turno'!CB135)</f>
        <v>0$$</v>
      </c>
    </row>
    <row r="136" spans="2:24" hidden="1" x14ac:dyDescent="0.45">
      <c r="D136" s="31">
        <f>SUM(E130:E135)/2</f>
        <v>0</v>
      </c>
      <c r="E136" s="197"/>
      <c r="F136" s="209"/>
      <c r="G136" s="197"/>
      <c r="H136" s="197"/>
      <c r="I136" s="31">
        <f>SUM(J130:J135)/2</f>
        <v>0</v>
      </c>
      <c r="J136" s="197"/>
      <c r="K136" s="209"/>
      <c r="L136" s="197"/>
      <c r="M136" s="197"/>
      <c r="N136" s="31">
        <f>SUM(O130:O135)/2</f>
        <v>0</v>
      </c>
      <c r="O136" s="197"/>
      <c r="P136" s="197"/>
      <c r="Q136" s="197"/>
      <c r="R136" s="204"/>
      <c r="S136" s="67"/>
      <c r="T136" s="67"/>
      <c r="U136" s="67"/>
      <c r="V136" s="67"/>
      <c r="W136" s="67"/>
    </row>
    <row r="137" spans="2:24" s="23" customFormat="1" ht="22.5" hidden="1" customHeight="1" x14ac:dyDescent="0.45">
      <c r="B137" s="10" t="s">
        <v>135</v>
      </c>
      <c r="C137" s="10" t="s">
        <v>133</v>
      </c>
      <c r="D137" s="34"/>
      <c r="E137" s="317" t="str">
        <f>CONCATENATE("  ",SUM(E139:E144)/2," DISPUTADOS EM QUADRA =&gt;&gt; ")</f>
        <v xml:space="preserve">  0 DISPUTADOS EM QUADRA =&gt;&gt; </v>
      </c>
      <c r="F137" s="317"/>
      <c r="G137" s="317"/>
      <c r="H137" s="192" t="e">
        <f>(SUM(E139:E144)/2)/(SUM(O139:O144)/2)</f>
        <v>#DIV/0!</v>
      </c>
      <c r="I137" s="34"/>
      <c r="J137" s="318" t="str">
        <f>CONCATENATE("  ",SUM(J139:J144)/2," FORAM POR W.O. =&gt;&gt;")</f>
        <v xml:space="preserve">  0 FORAM POR W.O. =&gt;&gt;</v>
      </c>
      <c r="K137" s="318"/>
      <c r="L137" s="318"/>
      <c r="M137" s="210" t="e">
        <f>(SUM(J139:J144)/2)/(SUM(O139:O144)/2)</f>
        <v>#DIV/0!</v>
      </c>
      <c r="N137" s="34"/>
      <c r="O137" s="319" t="str">
        <f>CONCATENATE("  ",SUM(O139:O144)/2," FORAM COMPUTADOS")</f>
        <v xml:space="preserve">  0 FORAM COMPUTADOS</v>
      </c>
      <c r="P137" s="319"/>
      <c r="Q137" s="319"/>
      <c r="R137" s="204"/>
      <c r="S137" s="34"/>
      <c r="T137" s="34"/>
      <c r="U137" s="34"/>
      <c r="V137" s="34"/>
      <c r="W137" s="34"/>
      <c r="X137" s="195"/>
    </row>
    <row r="138" spans="2:24" s="23" customFormat="1" ht="24.75" hidden="1" customHeight="1" x14ac:dyDescent="0.45">
      <c r="B138" s="8" t="s">
        <v>119</v>
      </c>
      <c r="C138" s="8"/>
      <c r="D138" s="34"/>
      <c r="E138" s="320" t="s">
        <v>275</v>
      </c>
      <c r="F138" s="320"/>
      <c r="G138" s="197" t="s">
        <v>276</v>
      </c>
      <c r="H138" s="198" t="s">
        <v>277</v>
      </c>
      <c r="I138" s="34"/>
      <c r="J138" s="320" t="s">
        <v>275</v>
      </c>
      <c r="K138" s="320"/>
      <c r="L138" s="197" t="s">
        <v>276</v>
      </c>
      <c r="M138" s="198" t="s">
        <v>277</v>
      </c>
      <c r="N138" s="34"/>
      <c r="O138" s="196" t="s">
        <v>275</v>
      </c>
      <c r="P138" s="197" t="s">
        <v>276</v>
      </c>
      <c r="Q138" s="198" t="s">
        <v>277</v>
      </c>
      <c r="R138" s="204"/>
      <c r="S138" s="34"/>
      <c r="T138" s="34"/>
      <c r="U138" s="34"/>
      <c r="V138" s="34"/>
      <c r="W138" s="34"/>
      <c r="X138" s="195"/>
    </row>
    <row r="139" spans="2:24" hidden="1" x14ac:dyDescent="0.45">
      <c r="B139" s="38">
        <v>1</v>
      </c>
      <c r="C139" s="39">
        <f>'Result do Turno'!G139</f>
        <v>0</v>
      </c>
      <c r="E139" s="38">
        <f t="shared" ref="E139:E144" si="105">G139+H139</f>
        <v>0</v>
      </c>
      <c r="F139" s="200" t="e">
        <f t="shared" ref="F139:F144" si="106">E139/O139</f>
        <v>#DIV/0!</v>
      </c>
      <c r="G139" s="201">
        <f t="shared" ref="G139:H144" si="107">P139-L139</f>
        <v>0</v>
      </c>
      <c r="H139" s="202">
        <f t="shared" si="107"/>
        <v>0</v>
      </c>
      <c r="J139" s="38">
        <f t="shared" ref="J139:J144" si="108">L139+M139</f>
        <v>0</v>
      </c>
      <c r="K139" s="200" t="e">
        <f t="shared" ref="K139:K144" si="109">J139/O139</f>
        <v>#DIV/0!</v>
      </c>
      <c r="L139" s="201">
        <f>COUNTIF(S139:W144,CONCATENATE(C139,"$$W"))</f>
        <v>0</v>
      </c>
      <c r="M139" s="202">
        <f>COUNTIF(S139:W144,CONCATENATE(C139,"$$O"))</f>
        <v>0</v>
      </c>
      <c r="O139" s="203">
        <f>'Result do Turno'!H139</f>
        <v>0</v>
      </c>
      <c r="P139" s="201">
        <f>'Result do Turno'!I139</f>
        <v>0</v>
      </c>
      <c r="Q139" s="202">
        <f t="shared" ref="Q139:Q144" si="110">O139-P139</f>
        <v>0</v>
      </c>
      <c r="R139" s="204" t="str">
        <f t="shared" ref="R139:R144" si="111">IF(M139&gt;2,"Tenista com mais de 2 WxO","")</f>
        <v/>
      </c>
      <c r="S139" s="67" t="str">
        <f>CONCATENATE('Result do Turno'!V139,"$$",'Result do Turno'!X139)</f>
        <v>0$$</v>
      </c>
      <c r="T139" s="67" t="str">
        <f>CONCATENATE('Result do Turno'!AJ139,"$$",'Result do Turno'!AL139)</f>
        <v>0$$</v>
      </c>
      <c r="U139" s="67" t="str">
        <f>CONCATENATE('Result do Turno'!AX139,"$$",'Result do Turno'!AZ139)</f>
        <v>0$$</v>
      </c>
      <c r="V139" s="67" t="str">
        <f>CONCATENATE('Result do Turno'!BL139,"$$",'Result do Turno'!BN139)</f>
        <v>0$$</v>
      </c>
      <c r="W139" s="67" t="str">
        <f>CONCATENATE('Result do Turno'!BZ139,"$$",'Result do Turno'!CB139)</f>
        <v>0$$</v>
      </c>
    </row>
    <row r="140" spans="2:24" hidden="1" x14ac:dyDescent="0.45">
      <c r="B140" s="38">
        <v>2</v>
      </c>
      <c r="C140" s="39">
        <f>'Result do Turno'!G140</f>
        <v>0</v>
      </c>
      <c r="E140" s="38">
        <f t="shared" si="105"/>
        <v>0</v>
      </c>
      <c r="F140" s="200" t="e">
        <f t="shared" si="106"/>
        <v>#DIV/0!</v>
      </c>
      <c r="G140" s="201">
        <f t="shared" si="107"/>
        <v>0</v>
      </c>
      <c r="H140" s="202">
        <f t="shared" si="107"/>
        <v>0</v>
      </c>
      <c r="J140" s="38">
        <f t="shared" si="108"/>
        <v>0</v>
      </c>
      <c r="K140" s="200" t="e">
        <f t="shared" si="109"/>
        <v>#DIV/0!</v>
      </c>
      <c r="L140" s="201">
        <f>COUNTIF(S139:W144,CONCATENATE(C140,"$$W"))</f>
        <v>0</v>
      </c>
      <c r="M140" s="202">
        <f>COUNTIF(S139:W144,CONCATENATE(C140,"$$O"))</f>
        <v>0</v>
      </c>
      <c r="O140" s="203">
        <f>'Result do Turno'!H140</f>
        <v>0</v>
      </c>
      <c r="P140" s="201">
        <f>'Result do Turno'!I140</f>
        <v>0</v>
      </c>
      <c r="Q140" s="202">
        <f t="shared" si="110"/>
        <v>0</v>
      </c>
      <c r="R140" s="204" t="str">
        <f t="shared" si="111"/>
        <v/>
      </c>
      <c r="S140" s="67" t="str">
        <f>CONCATENATE('Result do Turno'!V140,"$$",'Result do Turno'!X140)</f>
        <v>0$$</v>
      </c>
      <c r="T140" s="67" t="str">
        <f>CONCATENATE('Result do Turno'!AJ140,"$$",'Result do Turno'!AL140)</f>
        <v>0$$</v>
      </c>
      <c r="U140" s="67" t="str">
        <f>CONCATENATE('Result do Turno'!AX140,"$$",'Result do Turno'!AZ140)</f>
        <v>0$$</v>
      </c>
      <c r="V140" s="67" t="str">
        <f>CONCATENATE('Result do Turno'!BL140,"$$",'Result do Turno'!BN140)</f>
        <v>0$$</v>
      </c>
      <c r="W140" s="67" t="str">
        <f>CONCATENATE('Result do Turno'!BZ140,"$$",'Result do Turno'!CB140)</f>
        <v>0$$</v>
      </c>
    </row>
    <row r="141" spans="2:24" hidden="1" x14ac:dyDescent="0.45">
      <c r="B141" s="38">
        <v>3</v>
      </c>
      <c r="C141" s="39">
        <f>'Result do Turno'!G141</f>
        <v>0</v>
      </c>
      <c r="E141" s="38">
        <f t="shared" si="105"/>
        <v>0</v>
      </c>
      <c r="F141" s="200" t="e">
        <f t="shared" si="106"/>
        <v>#DIV/0!</v>
      </c>
      <c r="G141" s="201">
        <f t="shared" si="107"/>
        <v>0</v>
      </c>
      <c r="H141" s="202">
        <f t="shared" si="107"/>
        <v>0</v>
      </c>
      <c r="J141" s="38">
        <f t="shared" si="108"/>
        <v>0</v>
      </c>
      <c r="K141" s="200" t="e">
        <f t="shared" si="109"/>
        <v>#DIV/0!</v>
      </c>
      <c r="L141" s="201">
        <f>COUNTIF(S139:W144,CONCATENATE(C141,"$$W"))</f>
        <v>0</v>
      </c>
      <c r="M141" s="202">
        <f>COUNTIF(S139:W144,CONCATENATE(C141,"$$O"))</f>
        <v>0</v>
      </c>
      <c r="O141" s="203">
        <f>'Result do Turno'!H141</f>
        <v>0</v>
      </c>
      <c r="P141" s="201">
        <f>'Result do Turno'!I141</f>
        <v>0</v>
      </c>
      <c r="Q141" s="202">
        <f t="shared" si="110"/>
        <v>0</v>
      </c>
      <c r="R141" s="204" t="str">
        <f t="shared" si="111"/>
        <v/>
      </c>
      <c r="S141" s="67" t="str">
        <f>CONCATENATE('Result do Turno'!V141,"$$",'Result do Turno'!X141)</f>
        <v>0$$</v>
      </c>
      <c r="T141" s="67" t="str">
        <f>CONCATENATE('Result do Turno'!AJ141,"$$",'Result do Turno'!AL141)</f>
        <v>0$$</v>
      </c>
      <c r="U141" s="67" t="str">
        <f>CONCATENATE('Result do Turno'!AX141,"$$",'Result do Turno'!AZ141)</f>
        <v>0$$</v>
      </c>
      <c r="V141" s="67" t="str">
        <f>CONCATENATE('Result do Turno'!BL141,"$$",'Result do Turno'!BN141)</f>
        <v>0$$</v>
      </c>
      <c r="W141" s="67" t="str">
        <f>CONCATENATE('Result do Turno'!BZ141,"$$",'Result do Turno'!CB141)</f>
        <v>0$$</v>
      </c>
    </row>
    <row r="142" spans="2:24" hidden="1" x14ac:dyDescent="0.45">
      <c r="B142" s="38">
        <v>4</v>
      </c>
      <c r="C142" s="39">
        <f>'Result do Turno'!G142</f>
        <v>0</v>
      </c>
      <c r="E142" s="38">
        <f t="shared" si="105"/>
        <v>0</v>
      </c>
      <c r="F142" s="200" t="e">
        <f t="shared" si="106"/>
        <v>#DIV/0!</v>
      </c>
      <c r="G142" s="201">
        <f t="shared" si="107"/>
        <v>0</v>
      </c>
      <c r="H142" s="202">
        <f t="shared" si="107"/>
        <v>0</v>
      </c>
      <c r="J142" s="38">
        <f t="shared" si="108"/>
        <v>0</v>
      </c>
      <c r="K142" s="200" t="e">
        <f t="shared" si="109"/>
        <v>#DIV/0!</v>
      </c>
      <c r="L142" s="201">
        <f>COUNTIF(S139:W144,CONCATENATE(C142,"$$W"))</f>
        <v>0</v>
      </c>
      <c r="M142" s="202">
        <f>COUNTIF(S139:W144,CONCATENATE(C142,"$$O"))</f>
        <v>0</v>
      </c>
      <c r="O142" s="203">
        <f>'Result do Turno'!H142</f>
        <v>0</v>
      </c>
      <c r="P142" s="201">
        <f>'Result do Turno'!I142</f>
        <v>0</v>
      </c>
      <c r="Q142" s="202">
        <f t="shared" si="110"/>
        <v>0</v>
      </c>
      <c r="R142" s="204" t="str">
        <f t="shared" si="111"/>
        <v/>
      </c>
      <c r="S142" s="67" t="str">
        <f>CONCATENATE('Result do Turno'!V142,"$$",'Result do Turno'!X142)</f>
        <v>0$$</v>
      </c>
      <c r="T142" s="67" t="str">
        <f>CONCATENATE('Result do Turno'!AJ142,"$$",'Result do Turno'!AL142)</f>
        <v>0$$</v>
      </c>
      <c r="U142" s="67" t="str">
        <f>CONCATENATE('Result do Turno'!AX142,"$$",'Result do Turno'!AZ142)</f>
        <v>0$$</v>
      </c>
      <c r="V142" s="67" t="str">
        <f>CONCATENATE('Result do Turno'!BL142,"$$",'Result do Turno'!BN142)</f>
        <v>0$$</v>
      </c>
      <c r="W142" s="67" t="str">
        <f>CONCATENATE('Result do Turno'!BZ142,"$$",'Result do Turno'!CB142)</f>
        <v>0$$</v>
      </c>
    </row>
    <row r="143" spans="2:24" hidden="1" x14ac:dyDescent="0.45">
      <c r="B143" s="38">
        <v>5</v>
      </c>
      <c r="C143" s="39">
        <f>'Result do Turno'!G143</f>
        <v>0</v>
      </c>
      <c r="E143" s="38">
        <f t="shared" si="105"/>
        <v>0</v>
      </c>
      <c r="F143" s="200" t="e">
        <f t="shared" si="106"/>
        <v>#DIV/0!</v>
      </c>
      <c r="G143" s="201">
        <f t="shared" si="107"/>
        <v>0</v>
      </c>
      <c r="H143" s="202">
        <f t="shared" si="107"/>
        <v>0</v>
      </c>
      <c r="J143" s="38">
        <f t="shared" si="108"/>
        <v>0</v>
      </c>
      <c r="K143" s="200" t="e">
        <f t="shared" si="109"/>
        <v>#DIV/0!</v>
      </c>
      <c r="L143" s="201">
        <f>COUNTIF(S139:W144,CONCATENATE(C143,"$$W"))</f>
        <v>0</v>
      </c>
      <c r="M143" s="202">
        <f>COUNTIF(S139:W144,CONCATENATE(C143,"$$O"))</f>
        <v>0</v>
      </c>
      <c r="O143" s="203">
        <f>'Result do Turno'!H143</f>
        <v>0</v>
      </c>
      <c r="P143" s="201">
        <f>'Result do Turno'!I143</f>
        <v>0</v>
      </c>
      <c r="Q143" s="202">
        <f t="shared" si="110"/>
        <v>0</v>
      </c>
      <c r="R143" s="204" t="str">
        <f t="shared" si="111"/>
        <v/>
      </c>
      <c r="S143" s="67" t="str">
        <f>CONCATENATE('Result do Turno'!V143,"$$",'Result do Turno'!X143)</f>
        <v>0$$</v>
      </c>
      <c r="T143" s="67" t="str">
        <f>CONCATENATE('Result do Turno'!AJ143,"$$",'Result do Turno'!AL143)</f>
        <v>0$$</v>
      </c>
      <c r="U143" s="67" t="str">
        <f>CONCATENATE('Result do Turno'!AX143,"$$",'Result do Turno'!AZ143)</f>
        <v>0$$</v>
      </c>
      <c r="V143" s="67" t="str">
        <f>CONCATENATE('Result do Turno'!BL143,"$$",'Result do Turno'!BN143)</f>
        <v>0$$</v>
      </c>
      <c r="W143" s="67" t="str">
        <f>CONCATENATE('Result do Turno'!BZ143,"$$",'Result do Turno'!CB143)</f>
        <v>0$$</v>
      </c>
    </row>
    <row r="144" spans="2:24" hidden="1" x14ac:dyDescent="0.45">
      <c r="B144" s="47">
        <v>6</v>
      </c>
      <c r="C144" s="48">
        <f>'Result do Turno'!G144</f>
        <v>0</v>
      </c>
      <c r="E144" s="47">
        <f t="shared" si="105"/>
        <v>0</v>
      </c>
      <c r="F144" s="205" t="e">
        <f t="shared" si="106"/>
        <v>#DIV/0!</v>
      </c>
      <c r="G144" s="206">
        <f t="shared" si="107"/>
        <v>0</v>
      </c>
      <c r="H144" s="207">
        <f t="shared" si="107"/>
        <v>0</v>
      </c>
      <c r="J144" s="47">
        <f t="shared" si="108"/>
        <v>0</v>
      </c>
      <c r="K144" s="205" t="e">
        <f t="shared" si="109"/>
        <v>#DIV/0!</v>
      </c>
      <c r="L144" s="206">
        <f>COUNTIF(S139:W144,CONCATENATE(C144,"$$W"))</f>
        <v>0</v>
      </c>
      <c r="M144" s="207">
        <f>COUNTIF(S139:W144,CONCATENATE(C144,"$$O"))</f>
        <v>0</v>
      </c>
      <c r="O144" s="208">
        <f>'Result do Turno'!H144</f>
        <v>0</v>
      </c>
      <c r="P144" s="206">
        <f>'Result do Turno'!I144</f>
        <v>0</v>
      </c>
      <c r="Q144" s="207">
        <f t="shared" si="110"/>
        <v>0</v>
      </c>
      <c r="R144" s="204" t="str">
        <f t="shared" si="111"/>
        <v/>
      </c>
      <c r="S144" s="67" t="str">
        <f>CONCATENATE('Result do Turno'!V144,"$$",'Result do Turno'!X144)</f>
        <v>0$$</v>
      </c>
      <c r="T144" s="67" t="str">
        <f>CONCATENATE('Result do Turno'!AJ144,"$$",'Result do Turno'!AL144)</f>
        <v>0$$</v>
      </c>
      <c r="U144" s="67" t="str">
        <f>CONCATENATE('Result do Turno'!AX144,"$$",'Result do Turno'!AZ144)</f>
        <v>0$$</v>
      </c>
      <c r="V144" s="67" t="str">
        <f>CONCATENATE('Result do Turno'!BL144,"$$",'Result do Turno'!BN144)</f>
        <v>0$$</v>
      </c>
      <c r="W144" s="67" t="str">
        <f>CONCATENATE('Result do Turno'!BZ144,"$$",'Result do Turno'!CB144)</f>
        <v>0$$</v>
      </c>
    </row>
    <row r="145" spans="2:24" hidden="1" x14ac:dyDescent="0.45"/>
    <row r="146" spans="2:24" s="211" customFormat="1" ht="18" x14ac:dyDescent="0.55000000000000004">
      <c r="B146" s="321" t="str">
        <f>CONCATENATE(PARAMETROS!D4," DA BARRAGEM 2019")</f>
        <v>1o TURNO DA BARRAGEM 2019</v>
      </c>
      <c r="C146" s="321"/>
      <c r="D146" s="212"/>
      <c r="E146" s="322" t="str">
        <f>CONCATENATE("  ",D1," JOGOS FORAM REALIZADOS NAS QUADRAS, ",I1,"  FORAM W.O. E TIVEMOS UM TOTAL DE ",N1," JOGOS COMPUTADOS.")</f>
        <v xml:space="preserve">  160 JOGOS FORAM REALIZADOS NAS QUADRAS, 34  FORAM W.O. E TIVEMOS UM TOTAL DE 194 JOGOS COMPUTADOS.</v>
      </c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213"/>
      <c r="S146" s="212"/>
      <c r="T146" s="212"/>
      <c r="U146" s="212"/>
      <c r="V146" s="212"/>
      <c r="W146" s="212"/>
      <c r="X146" s="214"/>
    </row>
  </sheetData>
  <sheetProtection algorithmName="SHA-512" hashValue="ThhM7c2O+k6mKdRsKCEThWqI0/9lgUGJc1SMnJC7cuftemo/2b+KQ522WSXxvxk9Y4pGpLgnTuLjx4l6/v6OXw==" saltValue="lxTkAZWy3IhROGmIpxLnSQ==" spinCount="100000" sheet="1" objects="1" scenarios="1" selectLockedCells="1" selectUnlockedCells="1"/>
  <mergeCells count="114">
    <mergeCell ref="B137:C137"/>
    <mergeCell ref="E137:G137"/>
    <mergeCell ref="J137:L137"/>
    <mergeCell ref="O137:Q137"/>
    <mergeCell ref="B138:C138"/>
    <mergeCell ref="E138:F138"/>
    <mergeCell ref="J138:K138"/>
    <mergeCell ref="B146:C146"/>
    <mergeCell ref="E146:Q146"/>
    <mergeCell ref="B120:C120"/>
    <mergeCell ref="E120:F120"/>
    <mergeCell ref="J120:K120"/>
    <mergeCell ref="B128:C128"/>
    <mergeCell ref="E128:G128"/>
    <mergeCell ref="J128:L128"/>
    <mergeCell ref="O128:Q128"/>
    <mergeCell ref="B129:C129"/>
    <mergeCell ref="E129:F129"/>
    <mergeCell ref="J129:K129"/>
    <mergeCell ref="B110:C110"/>
    <mergeCell ref="E110:G110"/>
    <mergeCell ref="J110:L110"/>
    <mergeCell ref="O110:Q110"/>
    <mergeCell ref="B111:C111"/>
    <mergeCell ref="E111:F111"/>
    <mergeCell ref="J111:K111"/>
    <mergeCell ref="B119:C119"/>
    <mergeCell ref="E119:G119"/>
    <mergeCell ref="J119:L119"/>
    <mergeCell ref="O119:Q119"/>
    <mergeCell ref="B93:C93"/>
    <mergeCell ref="E93:F93"/>
    <mergeCell ref="J93:K93"/>
    <mergeCell ref="B101:C101"/>
    <mergeCell ref="E101:G101"/>
    <mergeCell ref="J101:L101"/>
    <mergeCell ref="O101:Q101"/>
    <mergeCell ref="B102:C102"/>
    <mergeCell ref="E102:F102"/>
    <mergeCell ref="J102:K102"/>
    <mergeCell ref="B83:C83"/>
    <mergeCell ref="E83:G83"/>
    <mergeCell ref="J83:L83"/>
    <mergeCell ref="O83:Q83"/>
    <mergeCell ref="B84:C84"/>
    <mergeCell ref="E84:F84"/>
    <mergeCell ref="J84:K84"/>
    <mergeCell ref="B92:C92"/>
    <mergeCell ref="E92:G92"/>
    <mergeCell ref="J92:L92"/>
    <mergeCell ref="O92:Q92"/>
    <mergeCell ref="B66:C66"/>
    <mergeCell ref="E66:F66"/>
    <mergeCell ref="J66:K66"/>
    <mergeCell ref="B74:C74"/>
    <mergeCell ref="E74:G74"/>
    <mergeCell ref="J74:L74"/>
    <mergeCell ref="O74:Q74"/>
    <mergeCell ref="B75:C75"/>
    <mergeCell ref="E75:F75"/>
    <mergeCell ref="J75:K75"/>
    <mergeCell ref="B56:C56"/>
    <mergeCell ref="E56:G56"/>
    <mergeCell ref="J56:L56"/>
    <mergeCell ref="O56:Q56"/>
    <mergeCell ref="B57:C57"/>
    <mergeCell ref="E57:F57"/>
    <mergeCell ref="J57:K57"/>
    <mergeCell ref="B65:C65"/>
    <mergeCell ref="E65:G65"/>
    <mergeCell ref="J65:L65"/>
    <mergeCell ref="O65:Q65"/>
    <mergeCell ref="B39:C39"/>
    <mergeCell ref="E39:F39"/>
    <mergeCell ref="J39:K39"/>
    <mergeCell ref="B47:C47"/>
    <mergeCell ref="E47:G47"/>
    <mergeCell ref="J47:L47"/>
    <mergeCell ref="O47:Q47"/>
    <mergeCell ref="B48:C48"/>
    <mergeCell ref="E48:F48"/>
    <mergeCell ref="J48:K48"/>
    <mergeCell ref="B29:C29"/>
    <mergeCell ref="E29:G29"/>
    <mergeCell ref="J29:L29"/>
    <mergeCell ref="O29:Q29"/>
    <mergeCell ref="B30:C30"/>
    <mergeCell ref="E30:F30"/>
    <mergeCell ref="J30:K30"/>
    <mergeCell ref="B38:C38"/>
    <mergeCell ref="E38:G38"/>
    <mergeCell ref="J38:L38"/>
    <mergeCell ref="O38:Q38"/>
    <mergeCell ref="B12:C12"/>
    <mergeCell ref="E12:F12"/>
    <mergeCell ref="J12:K12"/>
    <mergeCell ref="B20:C20"/>
    <mergeCell ref="E20:G20"/>
    <mergeCell ref="J20:L20"/>
    <mergeCell ref="O20:Q20"/>
    <mergeCell ref="B21:C21"/>
    <mergeCell ref="E21:F21"/>
    <mergeCell ref="J21:K21"/>
    <mergeCell ref="B2:C2"/>
    <mergeCell ref="E2:G2"/>
    <mergeCell ref="J2:L2"/>
    <mergeCell ref="O2:Q2"/>
    <mergeCell ref="B3:C3"/>
    <mergeCell ref="E3:F3"/>
    <mergeCell ref="J3:K3"/>
    <mergeCell ref="B11:C11"/>
    <mergeCell ref="E11:G11"/>
    <mergeCell ref="J11:L11"/>
    <mergeCell ref="O11:Q11"/>
  </mergeCells>
  <conditionalFormatting sqref="C4:C9">
    <cfRule type="expression" dxfId="1509" priority="2">
      <formula>M4&gt;2</formula>
    </cfRule>
  </conditionalFormatting>
  <conditionalFormatting sqref="C13:C18">
    <cfRule type="expression" dxfId="1508" priority="3">
      <formula>M13&gt;2</formula>
    </cfRule>
  </conditionalFormatting>
  <conditionalFormatting sqref="C22:C27">
    <cfRule type="expression" dxfId="1507" priority="4">
      <formula>M22&gt;2</formula>
    </cfRule>
  </conditionalFormatting>
  <conditionalFormatting sqref="C31:C36">
    <cfRule type="expression" dxfId="1506" priority="5">
      <formula>M31&gt;2</formula>
    </cfRule>
  </conditionalFormatting>
  <conditionalFormatting sqref="C40:C45">
    <cfRule type="expression" dxfId="1505" priority="6">
      <formula>M40&gt;2</formula>
    </cfRule>
  </conditionalFormatting>
  <conditionalFormatting sqref="C49:C54">
    <cfRule type="expression" dxfId="1504" priority="7">
      <formula>M49&gt;2</formula>
    </cfRule>
  </conditionalFormatting>
  <conditionalFormatting sqref="C58:C63">
    <cfRule type="expression" dxfId="1503" priority="8">
      <formula>M58&gt;2</formula>
    </cfRule>
  </conditionalFormatting>
  <conditionalFormatting sqref="C67:C72">
    <cfRule type="expression" dxfId="1502" priority="9">
      <formula>M67&gt;2</formula>
    </cfRule>
  </conditionalFormatting>
  <conditionalFormatting sqref="C76:C81">
    <cfRule type="expression" dxfId="1501" priority="10">
      <formula>M76&gt;2</formula>
    </cfRule>
  </conditionalFormatting>
  <conditionalFormatting sqref="C85:C90">
    <cfRule type="expression" dxfId="1500" priority="11">
      <formula>M85&gt;2</formula>
    </cfRule>
  </conditionalFormatting>
  <conditionalFormatting sqref="C94:C99">
    <cfRule type="expression" dxfId="1499" priority="12">
      <formula>M94&gt;2</formula>
    </cfRule>
  </conditionalFormatting>
  <conditionalFormatting sqref="C103:C108">
    <cfRule type="expression" dxfId="1498" priority="13">
      <formula>M103&gt;2</formula>
    </cfRule>
  </conditionalFormatting>
  <conditionalFormatting sqref="C112:C117">
    <cfRule type="expression" dxfId="1497" priority="14">
      <formula>M112&gt;2</formula>
    </cfRule>
  </conditionalFormatting>
  <conditionalFormatting sqref="C121:C126">
    <cfRule type="expression" dxfId="1496" priority="15">
      <formula>M121&gt;2</formula>
    </cfRule>
  </conditionalFormatting>
  <conditionalFormatting sqref="C130:C135">
    <cfRule type="expression" dxfId="1495" priority="16">
      <formula>M130&gt;2</formula>
    </cfRule>
  </conditionalFormatting>
  <conditionalFormatting sqref="C139:C144">
    <cfRule type="expression" dxfId="1494" priority="17">
      <formula>M139&gt;2</formula>
    </cfRule>
  </conditionalFormatting>
  <pageMargins left="0.23611111111111099" right="0.23611111111111099" top="0.74861111111111101" bottom="0.74861111111111101" header="0.31527777777777799" footer="0.31527777777777799"/>
  <pageSetup paperSize="9" fitToHeight="0" orientation="portrait" horizontalDpi="300" verticalDpi="300"/>
  <headerFooter>
    <oddHeader>&amp;CBARRAGEM DE TENIS DO CLUBE DO EXERCITO - BRASILIA - 2020</oddHeader>
    <oddFooter>&amp;LPágina: &amp;P / &amp;N&amp;REmitido em &amp;D - &amp;T</oddFooter>
  </headerFooter>
  <rowBreaks count="1" manualBreakCount="1">
    <brk id="72" max="16383" man="1"/>
  </rowBreaks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W119"/>
  <sheetViews>
    <sheetView showGridLines="0" showRowColHeaders="0" zoomScale="75" zoomScaleNormal="75" workbookViewId="0">
      <selection activeCell="G6" sqref="G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70.3320312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Turno'!C2</f>
        <v>GRUPO A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Turno'!D4</f>
        <v>OTÁVIO BUENO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OTÁVIO BUENO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5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Turno'!EJ4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Turno'!C4</f>
        <v>1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35" t="s">
        <v>286</v>
      </c>
      <c r="E13" s="239">
        <f>VALUE(VLOOKUP('Result do Turno'!C4,'Result do Turno'!FY4:FZ9,2,0))</f>
        <v>5</v>
      </c>
      <c r="K13" s="190"/>
      <c r="L13" s="240"/>
      <c r="O13" s="226"/>
      <c r="P13" s="330" t="s">
        <v>287</v>
      </c>
      <c r="Q13" s="330"/>
      <c r="R13" s="241">
        <f>'Result do Turno'!EK4</f>
        <v>2</v>
      </c>
      <c r="U13" s="233"/>
    </row>
    <row r="14" spans="2:23" ht="15.75" x14ac:dyDescent="0.5">
      <c r="B14" s="226"/>
      <c r="D14" s="235" t="str">
        <f>Historia!$J$1</f>
        <v xml:space="preserve"> </v>
      </c>
      <c r="E14" s="236" t="str">
        <f>IF(VLOOKUP('Result do Turno'!D4,Historia!$A$2:$J$527,10,0)=0,"",VLOOKUP('Result do Turno'!D4,Historia!$A$2:$J$527,10,0))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IF(L14=0,"",IF(Jogos!BG4=0,"x","ѵ"))</f>
        <v>ѵ</v>
      </c>
      <c r="J14" s="243" t="str">
        <f>Jogos!CB4</f>
        <v>OTÁVIO BUENO venceu JOÃO RIBEIRO por 6x0 4x6 10x1</v>
      </c>
      <c r="K14" s="243" t="str">
        <f>Jogos!C4</f>
        <v/>
      </c>
      <c r="L14" s="245">
        <f>IF(Jogos!BH4="x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239" t="str">
        <f>IF(VLOOKUP('Result do Turno'!D4,Historia!$A$2:$I$527,9,0)=0,"",VLOOKUP('Result do Turno'!D4,Historia!$A$2:$I$527,9,0))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Turno'!EL4</f>
        <v>4</v>
      </c>
      <c r="U15" s="233"/>
    </row>
    <row r="16" spans="2:23" ht="15.75" x14ac:dyDescent="0.5">
      <c r="B16" s="226"/>
      <c r="D16" s="235">
        <f>Historia!$H$1</f>
        <v>2020</v>
      </c>
      <c r="E16" s="239" t="str">
        <f>IF(VLOOKUP('Result do Turno'!D4,Historia!$A$2:$I$527,8,0)=0,"",VLOOKUP('Result do Turno'!D4,Historia!$A$2:$I$527,8,0))</f>
        <v/>
      </c>
      <c r="G16" s="242" t="s">
        <v>291</v>
      </c>
      <c r="H16" s="243" t="str">
        <f>PARAMETROS!H5</f>
        <v>26 Fev a 03 Mar</v>
      </c>
      <c r="I16" s="244" t="str">
        <f>IF(L16=0,"",IF(Jogos!BI4=0,"x","ѵ"))</f>
        <v>x</v>
      </c>
      <c r="J16" s="243" t="str">
        <f>Jogos!CC4</f>
        <v>OTÁVIO BUENO perdeu para AMADEU FAÇANHA por Rx</v>
      </c>
      <c r="K16" s="243" t="str">
        <f>Jogos!E4</f>
        <v/>
      </c>
      <c r="L16" s="245">
        <f>IF(Jogos!BJ4="x x",0,1)</f>
        <v>1</v>
      </c>
      <c r="O16" s="226"/>
      <c r="P16" s="331"/>
      <c r="Q16" t="s">
        <v>292</v>
      </c>
      <c r="R16" s="201">
        <f>'Result do Turno'!EM4</f>
        <v>8</v>
      </c>
      <c r="U16" s="233"/>
    </row>
    <row r="17" spans="2:23" ht="15.75" x14ac:dyDescent="0.5">
      <c r="B17" s="226"/>
      <c r="D17" s="235">
        <f>Historia!$G$1</f>
        <v>2019</v>
      </c>
      <c r="E17" s="236">
        <f>IF(VLOOKUP('Result do Turno'!D4,Historia!$A$2:$I$527,7,0)=0,"",VLOOKUP('Result do Turno'!D4,Historia!$A$2:$I$527,7,0))</f>
        <v>2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Turno'!EN4</f>
        <v>-4</v>
      </c>
      <c r="U17" s="233"/>
    </row>
    <row r="18" spans="2:23" ht="15.75" x14ac:dyDescent="0.5">
      <c r="B18" s="226"/>
      <c r="D18" s="235">
        <f>Historia!$F$1</f>
        <v>2018</v>
      </c>
      <c r="E18" s="239">
        <f>IF(VLOOKUP('Result do Turno'!D4,Historia!$A$2:$I$527,6,0)=0,"",VLOOKUP('Result do Turno'!D4,Historia!$A$2:$I$527,6,0))</f>
        <v>3</v>
      </c>
      <c r="G18" s="242" t="s">
        <v>294</v>
      </c>
      <c r="H18" s="243" t="str">
        <f>PARAMETROS!H6</f>
        <v>04 a 10 Mar</v>
      </c>
      <c r="I18" s="244" t="str">
        <f>IF(L18=0,"",IF(Jogos!BK4=0,"x","ѵ"))</f>
        <v>ѵ</v>
      </c>
      <c r="J18" s="243" t="str">
        <f>Jogos!CD4</f>
        <v>OTÁVIO BUENO venceu RODRIGO SOARES por 5x7 6x4 10x6</v>
      </c>
      <c r="K18" s="243" t="str">
        <f>Jogos!G4</f>
        <v/>
      </c>
      <c r="L18" s="245">
        <f>IF(Jogos!BL4="x x",0,1)</f>
        <v>1</v>
      </c>
      <c r="O18" s="226"/>
      <c r="R18" s="30"/>
      <c r="U18" s="233"/>
    </row>
    <row r="19" spans="2:23" ht="15.75" x14ac:dyDescent="0.5">
      <c r="B19" s="226"/>
      <c r="D19" s="235">
        <f>Historia!$E$1</f>
        <v>2017</v>
      </c>
      <c r="E19" s="239">
        <f>IF(VLOOKUP('Result do Turno'!D4,Historia!$A$2:$I$527,5,0)=0,"",VLOOKUP('Result do Turno'!D4,Historia!$A$2:$I$527,5,0))</f>
        <v>2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Turno'!EO4</f>
        <v>57</v>
      </c>
      <c r="U19" s="233"/>
    </row>
    <row r="20" spans="2:23" ht="15.75" x14ac:dyDescent="0.5">
      <c r="B20" s="226"/>
      <c r="D20" s="235">
        <f>Historia!$D$1</f>
        <v>2016</v>
      </c>
      <c r="E20" s="236">
        <f>IF(VLOOKUP('Result do Turno'!D4,Historia!$A$2:$I$527,4,0)=0,"",VLOOKUP('Result do Turno'!D4,Historia!$A$2:$I$527,4,0))</f>
        <v>3</v>
      </c>
      <c r="G20" s="242" t="s">
        <v>296</v>
      </c>
      <c r="H20" s="243" t="str">
        <f>PARAMETROS!H7</f>
        <v>11 a 17 Mar</v>
      </c>
      <c r="I20" s="244" t="str">
        <f>IF(L20=0,"",IF(Jogos!BM4=0,"x","ѵ"))</f>
        <v>x</v>
      </c>
      <c r="J20" s="243" t="str">
        <f>Jogos!CE4</f>
        <v>OTÁVIO BUENO perdeu para GUSTAVO LUNA por 3x6 4x6</v>
      </c>
      <c r="K20" s="243" t="str">
        <f>Jogos!I4</f>
        <v/>
      </c>
      <c r="L20" s="245">
        <f>IF(Jogos!BN4="x x",0,1)</f>
        <v>1</v>
      </c>
      <c r="O20" s="226"/>
      <c r="P20" s="331"/>
      <c r="Q20" t="s">
        <v>292</v>
      </c>
      <c r="R20" s="201">
        <f>'Result do Turno'!EP4</f>
        <v>60</v>
      </c>
      <c r="U20" s="233"/>
      <c r="W20" s="26"/>
    </row>
    <row r="21" spans="2:23" ht="15.75" x14ac:dyDescent="0.5">
      <c r="B21" s="226"/>
      <c r="D21" s="235">
        <f>Historia!$C$1</f>
        <v>2015</v>
      </c>
      <c r="E21" s="239">
        <f>IF(VLOOKUP('Result do Turno'!D4,Historia!$A$2:$I$527,3,0)=0,"",VLOOKUP('Result do Turno'!D4,Historia!$A$2:$I$527,3,0))</f>
        <v>3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Turno'!EQ4</f>
        <v>-3</v>
      </c>
      <c r="U21" s="233"/>
      <c r="W21" s="19"/>
    </row>
    <row r="22" spans="2:23" ht="15.75" x14ac:dyDescent="0.5">
      <c r="B22" s="226"/>
      <c r="D22" s="235">
        <f>Historia!$B$1</f>
        <v>2014</v>
      </c>
      <c r="E22" s="239">
        <f>IF(VLOOKUP('Result do Turno'!D4,Historia!$A$2:$I$527,2,0)=0,"",VLOOKUP('Result do Turno'!D4,Historia!$A$2:$I$527,2,0))</f>
        <v>1</v>
      </c>
      <c r="G22" s="242" t="s">
        <v>297</v>
      </c>
      <c r="H22" s="243" t="str">
        <f>PARAMETROS!H8</f>
        <v>18 a 24 Mar</v>
      </c>
      <c r="I22" s="244" t="str">
        <f>IF(L22=0,"",IF(Jogos!BO4=0,"x","ѵ"))</f>
        <v>x</v>
      </c>
      <c r="J22" s="243" t="str">
        <f>Jogos!CF4</f>
        <v>OTÁVIO BUENO perdeu para DOUGLAS VELASQUEZ por 3x6 2x6</v>
      </c>
      <c r="K22" s="243" t="str">
        <f>Jogos!K4</f>
        <v/>
      </c>
      <c r="L22" s="245">
        <f>IF(Jogos!BP4="x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2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Turno'!D5</f>
        <v>DOUGLAS VELASQUEZ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DOUGLAS VELASQUEZ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2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Turno'!EJ5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Turno'!C5</f>
        <v>2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>
        <f>VALUE(VLOOKUP('Result do Turno'!C5,'Result do Turno'!FY4:FZ9,2,0))</f>
        <v>2</v>
      </c>
      <c r="K31" s="190"/>
      <c r="L31" s="233"/>
      <c r="O31" s="226"/>
      <c r="P31" s="330" t="s">
        <v>287</v>
      </c>
      <c r="Q31" s="330"/>
      <c r="R31" s="241">
        <f>'Result do Turno'!EK5</f>
        <v>4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str">
        <f>IF(VLOOKUP('Result do Turno'!D5,Historia!$A$2:$J$527,10,0)=0,"",VLOOKUP('Result do Turno'!D5,Historia!$A$2:$J$527,10,0))</f>
        <v/>
      </c>
      <c r="G32" s="242" t="str">
        <f>G14</f>
        <v>1a</v>
      </c>
      <c r="H32" s="256" t="str">
        <f>H14</f>
        <v>19 a 25 Fev</v>
      </c>
      <c r="I32" s="244" t="str">
        <f>IF(L32=0,"",IF(Jogos!BG5=0,"x","ѵ"))</f>
        <v>ѵ</v>
      </c>
      <c r="J32" s="243" t="str">
        <f>Jogos!CB5</f>
        <v>DOUGLAS VELASQUEZ venceu AMADEU FAÇANHA por 6x2 6x2</v>
      </c>
      <c r="K32" s="243" t="str">
        <f>Jogos!C5</f>
        <v/>
      </c>
      <c r="L32" s="245">
        <f>IF(Jogos!BH5="x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str">
        <f>IF(VLOOKUP('Result do Turno'!D5,Historia!$A$2:$I$527,9,0)=0,"",VLOOKUP('Result do Turno'!D5,Historia!$A$2:$I$527,9,0))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Turno'!EL5</f>
        <v>9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>
        <f>IF(VLOOKUP('Result do Turno'!D5,Historia!$A$2:$I$527,8,0)=0,"",VLOOKUP('Result do Turno'!D5,Historia!$A$2:$I$527,8,0))</f>
        <v>3</v>
      </c>
      <c r="G34" s="242" t="str">
        <f>G16</f>
        <v>2a</v>
      </c>
      <c r="H34" s="256" t="str">
        <f>H16</f>
        <v>26 Fev a 03 Mar</v>
      </c>
      <c r="I34" s="244" t="str">
        <f>IF(L34=0,"",IF(Jogos!BI5=0,"x","ѵ"))</f>
        <v>ѵ</v>
      </c>
      <c r="J34" s="243" t="str">
        <f>Jogos!CC5</f>
        <v>DOUGLAS VELASQUEZ venceu RODRIGO SOARES por 6x3 6x2</v>
      </c>
      <c r="K34" s="243" t="str">
        <f>Jogos!E5</f>
        <v/>
      </c>
      <c r="L34" s="245">
        <f>IF(Jogos!BJ5="x x",0,1)</f>
        <v>1</v>
      </c>
      <c r="O34" s="226"/>
      <c r="P34" s="331"/>
      <c r="Q34" t="s">
        <v>292</v>
      </c>
      <c r="R34" s="201">
        <f>'Result do Turno'!EM5</f>
        <v>3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>
        <f>IF(VLOOKUP('Result do Turno'!D5,Historia!$A$2:$I$527,7,0)=0,"",VLOOKUP('Result do Turno'!D5,Historia!$A$2:$I$527,7,0))</f>
        <v>4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Turno'!EN5</f>
        <v>6</v>
      </c>
      <c r="U35" s="233"/>
    </row>
    <row r="36" spans="2:21" ht="15.75" x14ac:dyDescent="0.5">
      <c r="B36" s="226"/>
      <c r="C36" s="254"/>
      <c r="D36">
        <f>Historia!$F$1</f>
        <v>2018</v>
      </c>
      <c r="E36" s="30">
        <f>IF(VLOOKUP('Result do Turno'!D5,Historia!$A$2:$I$527,6,0)=0,"",VLOOKUP('Result do Turno'!D5,Historia!$A$2:$I$527,6,0))</f>
        <v>4</v>
      </c>
      <c r="G36" s="242" t="str">
        <f>G18</f>
        <v>3a</v>
      </c>
      <c r="H36" s="256" t="str">
        <f>H18</f>
        <v>04 a 10 Mar</v>
      </c>
      <c r="I36" s="244" t="str">
        <f>IF(L36=0,"",IF(Jogos!BK5=0,"x","ѵ"))</f>
        <v>x</v>
      </c>
      <c r="J36" s="243" t="str">
        <f>Jogos!CD5</f>
        <v>DOUGLAS VELASQUEZ perdeu para GUSTAVO LUNA por 7x6 5x7 6x10</v>
      </c>
      <c r="K36" s="243" t="str">
        <f>Jogos!G5</f>
        <v/>
      </c>
      <c r="L36" s="245">
        <f>IF(Jogos!BL5="x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>
        <f>IF(VLOOKUP('Result do Turno'!D5,Historia!$A$2:$I$527,5,0)=0,"",VLOOKUP('Result do Turno'!D5,Historia!$A$2:$I$527,5,0))</f>
        <v>4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Turno'!EO5</f>
        <v>74</v>
      </c>
      <c r="U37" s="233"/>
    </row>
    <row r="38" spans="2:21" ht="15.75" x14ac:dyDescent="0.5">
      <c r="B38" s="226"/>
      <c r="C38" s="254"/>
      <c r="D38">
        <f>Historia!$D$1</f>
        <v>2016</v>
      </c>
      <c r="E38" s="30">
        <f>IF(VLOOKUP('Result do Turno'!D5,Historia!$A$2:$I$527,4,0)=0,"",VLOOKUP('Result do Turno'!D5,Historia!$A$2:$I$527,4,0))</f>
        <v>8</v>
      </c>
      <c r="G38" s="242" t="str">
        <f>G20</f>
        <v>4a</v>
      </c>
      <c r="H38" s="256" t="str">
        <f>H20</f>
        <v>11 a 17 Mar</v>
      </c>
      <c r="I38" s="244" t="str">
        <f>IF(L38=0,"",IF(Jogos!BM5=0,"x","ѵ"))</f>
        <v>ѵ</v>
      </c>
      <c r="J38" s="243" t="str">
        <f>Jogos!CE5</f>
        <v>DOUGLAS VELASQUEZ venceu JOÃO RIBEIRO por 7x6 3x6 10x7</v>
      </c>
      <c r="K38" s="243" t="str">
        <f>Jogos!I5</f>
        <v/>
      </c>
      <c r="L38" s="245">
        <f>IF(Jogos!BN5="x x",0,1)</f>
        <v>1</v>
      </c>
      <c r="O38" s="226"/>
      <c r="P38" s="331"/>
      <c r="Q38" t="s">
        <v>292</v>
      </c>
      <c r="R38" s="201">
        <f>'Result do Turno'!EP5</f>
        <v>56</v>
      </c>
      <c r="U38" s="233"/>
    </row>
    <row r="39" spans="2:21" ht="15.75" x14ac:dyDescent="0.5">
      <c r="B39" s="226"/>
      <c r="C39" s="254"/>
      <c r="D39">
        <f>Historia!$C$1</f>
        <v>2015</v>
      </c>
      <c r="E39" s="30">
        <f>IF(VLOOKUP('Result do Turno'!D5,Historia!$A$2:$I$527,3,0)=0,"",VLOOKUP('Result do Turno'!D5,Historia!$A$2:$I$527,3,0))</f>
        <v>17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Turno'!EQ5</f>
        <v>18</v>
      </c>
      <c r="U39" s="233"/>
    </row>
    <row r="40" spans="2:21" ht="15.75" x14ac:dyDescent="0.5">
      <c r="B40" s="226"/>
      <c r="C40" s="254"/>
      <c r="D40">
        <f>Historia!$B$1</f>
        <v>2014</v>
      </c>
      <c r="E40" s="30" t="str">
        <f>IF(VLOOKUP('Result do Turno'!D5,Historia!$A$2:$I$527,2,0)=0,"",VLOOKUP('Result do Turno'!D5,Historia!$A$2:$I$527,2,0))</f>
        <v/>
      </c>
      <c r="G40" s="242" t="str">
        <f>G22</f>
        <v>5a</v>
      </c>
      <c r="H40" s="256" t="str">
        <f>H22</f>
        <v>18 a 24 Mar</v>
      </c>
      <c r="I40" s="244" t="str">
        <f>IF(L40=0,"",IF(Jogos!BO5=0,"x","ѵ"))</f>
        <v>ѵ</v>
      </c>
      <c r="J40" s="243" t="str">
        <f>Jogos!CF5</f>
        <v>DOUGLAS VELASQUEZ venceu OTÁVIO BUENO por 6x3 6x2</v>
      </c>
      <c r="K40" s="243" t="str">
        <f>Jogos!K5</f>
        <v/>
      </c>
      <c r="L40" s="245">
        <f>IF(Jogos!BP5="x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Turno'!D6</f>
        <v>GUSTAVO LUNA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GUSTAVO LUNA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D47" s="235" t="s">
        <v>281</v>
      </c>
      <c r="E47" s="236">
        <f>E49-E48+C45</f>
        <v>1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Turno'!EJ6</f>
        <v>5</v>
      </c>
      <c r="U47" s="233"/>
    </row>
    <row r="48" spans="2:21" ht="15" customHeight="1" x14ac:dyDescent="0.45">
      <c r="B48" s="226"/>
      <c r="C48" s="157"/>
      <c r="D48" s="235" t="s">
        <v>285</v>
      </c>
      <c r="E48" s="239">
        <f>'Result do Turno'!C6</f>
        <v>3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>
        <f>VALUE(VLOOKUP('Result do Turno'!C6,'Result do Turno'!FY4:FZ9,2,0))</f>
        <v>1</v>
      </c>
      <c r="K49" s="190"/>
      <c r="L49" s="233"/>
      <c r="O49" s="226"/>
      <c r="P49" s="330" t="s">
        <v>287</v>
      </c>
      <c r="Q49" s="330"/>
      <c r="R49" s="241">
        <f>'Result do Turno'!EK6</f>
        <v>5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str">
        <f>IF(VLOOKUP('Result do Turno'!D6,Historia!$A$2:$J$527,10,0)=0,"",VLOOKUP('Result do Turno'!D6,Historia!$A$2:$J$527,10,0))</f>
        <v/>
      </c>
      <c r="G50" s="242" t="str">
        <f>G32</f>
        <v>1a</v>
      </c>
      <c r="H50" s="256" t="str">
        <f>H32</f>
        <v>19 a 25 Fev</v>
      </c>
      <c r="I50" s="244" t="str">
        <f>IF(L50=0,"",IF(Jogos!BG6=0,"x","ѵ"))</f>
        <v>ѵ</v>
      </c>
      <c r="J50" s="243" t="str">
        <f>Jogos!CB6</f>
        <v>GUSTAVO LUNA venceu RODRIGO SOARES por 6x2 7x6</v>
      </c>
      <c r="K50" s="243" t="str">
        <f>Jogos!C6</f>
        <v/>
      </c>
      <c r="L50" s="245">
        <f>IF(Jogos!BH6="x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str">
        <f>IF(VLOOKUP('Result do Turno'!D6,Historia!$A$2:$I$527,9,0)=0,"",VLOOKUP('Result do Turno'!D6,Historia!$A$2:$I$527,9,0))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Turno'!EL6</f>
        <v>10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>
        <f>IF(VLOOKUP('Result do Turno'!D6,Historia!$A$2:$I$527,8,0)=0,"",VLOOKUP('Result do Turno'!D6,Historia!$A$2:$I$527,8,0))</f>
        <v>1</v>
      </c>
      <c r="G52" s="242" t="str">
        <f>G34</f>
        <v>2a</v>
      </c>
      <c r="H52" s="256" t="str">
        <f>H34</f>
        <v>26 Fev a 03 Mar</v>
      </c>
      <c r="I52" s="244" t="str">
        <f>IF(L52=0,"",IF(Jogos!BI6=0,"x","ѵ"))</f>
        <v>ѵ</v>
      </c>
      <c r="J52" s="243" t="str">
        <f>Jogos!CC6</f>
        <v>GUSTAVO LUNA venceu JOÃO RIBEIRO por 6x1 6x1</v>
      </c>
      <c r="K52" s="243" t="str">
        <f>Jogos!E6</f>
        <v/>
      </c>
      <c r="L52" s="245">
        <f>IF(Jogos!BJ6="x x",0,1)</f>
        <v>1</v>
      </c>
      <c r="O52" s="226"/>
      <c r="P52" s="331"/>
      <c r="Q52" t="s">
        <v>292</v>
      </c>
      <c r="R52" s="201">
        <f>'Result do Turno'!EM6</f>
        <v>1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>
        <f>IF(VLOOKUP('Result do Turno'!D6,Historia!$A$2:$I$527,7,0)=0,"",VLOOKUP('Result do Turno'!D6,Historia!$A$2:$I$527,7,0))</f>
        <v>1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Turno'!EN6</f>
        <v>9</v>
      </c>
      <c r="U53" s="233"/>
    </row>
    <row r="54" spans="2:21" ht="15.75" x14ac:dyDescent="0.5">
      <c r="B54" s="226"/>
      <c r="C54" s="254"/>
      <c r="D54">
        <f>Historia!$F$1</f>
        <v>2018</v>
      </c>
      <c r="E54" s="30">
        <f>IF(VLOOKUP('Result do Turno'!D6,Historia!$A$2:$I$527,6,0)=0,"",VLOOKUP('Result do Turno'!D6,Historia!$A$2:$I$527,6,0))</f>
        <v>1</v>
      </c>
      <c r="G54" s="242" t="str">
        <f>G36</f>
        <v>3a</v>
      </c>
      <c r="H54" s="256" t="str">
        <f>H36</f>
        <v>04 a 10 Mar</v>
      </c>
      <c r="I54" s="244" t="str">
        <f>IF(L54=0,"",IF(Jogos!BK6=0,"x","ѵ"))</f>
        <v>ѵ</v>
      </c>
      <c r="J54" s="243" t="str">
        <f>Jogos!CD6</f>
        <v>GUSTAVO LUNA venceu DOUGLAS VELASQUEZ por 6x7 7x5 10x6</v>
      </c>
      <c r="K54" s="243" t="str">
        <f>Jogos!G6</f>
        <v/>
      </c>
      <c r="L54" s="245">
        <f>IF(Jogos!BL6="x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>
        <f>IF(VLOOKUP('Result do Turno'!D6,Historia!$A$2:$I$527,5,0)=0,"",VLOOKUP('Result do Turno'!D6,Historia!$A$2:$I$527,5,0))</f>
        <v>1</v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Turno'!EO6</f>
        <v>73</v>
      </c>
      <c r="U55" s="233"/>
    </row>
    <row r="56" spans="2:21" ht="15.75" x14ac:dyDescent="0.5">
      <c r="B56" s="226"/>
      <c r="C56" s="254"/>
      <c r="D56">
        <f>Historia!$D$1</f>
        <v>2016</v>
      </c>
      <c r="E56" s="30">
        <f>IF(VLOOKUP('Result do Turno'!D6,Historia!$A$2:$I$527,4,0)=0,"",VLOOKUP('Result do Turno'!D6,Historia!$A$2:$I$527,4,0))</f>
        <v>1</v>
      </c>
      <c r="G56" s="242" t="str">
        <f>G38</f>
        <v>4a</v>
      </c>
      <c r="H56" s="256" t="str">
        <f>H38</f>
        <v>11 a 17 Mar</v>
      </c>
      <c r="I56" s="244" t="str">
        <f>IF(L56=0,"",IF(Jogos!BM6=0,"x","ѵ"))</f>
        <v>ѵ</v>
      </c>
      <c r="J56" s="243" t="str">
        <f>Jogos!CE6</f>
        <v>GUSTAVO LUNA venceu OTÁVIO BUENO por 6x3 6x4</v>
      </c>
      <c r="K56" s="243" t="str">
        <f>Jogos!I6</f>
        <v/>
      </c>
      <c r="L56" s="245">
        <f>IF(Jogos!BN6="x x",0,1)</f>
        <v>1</v>
      </c>
      <c r="O56" s="226"/>
      <c r="P56" s="331"/>
      <c r="Q56" t="s">
        <v>292</v>
      </c>
      <c r="R56" s="201">
        <f>'Result do Turno'!EP6</f>
        <v>44</v>
      </c>
      <c r="U56" s="233"/>
    </row>
    <row r="57" spans="2:21" ht="15.75" x14ac:dyDescent="0.5">
      <c r="B57" s="226"/>
      <c r="C57" s="254"/>
      <c r="D57">
        <f>Historia!$C$1</f>
        <v>2015</v>
      </c>
      <c r="E57" s="30">
        <f>IF(VLOOKUP('Result do Turno'!D6,Historia!$A$2:$I$527,3,0)=0,"",VLOOKUP('Result do Turno'!D6,Historia!$A$2:$I$527,3,0))</f>
        <v>1</v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Turno'!EQ6</f>
        <v>29</v>
      </c>
      <c r="U57" s="233"/>
    </row>
    <row r="58" spans="2:21" ht="15.75" x14ac:dyDescent="0.5">
      <c r="B58" s="226"/>
      <c r="C58" s="254"/>
      <c r="D58">
        <f>Historia!$B$1</f>
        <v>2014</v>
      </c>
      <c r="E58" s="30">
        <f>IF(VLOOKUP('Result do Turno'!D6,Historia!$A$2:$I$527,2,0)=0,"",VLOOKUP('Result do Turno'!D6,Historia!$A$2:$I$527,2,0))</f>
        <v>2</v>
      </c>
      <c r="G58" s="242" t="str">
        <f>G40</f>
        <v>5a</v>
      </c>
      <c r="H58" s="256" t="str">
        <f>H40</f>
        <v>18 a 24 Mar</v>
      </c>
      <c r="I58" s="244" t="str">
        <f>IF(L58=0,"",IF(Jogos!BO6=0,"x","ѵ"))</f>
        <v>ѵ</v>
      </c>
      <c r="J58" s="243" t="str">
        <f>Jogos!CF6</f>
        <v>GUSTAVO LUNA venceu AMADEU FAÇANHA por 6x3 7x6</v>
      </c>
      <c r="K58" s="243" t="str">
        <f>Jogos!K6</f>
        <v/>
      </c>
      <c r="L58" s="245">
        <f>IF(Jogos!BP6="x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Turno'!D7</f>
        <v>RODRIGO SOARES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RODRIGO SOARES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4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Turno'!EJ7</f>
        <v>5</v>
      </c>
      <c r="U65" s="233"/>
    </row>
    <row r="66" spans="2:21" ht="15" customHeight="1" x14ac:dyDescent="0.45">
      <c r="B66" s="226"/>
      <c r="C66" s="238"/>
      <c r="D66" s="235" t="s">
        <v>285</v>
      </c>
      <c r="E66" s="239">
        <f>'Result do Turno'!C7</f>
        <v>4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>
        <f>VALUE(VLOOKUP('Result do Turno'!C7,'Result do Turno'!FY4:FZ9,2,0))</f>
        <v>4</v>
      </c>
      <c r="K67" s="190"/>
      <c r="L67" s="233"/>
      <c r="O67" s="226"/>
      <c r="P67" s="330" t="s">
        <v>287</v>
      </c>
      <c r="Q67" s="330"/>
      <c r="R67" s="241">
        <f>'Result do Turno'!EK7</f>
        <v>2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Turno'!D7,Historia!$A$2:$J$527,10,0)=0,"",VLOOKUP('Result do Turno'!D7,Historia!$A$2:$J$527,10,0))</f>
        <v>#N/A</v>
      </c>
      <c r="G68" s="242" t="str">
        <f>G50</f>
        <v>1a</v>
      </c>
      <c r="H68" s="256" t="str">
        <f>H50</f>
        <v>19 a 25 Fev</v>
      </c>
      <c r="I68" s="244" t="str">
        <f>IF(L68=0,"",IF(Jogos!BG7=0,"x","ѵ"))</f>
        <v>x</v>
      </c>
      <c r="J68" s="243" t="str">
        <f>Jogos!CB7</f>
        <v>RODRIGO SOARES perdeu para GUSTAVO LUNA por 2x6 6x7</v>
      </c>
      <c r="K68" s="243" t="str">
        <f>Jogos!C7</f>
        <v/>
      </c>
      <c r="L68" s="245">
        <f>IF(Jogos!BH7="x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Turno'!D7,Historia!$A$2:$I$527,9,0)=0,"",VLOOKUP('Result do Turno'!D7,Historia!$A$2:$I$527,9,0))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Turno'!EL7</f>
        <v>5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Turno'!D7,Historia!$A$2:$I$527,8,0)=0,"",VLOOKUP('Result do Turno'!D7,Historia!$A$2:$I$527,8,0))</f>
        <v>#N/A</v>
      </c>
      <c r="G70" s="242" t="str">
        <f>G52</f>
        <v>2a</v>
      </c>
      <c r="H70" s="256" t="str">
        <f>H52</f>
        <v>26 Fev a 03 Mar</v>
      </c>
      <c r="I70" s="244" t="str">
        <f>IF(L70=0,"",IF(Jogos!BI7=0,"x","ѵ"))</f>
        <v>x</v>
      </c>
      <c r="J70" s="243" t="str">
        <f>Jogos!CC7</f>
        <v>RODRIGO SOARES perdeu para DOUGLAS VELASQUEZ por 3x6 2x6</v>
      </c>
      <c r="K70" s="243" t="str">
        <f>Jogos!E7</f>
        <v/>
      </c>
      <c r="L70" s="245">
        <f>IF(Jogos!BJ7="x x",0,1)</f>
        <v>1</v>
      </c>
      <c r="O70" s="226"/>
      <c r="P70" s="331"/>
      <c r="Q70" t="s">
        <v>292</v>
      </c>
      <c r="R70" s="201">
        <f>'Result do Turno'!EM7</f>
        <v>8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Turno'!D7,Historia!$A$2:$I$527,7,0)=0,"",VLOOKUP('Result do Turno'!D7,Historia!$A$2:$I$527,7,0))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Turno'!EN7</f>
        <v>-3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Turno'!D7,Historia!$A$2:$I$527,6,0)=0,"",VLOOKUP('Result do Turno'!D7,Historia!$A$2:$I$527,6,0))</f>
        <v>#N/A</v>
      </c>
      <c r="G72" s="242" t="str">
        <f>G54</f>
        <v>3a</v>
      </c>
      <c r="H72" s="256" t="str">
        <f>H54</f>
        <v>04 a 10 Mar</v>
      </c>
      <c r="I72" s="244" t="str">
        <f>IF(L72=0,"",IF(Jogos!BK7=0,"x","ѵ"))</f>
        <v>x</v>
      </c>
      <c r="J72" s="243" t="str">
        <f>Jogos!CD7</f>
        <v>RODRIGO SOARES perdeu para OTÁVIO BUENO por 7x5 4x6 6x10</v>
      </c>
      <c r="K72" s="243" t="str">
        <f>Jogos!G7</f>
        <v/>
      </c>
      <c r="L72" s="245">
        <f>IF(Jogos!BL7="x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Turno'!D7,Historia!$A$2:$I$527,5,0)=0,"",VLOOKUP('Result do Turno'!D7,Historia!$A$2:$I$527,5,0))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Turno'!EO7</f>
        <v>65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Turno'!D7,Historia!$A$2:$I$527,4,0)=0,"",VLOOKUP('Result do Turno'!D7,Historia!$A$2:$I$527,4,0))</f>
        <v>#N/A</v>
      </c>
      <c r="G74" s="242" t="str">
        <f>G56</f>
        <v>4a</v>
      </c>
      <c r="H74" s="256" t="str">
        <f>H56</f>
        <v>11 a 17 Mar</v>
      </c>
      <c r="I74" s="244" t="str">
        <f>IF(L74=0,"",IF(Jogos!BM7=0,"x","ѵ"))</f>
        <v>ѵ</v>
      </c>
      <c r="J74" s="243" t="str">
        <f>Jogos!CE7</f>
        <v>RODRIGO SOARES venceu AMADEU FAÇANHA por 2x6 4x3</v>
      </c>
      <c r="K74" s="243" t="str">
        <f>Jogos!I7</f>
        <v/>
      </c>
      <c r="L74" s="245">
        <f>IF(Jogos!BN7="x x",0,1)</f>
        <v>1</v>
      </c>
      <c r="O74" s="226"/>
      <c r="P74" s="331"/>
      <c r="Q74" t="s">
        <v>292</v>
      </c>
      <c r="R74" s="201">
        <f>'Result do Turno'!EP7</f>
        <v>73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Turno'!D7,Historia!$A$2:$I$527,3,0)=0,"",VLOOKUP('Result do Turno'!D7,Historia!$A$2:$I$527,3,0))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Turno'!EQ7</f>
        <v>-8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Turno'!D7,Historia!$A$2:$I$527,2,0)=0,"",VLOOKUP('Result do Turno'!D7,Historia!$A$2:$I$527,2,0))</f>
        <v>#N/A</v>
      </c>
      <c r="G76" s="242" t="str">
        <f>G58</f>
        <v>5a</v>
      </c>
      <c r="H76" s="256" t="str">
        <f>H58</f>
        <v>18 a 24 Mar</v>
      </c>
      <c r="I76" s="244" t="str">
        <f>IF(L76=0,"",IF(Jogos!BO7=0,"x","ѵ"))</f>
        <v>ѵ</v>
      </c>
      <c r="J76" s="243" t="str">
        <f>Jogos!CF7</f>
        <v>RODRIGO SOARES venceu JOÃO RIBEIRO por 6x4 1x6 10x8</v>
      </c>
      <c r="K76" s="243" t="str">
        <f>Jogos!K7</f>
        <v/>
      </c>
      <c r="L76" s="245">
        <f>IF(Jogos!BP7="x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Turno'!D8</f>
        <v>AMADEU FAÇANHA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AMADEU FAÇANHA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3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Turno'!EJ8</f>
        <v>5</v>
      </c>
      <c r="U83" s="233"/>
    </row>
    <row r="84" spans="2:21" ht="15" customHeight="1" x14ac:dyDescent="0.45">
      <c r="B84" s="226"/>
      <c r="C84" s="238"/>
      <c r="D84" s="235" t="s">
        <v>285</v>
      </c>
      <c r="E84" s="239">
        <f>'Result do Turno'!C8</f>
        <v>5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>
        <f>VALUE(VLOOKUP('Result do Turno'!C8,'Result do Turno'!FY4:FZ9,2,0))</f>
        <v>3</v>
      </c>
      <c r="K85" s="190"/>
      <c r="L85" s="233"/>
      <c r="O85" s="226"/>
      <c r="P85" s="330" t="s">
        <v>287</v>
      </c>
      <c r="Q85" s="330"/>
      <c r="R85" s="241">
        <f>'Result do Turno'!EK8</f>
        <v>2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Turno'!D8,Historia!$A$2:$J$527,10,0)=0,"",VLOOKUP('Result do Turno'!D8,Historia!$A$2:$J$527,10,0))</f>
        <v/>
      </c>
      <c r="G86" s="242" t="str">
        <f>G68</f>
        <v>1a</v>
      </c>
      <c r="H86" s="256" t="str">
        <f>H68</f>
        <v>19 a 25 Fev</v>
      </c>
      <c r="I86" s="244" t="str">
        <f>IF(L86=0,"",IF(Jogos!BG8=0,"x","ѵ"))</f>
        <v>x</v>
      </c>
      <c r="J86" s="243" t="str">
        <f>Jogos!CB8</f>
        <v>AMADEU FAÇANHA perdeu para DOUGLAS VELASQUEZ por 2x6 2x6</v>
      </c>
      <c r="K86" s="243" t="str">
        <f>Jogos!C8</f>
        <v/>
      </c>
      <c r="L86" s="245">
        <f>IF(Jogos!BH8="x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Turno'!D8,Historia!$A$2:$I$527,9,0)=0,"",VLOOKUP('Result do Turno'!D8,Historia!$A$2:$I$527,9,0))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Turno'!EL8</f>
        <v>5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>
        <f>IF(VLOOKUP('Result do Turno'!D8,Historia!$A$2:$I$527,8,0)=0,"",VLOOKUP('Result do Turno'!D8,Historia!$A$2:$I$527,8,0))</f>
        <v>2</v>
      </c>
      <c r="G88" s="242" t="str">
        <f>G70</f>
        <v>2a</v>
      </c>
      <c r="H88" s="256" t="str">
        <f>H70</f>
        <v>26 Fev a 03 Mar</v>
      </c>
      <c r="I88" s="244" t="str">
        <f>IF(L88=0,"",IF(Jogos!BI8=0,"x","ѵ"))</f>
        <v>ѵ</v>
      </c>
      <c r="J88" s="243" t="str">
        <f>Jogos!CC8</f>
        <v>AMADEU FAÇANHA venceu OTÁVIO BUENO por 6x4 x</v>
      </c>
      <c r="K88" s="243" t="str">
        <f>Jogos!E8</f>
        <v/>
      </c>
      <c r="L88" s="245">
        <f>IF(Jogos!BJ8="x x",0,1)</f>
        <v>1</v>
      </c>
      <c r="O88" s="226"/>
      <c r="P88" s="331"/>
      <c r="Q88" t="s">
        <v>292</v>
      </c>
      <c r="R88" s="201">
        <f>'Result do Turno'!EM8</f>
        <v>6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>
        <f>IF(VLOOKUP('Result do Turno'!D8,Historia!$A$2:$I$527,7,0)=0,"",VLOOKUP('Result do Turno'!D8,Historia!$A$2:$I$527,7,0))</f>
        <v>3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Turno'!EN8</f>
        <v>-1</v>
      </c>
      <c r="U89" s="233"/>
    </row>
    <row r="90" spans="2:21" ht="15.75" x14ac:dyDescent="0.5">
      <c r="B90" s="226"/>
      <c r="C90" s="254"/>
      <c r="D90">
        <f>Historia!$F$1</f>
        <v>2018</v>
      </c>
      <c r="E90" s="30">
        <f>IF(VLOOKUP('Result do Turno'!D8,Historia!$A$2:$I$527,6,0)=0,"",VLOOKUP('Result do Turno'!D8,Historia!$A$2:$I$527,6,0))</f>
        <v>2</v>
      </c>
      <c r="G90" s="242" t="str">
        <f>G72</f>
        <v>3a</v>
      </c>
      <c r="H90" s="256" t="str">
        <f>H72</f>
        <v>04 a 10 Mar</v>
      </c>
      <c r="I90" s="244" t="str">
        <f>IF(L90=0,"",IF(Jogos!BK8=0,"x","ѵ"))</f>
        <v>ѵ</v>
      </c>
      <c r="J90" s="243" t="str">
        <f>Jogos!CD8</f>
        <v>AMADEU FAÇANHA venceu JOÃO RIBEIRO por 6x2 6x2</v>
      </c>
      <c r="K90" s="243" t="str">
        <f>Jogos!G8</f>
        <v/>
      </c>
      <c r="L90" s="245">
        <f>IF(Jogos!BL8="x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>
        <f>IF(VLOOKUP('Result do Turno'!D8,Historia!$A$2:$I$527,5,0)=0,"",VLOOKUP('Result do Turno'!D8,Historia!$A$2:$I$527,5,0))</f>
        <v>3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Turno'!EO8</f>
        <v>46</v>
      </c>
      <c r="U91" s="233"/>
    </row>
    <row r="92" spans="2:21" ht="15.75" x14ac:dyDescent="0.5">
      <c r="B92" s="226"/>
      <c r="C92" s="254"/>
      <c r="D92">
        <f>Historia!$D$1</f>
        <v>2016</v>
      </c>
      <c r="E92" s="30">
        <f>IF(VLOOKUP('Result do Turno'!D8,Historia!$A$2:$I$527,4,0)=0,"",VLOOKUP('Result do Turno'!D8,Historia!$A$2:$I$527,4,0))</f>
        <v>6</v>
      </c>
      <c r="G92" s="242" t="str">
        <f>G74</f>
        <v>4a</v>
      </c>
      <c r="H92" s="256" t="str">
        <f>H74</f>
        <v>11 a 17 Mar</v>
      </c>
      <c r="I92" s="244" t="str">
        <f>IF(L92=0,"",IF(Jogos!BM8=0,"x","ѵ"))</f>
        <v>x</v>
      </c>
      <c r="J92" s="243" t="str">
        <f>Jogos!CE8</f>
        <v>AMADEU FAÇANHA perdeu para RODRIGO SOARES por Rx</v>
      </c>
      <c r="K92" s="243" t="str">
        <f>Jogos!I8</f>
        <v/>
      </c>
      <c r="L92" s="245">
        <f>IF(Jogos!BN8="x x",0,1)</f>
        <v>1</v>
      </c>
      <c r="O92" s="226"/>
      <c r="P92" s="331"/>
      <c r="Q92" t="s">
        <v>292</v>
      </c>
      <c r="R92" s="201">
        <f>'Result do Turno'!EP8</f>
        <v>51</v>
      </c>
      <c r="U92" s="233"/>
    </row>
    <row r="93" spans="2:21" ht="15.75" x14ac:dyDescent="0.5">
      <c r="B93" s="226"/>
      <c r="C93" s="254"/>
      <c r="D93">
        <f>Historia!$C$1</f>
        <v>2015</v>
      </c>
      <c r="E93" s="30">
        <f>IF(VLOOKUP('Result do Turno'!D8,Historia!$A$2:$I$527,3,0)=0,"",VLOOKUP('Result do Turno'!D8,Historia!$A$2:$I$527,3,0))</f>
        <v>2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Turno'!EQ8</f>
        <v>-5</v>
      </c>
      <c r="U93" s="233"/>
    </row>
    <row r="94" spans="2:21" ht="15.75" x14ac:dyDescent="0.5">
      <c r="B94" s="226"/>
      <c r="C94" s="254"/>
      <c r="D94">
        <f>Historia!$B$1</f>
        <v>2014</v>
      </c>
      <c r="E94" s="30">
        <f>IF(VLOOKUP('Result do Turno'!D8,Historia!$A$2:$I$527,2,0)=0,"",VLOOKUP('Result do Turno'!D8,Historia!$A$2:$I$527,2,0))</f>
        <v>3</v>
      </c>
      <c r="G94" s="242" t="str">
        <f>G76</f>
        <v>5a</v>
      </c>
      <c r="H94" s="256" t="str">
        <f>H76</f>
        <v>18 a 24 Mar</v>
      </c>
      <c r="I94" s="244" t="str">
        <f>IF(L94=0,"",IF(Jogos!BO8=0,"x","ѵ"))</f>
        <v>x</v>
      </c>
      <c r="J94" s="243" t="str">
        <f>Jogos!CF8</f>
        <v>AMADEU FAÇANHA perdeu para GUSTAVO LUNA por 3x6 6x7</v>
      </c>
      <c r="K94" s="243" t="str">
        <f>Jogos!K8</f>
        <v/>
      </c>
      <c r="L94" s="245">
        <f>IF(Jogos!BP8="x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Turno'!D9</f>
        <v>JOÃO RIBEIRO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JOÃO RIBEIRO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Turno'!EJ9</f>
        <v>5</v>
      </c>
      <c r="U101" s="233"/>
    </row>
    <row r="102" spans="2:21" ht="15" customHeight="1" x14ac:dyDescent="0.45">
      <c r="B102" s="226"/>
      <c r="C102" s="238"/>
      <c r="D102" s="235" t="s">
        <v>285</v>
      </c>
      <c r="E102" s="239">
        <f>'Result do Turno'!C9</f>
        <v>6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>
        <f>VALUE(VLOOKUP('Result do Turno'!C9,'Result do Turno'!FY4:FZ9,2,0))</f>
        <v>6</v>
      </c>
      <c r="K103" s="190"/>
      <c r="L103" s="233"/>
      <c r="O103" s="226"/>
      <c r="P103" s="330" t="s">
        <v>287</v>
      </c>
      <c r="Q103" s="330"/>
      <c r="R103" s="241">
        <f>'Result do Turno'!EK9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Turno'!D9,Historia!$A$2:$J$527,10,0)=0,"",VLOOKUP('Result do Turno'!D9,Historia!$A$2:$J$527,10,0))</f>
        <v>#N/A</v>
      </c>
      <c r="G104" s="242" t="str">
        <f>G86</f>
        <v>1a</v>
      </c>
      <c r="H104" s="256" t="str">
        <f>H86</f>
        <v>19 a 25 Fev</v>
      </c>
      <c r="I104" s="244" t="str">
        <f>IF(L104=0,"",IF(Jogos!BG9=0,"x","ѵ"))</f>
        <v>x</v>
      </c>
      <c r="J104" s="243" t="str">
        <f>Jogos!CB9</f>
        <v>JOÃO RIBEIRO perdeu para OTÁVIO BUENO por 0x6 6x4 1x10</v>
      </c>
      <c r="K104" s="243" t="str">
        <f>Jogos!C9</f>
        <v/>
      </c>
      <c r="L104" s="245">
        <f>IF(Jogos!BH9="x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Turno'!D9,Historia!$A$2:$I$527,9,0)=0,"",VLOOKUP('Result do Turno'!D9,Historia!$A$2:$I$527,9,0))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Turno'!EL9</f>
        <v>3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Turno'!D9,Historia!$A$2:$I$527,8,0)=0,"",VLOOKUP('Result do Turno'!D9,Historia!$A$2:$I$527,8,0))</f>
        <v>#N/A</v>
      </c>
      <c r="G106" s="242" t="str">
        <f>G88</f>
        <v>2a</v>
      </c>
      <c r="H106" s="256" t="str">
        <f>H88</f>
        <v>26 Fev a 03 Mar</v>
      </c>
      <c r="I106" s="244" t="str">
        <f>IF(L106=0,"",IF(Jogos!BI9=0,"x","ѵ"))</f>
        <v>x</v>
      </c>
      <c r="J106" s="243" t="str">
        <f>Jogos!CC9</f>
        <v>JOÃO RIBEIRO perdeu para GUSTAVO LUNA por 1x6 1x6</v>
      </c>
      <c r="K106" s="243" t="str">
        <f>Jogos!E9</f>
        <v/>
      </c>
      <c r="L106" s="245">
        <f>IF(Jogos!BJ9="x x",0,1)</f>
        <v>1</v>
      </c>
      <c r="O106" s="226"/>
      <c r="P106" s="331"/>
      <c r="Q106" t="s">
        <v>292</v>
      </c>
      <c r="R106" s="201">
        <f>'Result do Turno'!EM9</f>
        <v>10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Turno'!D9,Historia!$A$2:$I$527,7,0)=0,"",VLOOKUP('Result do Turno'!D9,Historia!$A$2:$I$527,7,0))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Turno'!EN9</f>
        <v>-7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Turno'!D9,Historia!$A$2:$I$527,6,0)=0,"",VLOOKUP('Result do Turno'!D9,Historia!$A$2:$I$527,6,0))</f>
        <v>#N/A</v>
      </c>
      <c r="G108" s="242" t="str">
        <f>G90</f>
        <v>3a</v>
      </c>
      <c r="H108" s="256" t="str">
        <f>H90</f>
        <v>04 a 10 Mar</v>
      </c>
      <c r="I108" s="244" t="str">
        <f>IF(L108=0,"",IF(Jogos!BK9=0,"x","ѵ"))</f>
        <v>x</v>
      </c>
      <c r="J108" s="243" t="str">
        <f>Jogos!CD9</f>
        <v>JOÃO RIBEIRO perdeu para AMADEU FAÇANHA por 2x6 2x6</v>
      </c>
      <c r="K108" s="243" t="str">
        <f>Jogos!G9</f>
        <v/>
      </c>
      <c r="L108" s="245">
        <f>IF(Jogos!BL9="x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Turno'!D9,Historia!$A$2:$I$527,5,0)=0,"",VLOOKUP('Result do Turno'!D9,Historia!$A$2:$I$527,5,0))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Turno'!EO9</f>
        <v>50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Turno'!D9,Historia!$A$2:$I$527,4,0)=0,"",VLOOKUP('Result do Turno'!D9,Historia!$A$2:$I$527,4,0))</f>
        <v>#N/A</v>
      </c>
      <c r="G110" s="242" t="str">
        <f>G92</f>
        <v>4a</v>
      </c>
      <c r="H110" s="256" t="str">
        <f>H92</f>
        <v>11 a 17 Mar</v>
      </c>
      <c r="I110" s="244" t="str">
        <f>IF(L110=0,"",IF(Jogos!BM9=0,"x","ѵ"))</f>
        <v>x</v>
      </c>
      <c r="J110" s="243" t="str">
        <f>Jogos!CE9</f>
        <v>JOÃO RIBEIRO perdeu para DOUGLAS VELASQUEZ por 6x7 6x3 7x10</v>
      </c>
      <c r="K110" s="243" t="str">
        <f>Jogos!I9</f>
        <v/>
      </c>
      <c r="L110" s="245">
        <f>IF(Jogos!BN9="x x",0,1)</f>
        <v>1</v>
      </c>
      <c r="O110" s="226"/>
      <c r="P110" s="331"/>
      <c r="Q110" t="s">
        <v>292</v>
      </c>
      <c r="R110" s="201">
        <f>'Result do Turno'!EP9</f>
        <v>81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Turno'!D9,Historia!$A$2:$I$527,3,0)=0,"",VLOOKUP('Result do Turno'!D9,Historia!$A$2:$I$527,3,0))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Turno'!EQ9</f>
        <v>-31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Turno'!D9,Historia!$A$2:$I$527,2,0)=0,"",VLOOKUP('Result do Turno'!D9,Historia!$A$2:$I$527,2,0))</f>
        <v>#N/A</v>
      </c>
      <c r="G112" s="242" t="str">
        <f>G94</f>
        <v>5a</v>
      </c>
      <c r="H112" s="256" t="str">
        <f>H94</f>
        <v>18 a 24 Mar</v>
      </c>
      <c r="I112" s="244" t="str">
        <f>IF(L112=0,"",IF(Jogos!BO9=0,"x","ѵ"))</f>
        <v>x</v>
      </c>
      <c r="J112" s="243" t="str">
        <f>Jogos!CF9</f>
        <v>JOÃO RIBEIRO perdeu para RODRIGO SOARES por 4x6 6x1 8x10</v>
      </c>
      <c r="K112" s="243" t="str">
        <f>Jogos!K9</f>
        <v/>
      </c>
      <c r="L112" s="245">
        <f>IF(Jogos!BP9="x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algorithmName="SHA-512" hashValue="7JnlSYVh+eWtaZhROMNH1/WGWYlX42bvRFkKkhBH/TmW++jUChNaWjgG36+ebEpIch/aX8YIiZfKvAq1Pj7J+w==" saltValue="qyew4DEMRL3FoCaS9oFLKw==" spinCount="100000" sheet="1" objects="1" scenarios="1" selectLockedCells="1" selectUnlockedCells="1"/>
  <mergeCells count="69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9:Q49"/>
    <mergeCell ref="P51:P53"/>
    <mergeCell ref="P55:P57"/>
    <mergeCell ref="D63:E63"/>
    <mergeCell ref="P63:Q63"/>
    <mergeCell ref="G47:G48"/>
    <mergeCell ref="H47:H48"/>
    <mergeCell ref="J47:J48"/>
    <mergeCell ref="K47:K48"/>
    <mergeCell ref="P47:Q47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493" priority="2">
      <formula>E6=0</formula>
    </cfRule>
    <cfRule type="expression" dxfId="1492" priority="3">
      <formula>E6=1</formula>
    </cfRule>
  </conditionalFormatting>
  <conditionalFormatting sqref="I14">
    <cfRule type="cellIs" dxfId="1491" priority="4" operator="equal">
      <formula>"ѵ"</formula>
    </cfRule>
    <cfRule type="cellIs" dxfId="1490" priority="5" operator="equal">
      <formula>"x"</formula>
    </cfRule>
  </conditionalFormatting>
  <conditionalFormatting sqref="I16">
    <cfRule type="cellIs" dxfId="1489" priority="6" operator="equal">
      <formula>"ѵ"</formula>
    </cfRule>
    <cfRule type="cellIs" dxfId="1488" priority="7" operator="equal">
      <formula>"x"</formula>
    </cfRule>
  </conditionalFormatting>
  <conditionalFormatting sqref="I18">
    <cfRule type="cellIs" dxfId="1487" priority="8" operator="equal">
      <formula>"ѵ"</formula>
    </cfRule>
    <cfRule type="cellIs" dxfId="1486" priority="9" operator="equal">
      <formula>"x"</formula>
    </cfRule>
  </conditionalFormatting>
  <conditionalFormatting sqref="I20">
    <cfRule type="cellIs" dxfId="1485" priority="10" operator="equal">
      <formula>"ѵ"</formula>
    </cfRule>
    <cfRule type="cellIs" dxfId="1484" priority="11" operator="equal">
      <formula>"x"</formula>
    </cfRule>
  </conditionalFormatting>
  <conditionalFormatting sqref="I22">
    <cfRule type="cellIs" dxfId="1483" priority="12" operator="equal">
      <formula>"ѵ"</formula>
    </cfRule>
    <cfRule type="cellIs" dxfId="1482" priority="13" operator="equal">
      <formula>"x"</formula>
    </cfRule>
  </conditionalFormatting>
  <conditionalFormatting sqref="I32">
    <cfRule type="cellIs" dxfId="1481" priority="14" operator="equal">
      <formula>"ѵ"</formula>
    </cfRule>
    <cfRule type="cellIs" dxfId="1480" priority="15" operator="equal">
      <formula>"x"</formula>
    </cfRule>
  </conditionalFormatting>
  <conditionalFormatting sqref="I34">
    <cfRule type="cellIs" dxfId="1479" priority="16" operator="equal">
      <formula>"ѵ"</formula>
    </cfRule>
    <cfRule type="cellIs" dxfId="1478" priority="17" operator="equal">
      <formula>"x"</formula>
    </cfRule>
  </conditionalFormatting>
  <conditionalFormatting sqref="I36">
    <cfRule type="cellIs" dxfId="1477" priority="18" operator="equal">
      <formula>"ѵ"</formula>
    </cfRule>
    <cfRule type="cellIs" dxfId="1476" priority="19" operator="equal">
      <formula>"x"</formula>
    </cfRule>
  </conditionalFormatting>
  <conditionalFormatting sqref="I38">
    <cfRule type="cellIs" dxfId="1475" priority="20" operator="equal">
      <formula>"ѵ"</formula>
    </cfRule>
    <cfRule type="cellIs" dxfId="1474" priority="21" operator="equal">
      <formula>"x"</formula>
    </cfRule>
  </conditionalFormatting>
  <conditionalFormatting sqref="I40">
    <cfRule type="cellIs" dxfId="1473" priority="22" operator="equal">
      <formula>"ѵ"</formula>
    </cfRule>
    <cfRule type="cellIs" dxfId="1472" priority="23" operator="equal">
      <formula>"x"</formula>
    </cfRule>
  </conditionalFormatting>
  <conditionalFormatting sqref="I50">
    <cfRule type="cellIs" dxfId="1471" priority="24" operator="equal">
      <formula>"ѵ"</formula>
    </cfRule>
    <cfRule type="cellIs" dxfId="1470" priority="25" operator="equal">
      <formula>"x"</formula>
    </cfRule>
  </conditionalFormatting>
  <conditionalFormatting sqref="I52">
    <cfRule type="cellIs" dxfId="1469" priority="26" operator="equal">
      <formula>"ѵ"</formula>
    </cfRule>
    <cfRule type="cellIs" dxfId="1468" priority="27" operator="equal">
      <formula>"x"</formula>
    </cfRule>
  </conditionalFormatting>
  <conditionalFormatting sqref="I54">
    <cfRule type="cellIs" dxfId="1467" priority="28" operator="equal">
      <formula>"ѵ"</formula>
    </cfRule>
    <cfRule type="cellIs" dxfId="1466" priority="29" operator="equal">
      <formula>"x"</formula>
    </cfRule>
  </conditionalFormatting>
  <conditionalFormatting sqref="I56">
    <cfRule type="cellIs" dxfId="1465" priority="30" operator="equal">
      <formula>"ѵ"</formula>
    </cfRule>
    <cfRule type="cellIs" dxfId="1464" priority="31" operator="equal">
      <formula>"x"</formula>
    </cfRule>
  </conditionalFormatting>
  <conditionalFormatting sqref="I58">
    <cfRule type="cellIs" dxfId="1463" priority="32" operator="equal">
      <formula>"ѵ"</formula>
    </cfRule>
    <cfRule type="cellIs" dxfId="1462" priority="33" operator="equal">
      <formula>"x"</formula>
    </cfRule>
  </conditionalFormatting>
  <conditionalFormatting sqref="I68">
    <cfRule type="cellIs" dxfId="1461" priority="34" operator="equal">
      <formula>"ѵ"</formula>
    </cfRule>
    <cfRule type="cellIs" dxfId="1460" priority="35" operator="equal">
      <formula>"x"</formula>
    </cfRule>
  </conditionalFormatting>
  <conditionalFormatting sqref="I70">
    <cfRule type="cellIs" dxfId="1459" priority="36" operator="equal">
      <formula>"ѵ"</formula>
    </cfRule>
    <cfRule type="cellIs" dxfId="1458" priority="37" operator="equal">
      <formula>"x"</formula>
    </cfRule>
  </conditionalFormatting>
  <conditionalFormatting sqref="I72">
    <cfRule type="cellIs" dxfId="1457" priority="38" operator="equal">
      <formula>"ѵ"</formula>
    </cfRule>
    <cfRule type="cellIs" dxfId="1456" priority="39" operator="equal">
      <formula>"x"</formula>
    </cfRule>
  </conditionalFormatting>
  <conditionalFormatting sqref="I74">
    <cfRule type="cellIs" dxfId="1455" priority="40" operator="equal">
      <formula>"ѵ"</formula>
    </cfRule>
    <cfRule type="cellIs" dxfId="1454" priority="41" operator="equal">
      <formula>"x"</formula>
    </cfRule>
  </conditionalFormatting>
  <conditionalFormatting sqref="I76">
    <cfRule type="cellIs" dxfId="1453" priority="42" operator="equal">
      <formula>"ѵ"</formula>
    </cfRule>
    <cfRule type="cellIs" dxfId="1452" priority="43" operator="equal">
      <formula>"x"</formula>
    </cfRule>
  </conditionalFormatting>
  <conditionalFormatting sqref="I86">
    <cfRule type="cellIs" dxfId="1451" priority="44" operator="equal">
      <formula>"ѵ"</formula>
    </cfRule>
    <cfRule type="cellIs" dxfId="1450" priority="45" operator="equal">
      <formula>"x"</formula>
    </cfRule>
  </conditionalFormatting>
  <conditionalFormatting sqref="I88">
    <cfRule type="cellIs" dxfId="1449" priority="46" operator="equal">
      <formula>"ѵ"</formula>
    </cfRule>
    <cfRule type="cellIs" dxfId="1448" priority="47" operator="equal">
      <formula>"x"</formula>
    </cfRule>
  </conditionalFormatting>
  <conditionalFormatting sqref="I90">
    <cfRule type="cellIs" dxfId="1447" priority="48" operator="equal">
      <formula>"ѵ"</formula>
    </cfRule>
    <cfRule type="cellIs" dxfId="1446" priority="49" operator="equal">
      <formula>"x"</formula>
    </cfRule>
  </conditionalFormatting>
  <conditionalFormatting sqref="I92">
    <cfRule type="cellIs" dxfId="1445" priority="50" operator="equal">
      <formula>"ѵ"</formula>
    </cfRule>
    <cfRule type="cellIs" dxfId="1444" priority="51" operator="equal">
      <formula>"x"</formula>
    </cfRule>
  </conditionalFormatting>
  <conditionalFormatting sqref="I94">
    <cfRule type="cellIs" dxfId="1443" priority="52" operator="equal">
      <formula>"ѵ"</formula>
    </cfRule>
    <cfRule type="cellIs" dxfId="1442" priority="53" operator="equal">
      <formula>"x"</formula>
    </cfRule>
  </conditionalFormatting>
  <conditionalFormatting sqref="I104">
    <cfRule type="cellIs" dxfId="1441" priority="54" operator="equal">
      <formula>"ѵ"</formula>
    </cfRule>
    <cfRule type="cellIs" dxfId="1440" priority="55" operator="equal">
      <formula>"x"</formula>
    </cfRule>
  </conditionalFormatting>
  <conditionalFormatting sqref="I106">
    <cfRule type="cellIs" dxfId="1439" priority="56" operator="equal">
      <formula>"ѵ"</formula>
    </cfRule>
    <cfRule type="cellIs" dxfId="1438" priority="57" operator="equal">
      <formula>"x"</formula>
    </cfRule>
  </conditionalFormatting>
  <conditionalFormatting sqref="I108">
    <cfRule type="cellIs" dxfId="1437" priority="58" operator="equal">
      <formula>"ѵ"</formula>
    </cfRule>
    <cfRule type="cellIs" dxfId="1436" priority="59" operator="equal">
      <formula>"x"</formula>
    </cfRule>
  </conditionalFormatting>
  <conditionalFormatting sqref="I110">
    <cfRule type="cellIs" dxfId="1435" priority="60" operator="equal">
      <formula>"ѵ"</formula>
    </cfRule>
    <cfRule type="cellIs" dxfId="1434" priority="61" operator="equal">
      <formula>"x"</formula>
    </cfRule>
  </conditionalFormatting>
  <conditionalFormatting sqref="I112">
    <cfRule type="cellIs" dxfId="1433" priority="62" operator="equal">
      <formula>"ѵ"</formula>
    </cfRule>
    <cfRule type="cellIs" dxfId="1432" priority="63" operator="equal">
      <formula>"x"</formula>
    </cfRule>
  </conditionalFormatting>
  <conditionalFormatting sqref="K14">
    <cfRule type="expression" dxfId="1431" priority="64">
      <formula>$D$9=K14</formula>
    </cfRule>
  </conditionalFormatting>
  <conditionalFormatting sqref="K16">
    <cfRule type="expression" dxfId="1430" priority="65">
      <formula>$D$9=K16</formula>
    </cfRule>
  </conditionalFormatting>
  <conditionalFormatting sqref="K18">
    <cfRule type="expression" dxfId="1429" priority="66">
      <formula>$D$9=K18</formula>
    </cfRule>
  </conditionalFormatting>
  <conditionalFormatting sqref="K20">
    <cfRule type="expression" dxfId="1428" priority="67">
      <formula>$D$9=K20</formula>
    </cfRule>
  </conditionalFormatting>
  <conditionalFormatting sqref="K22">
    <cfRule type="expression" dxfId="1427" priority="68">
      <formula>$D$9=K22</formula>
    </cfRule>
  </conditionalFormatting>
  <conditionalFormatting sqref="K32 K34 K36 K38 K40">
    <cfRule type="expression" dxfId="1426" priority="69">
      <formula>$D$27=K32</formula>
    </cfRule>
    <cfRule type="expression" dxfId="1425" priority="70">
      <formula>$D$9</formula>
    </cfRule>
  </conditionalFormatting>
  <conditionalFormatting sqref="K50">
    <cfRule type="expression" dxfId="1424" priority="71">
      <formula>$D$45=K50</formula>
    </cfRule>
  </conditionalFormatting>
  <conditionalFormatting sqref="K52">
    <cfRule type="expression" dxfId="1423" priority="72">
      <formula>$D$45=K52</formula>
    </cfRule>
  </conditionalFormatting>
  <conditionalFormatting sqref="K54">
    <cfRule type="expression" dxfId="1422" priority="73">
      <formula>$D$45=K54</formula>
    </cfRule>
  </conditionalFormatting>
  <conditionalFormatting sqref="K56">
    <cfRule type="expression" dxfId="1421" priority="74">
      <formula>$D$45=K56</formula>
    </cfRule>
  </conditionalFormatting>
  <conditionalFormatting sqref="K58">
    <cfRule type="expression" dxfId="1420" priority="75">
      <formula>$D$45=K58</formula>
    </cfRule>
  </conditionalFormatting>
  <conditionalFormatting sqref="K68 K70 K72 K74 K76">
    <cfRule type="expression" dxfId="1419" priority="76">
      <formula>$D$63=K68</formula>
    </cfRule>
    <cfRule type="expression" dxfId="1418" priority="77">
      <formula>$D$9</formula>
    </cfRule>
  </conditionalFormatting>
  <conditionalFormatting sqref="K86 K88 K90 K92 K94">
    <cfRule type="expression" dxfId="1417" priority="78">
      <formula>$D$81=K86</formula>
    </cfRule>
    <cfRule type="expression" dxfId="1416" priority="79">
      <formula>$D$9</formula>
    </cfRule>
  </conditionalFormatting>
  <conditionalFormatting sqref="K104">
    <cfRule type="expression" dxfId="1415" priority="80">
      <formula>$D$99=K104</formula>
    </cfRule>
  </conditionalFormatting>
  <conditionalFormatting sqref="K106">
    <cfRule type="expression" dxfId="1414" priority="81">
      <formula>$D$99=K106</formula>
    </cfRule>
  </conditionalFormatting>
  <conditionalFormatting sqref="K108">
    <cfRule type="expression" dxfId="1413" priority="82">
      <formula>$D$99=K108</formula>
    </cfRule>
  </conditionalFormatting>
  <conditionalFormatting sqref="K110">
    <cfRule type="expression" dxfId="1412" priority="83">
      <formula>$D$99=K110</formula>
    </cfRule>
  </conditionalFormatting>
  <conditionalFormatting sqref="K112">
    <cfRule type="expression" dxfId="1411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4.7304687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Turno'!C11</f>
        <v>GRUPO B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Turno'!D13</f>
        <v>ROBERTO FIUZA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ROBERTO FIUZA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1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Turno'!EJ13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Turno'!C13</f>
        <v>7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Turno'!C13,'Result do Turno'!FY13:FZ18,2,0)</f>
        <v>07</v>
      </c>
      <c r="K13" s="190"/>
      <c r="L13" s="233"/>
      <c r="O13" s="226"/>
      <c r="P13" s="330" t="s">
        <v>287</v>
      </c>
      <c r="Q13" s="330"/>
      <c r="R13" s="241">
        <f>'Result do Turno'!EK13</f>
        <v>4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str">
        <f>IF(VLOOKUP('Result do Turno'!D13,Historia!$A$2:$J$527,10,0)=0,"",VLOOKUP('Result do Turno'!D13,Historia!$A$2:$J$527,10,0))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IF(L14=0,"",IF(Jogos!BG13=0,"x","ѵ"))</f>
        <v>ѵ</v>
      </c>
      <c r="J14" s="243" t="str">
        <f>Jogos!CB13</f>
        <v>ROBERTO FIUZA venceu GUSTAVO MACHADO por 6x1 6x1</v>
      </c>
      <c r="K14" s="243" t="str">
        <f>Jogos!C13</f>
        <v/>
      </c>
      <c r="L14" s="245">
        <f>IF(Jogos!BH13="x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str">
        <f>IF(VLOOKUP('Result do Turno'!D13,Historia!$A$2:$I$527,9,0)=0,"",VLOOKUP('Result do Turno'!D13,Historia!$A$2:$I$527,9,0))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Turno'!EL13</f>
        <v>8</v>
      </c>
      <c r="U15" s="233"/>
    </row>
    <row r="16" spans="2:23" ht="15.75" x14ac:dyDescent="0.5">
      <c r="B16" s="226"/>
      <c r="D16" s="235">
        <f>Historia!$H$1</f>
        <v>2020</v>
      </c>
      <c r="E16" s="30">
        <f>IF(VLOOKUP('Result do Turno'!D13,Historia!$A$2:$I$527,8,0)=0,"",VLOOKUP('Result do Turno'!D13,Historia!$A$2:$I$527,8,0))</f>
        <v>4</v>
      </c>
      <c r="G16" s="242" t="s">
        <v>291</v>
      </c>
      <c r="H16" s="243" t="str">
        <f>PARAMETROS!H5</f>
        <v>26 Fev a 03 Mar</v>
      </c>
      <c r="I16" s="244" t="str">
        <f>IF(L16=0,"",IF(Jogos!BI13=0,"x","ѵ"))</f>
        <v>ѵ</v>
      </c>
      <c r="J16" s="243" t="str">
        <f>Jogos!CC13</f>
        <v>ROBERTO FIUZA venceu PEDRO SANTOS por 6x1 6x4</v>
      </c>
      <c r="K16" s="243" t="str">
        <f>Jogos!E13</f>
        <v/>
      </c>
      <c r="L16" s="245">
        <f>IF(Jogos!BJ13="x x",0,1)</f>
        <v>1</v>
      </c>
      <c r="O16" s="226"/>
      <c r="P16" s="331"/>
      <c r="Q16" t="s">
        <v>292</v>
      </c>
      <c r="R16" s="201">
        <f>'Result do Turno'!EM13</f>
        <v>2</v>
      </c>
      <c r="U16" s="233"/>
    </row>
    <row r="17" spans="2:23" ht="15.75" x14ac:dyDescent="0.5">
      <c r="B17" s="226"/>
      <c r="D17" s="235">
        <f>Historia!$G$1</f>
        <v>2019</v>
      </c>
      <c r="E17" s="30">
        <f>IF(VLOOKUP('Result do Turno'!D13,Historia!$A$2:$I$527,7,0)=0,"",VLOOKUP('Result do Turno'!D13,Historia!$A$2:$I$527,7,0))</f>
        <v>6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Turno'!EN13</f>
        <v>6</v>
      </c>
      <c r="U17" s="233"/>
    </row>
    <row r="18" spans="2:23" ht="15.75" x14ac:dyDescent="0.5">
      <c r="B18" s="226"/>
      <c r="D18">
        <f>Historia!$F$1</f>
        <v>2018</v>
      </c>
      <c r="E18" s="30">
        <f>IF(VLOOKUP('Result do Turno'!D13,Historia!$A$2:$I$527,6,0)=0,"",VLOOKUP('Result do Turno'!D13,Historia!$A$2:$I$527,6,0))</f>
        <v>6</v>
      </c>
      <c r="G18" s="242" t="s">
        <v>294</v>
      </c>
      <c r="H18" s="243" t="str">
        <f>PARAMETROS!H6</f>
        <v>04 a 10 Mar</v>
      </c>
      <c r="I18" s="244" t="str">
        <f>IF(L18=0,"",IF(Jogos!BK13=0,"x","ѵ"))</f>
        <v>ѵ</v>
      </c>
      <c r="J18" s="243" t="str">
        <f>Jogos!CD13</f>
        <v>ROBERTO FIUZA venceu JEFFERSON STOPATTO por 6x2 6x1</v>
      </c>
      <c r="K18" s="243" t="str">
        <f>Jogos!G13</f>
        <v/>
      </c>
      <c r="L18" s="245">
        <f>IF(Jogos!BL13="x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>
        <f>IF(VLOOKUP('Result do Turno'!D13,Historia!$A$2:$I$527,5,0)=0,"",VLOOKUP('Result do Turno'!D13,Historia!$A$2:$I$527,5,0))</f>
        <v>9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Turno'!EO13</f>
        <v>48</v>
      </c>
      <c r="U19" s="233"/>
    </row>
    <row r="20" spans="2:23" ht="15.75" x14ac:dyDescent="0.5">
      <c r="B20" s="226"/>
      <c r="D20">
        <f>Historia!$D$1</f>
        <v>2016</v>
      </c>
      <c r="E20" s="30" t="str">
        <f>IF(VLOOKUP('Result do Turno'!D13,Historia!$A$2:$I$527,4,0)=0,"",VLOOKUP('Result do Turno'!D13,Historia!$A$2:$I$527,4,0))</f>
        <v/>
      </c>
      <c r="G20" s="242" t="s">
        <v>296</v>
      </c>
      <c r="H20" s="243" t="str">
        <f>PARAMETROS!H7</f>
        <v>11 a 17 Mar</v>
      </c>
      <c r="I20" s="244" t="str">
        <f>IF(L20=0,"",IF(Jogos!BM13=0,"x","ѵ"))</f>
        <v>ѵ</v>
      </c>
      <c r="J20" s="243" t="str">
        <f>Jogos!CE13</f>
        <v>ROBERTO FIUZA venceu GUSTAVO ALMEIDA por 6x1 6x3</v>
      </c>
      <c r="K20" s="243" t="str">
        <f>Jogos!I13</f>
        <v/>
      </c>
      <c r="L20" s="245">
        <f>IF(Jogos!BN13="x x",0,1)</f>
        <v>1</v>
      </c>
      <c r="O20" s="226"/>
      <c r="P20" s="331"/>
      <c r="Q20" t="s">
        <v>292</v>
      </c>
      <c r="R20" s="201">
        <f>'Result do Turno'!EP13</f>
        <v>26</v>
      </c>
      <c r="U20" s="233"/>
      <c r="W20" s="26"/>
    </row>
    <row r="21" spans="2:23" ht="15.75" x14ac:dyDescent="0.5">
      <c r="B21" s="226"/>
      <c r="D21">
        <f>Historia!$C$1</f>
        <v>2015</v>
      </c>
      <c r="E21" s="30" t="str">
        <f>IF(VLOOKUP('Result do Turno'!D13,Historia!$A$2:$I$527,3,0)=0,"",VLOOKUP('Result do Turno'!D13,Historia!$A$2:$I$527,3,0))</f>
        <v/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Turno'!EQ13</f>
        <v>22</v>
      </c>
      <c r="U21" s="233"/>
      <c r="W21" s="19"/>
    </row>
    <row r="22" spans="2:23" ht="15.75" x14ac:dyDescent="0.5">
      <c r="B22" s="226"/>
      <c r="D22">
        <f>Historia!$B$1</f>
        <v>2014</v>
      </c>
      <c r="E22" s="30" t="str">
        <f>IF(VLOOKUP('Result do Turno'!D13,Historia!$A$2:$I$527,2,0)=0,"",VLOOKUP('Result do Turno'!D13,Historia!$A$2:$I$527,2,0))</f>
        <v/>
      </c>
      <c r="G22" s="242" t="s">
        <v>297</v>
      </c>
      <c r="H22" s="243" t="str">
        <f>PARAMETROS!H8</f>
        <v>18 a 24 Mar</v>
      </c>
      <c r="I22" s="244" t="str">
        <f>IF(L22=0,"",IF(Jogos!BO13=0,"x","ѵ"))</f>
        <v>x</v>
      </c>
      <c r="J22" s="243" t="str">
        <f>Jogos!CF13</f>
        <v>ROBERTO FIUZA perdeu para ADRIANO CHIARI por WxO</v>
      </c>
      <c r="K22" s="243" t="str">
        <f>Jogos!K13</f>
        <v/>
      </c>
      <c r="L22" s="245">
        <f>IF(Jogos!BP13="x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Turno'!D14</f>
        <v>ADRIANO CHIARI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ADRIANO CHIARI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4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Turno'!EJ14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Turno'!C14</f>
        <v>8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Turno'!C14,'Result do Turno'!FY13:FZ18,2,0)</f>
        <v>10</v>
      </c>
      <c r="K31" s="190"/>
      <c r="L31" s="233"/>
      <c r="O31" s="226"/>
      <c r="P31" s="330" t="s">
        <v>287</v>
      </c>
      <c r="Q31" s="330"/>
      <c r="R31" s="241">
        <f>'Result do Turno'!EK14</f>
        <v>2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str">
        <f>IF(VLOOKUP('Result do Turno'!D14,Historia!$A$2:$J$527,10,0)=0,"",VLOOKUP('Result do Turno'!D14,Historia!$A$2:$J$527,10,0))</f>
        <v/>
      </c>
      <c r="G32" s="242" t="str">
        <f>G14</f>
        <v>1a</v>
      </c>
      <c r="H32" s="256" t="str">
        <f>H14</f>
        <v>19 a 25 Fev</v>
      </c>
      <c r="I32" s="244" t="str">
        <f>IF(L32=0,"",IF(Jogos!BG14=0,"x","ѵ"))</f>
        <v>x</v>
      </c>
      <c r="J32" s="243" t="str">
        <f>Jogos!CB14</f>
        <v>ADRIANO CHIARI perdeu para PEDRO SANTOS por 6x7 5x7</v>
      </c>
      <c r="K32" s="243" t="str">
        <f>Jogos!C14</f>
        <v/>
      </c>
      <c r="L32" s="245">
        <f>IF(Jogos!BH14="x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str">
        <f>IF(VLOOKUP('Result do Turno'!D14,Historia!$A$2:$I$527,9,0)=0,"",VLOOKUP('Result do Turno'!D14,Historia!$A$2:$I$527,9,0))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Turno'!EL14</f>
        <v>4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>
        <f>IF(VLOOKUP('Result do Turno'!D14,Historia!$A$2:$I$527,8,0)=0,"",VLOOKUP('Result do Turno'!D14,Historia!$A$2:$I$527,8,0))</f>
        <v>26</v>
      </c>
      <c r="G34" s="242" t="str">
        <f>G16</f>
        <v>2a</v>
      </c>
      <c r="H34" s="256" t="str">
        <f>H16</f>
        <v>26 Fev a 03 Mar</v>
      </c>
      <c r="I34" s="244" t="str">
        <f>IF(L34=0,"",IF(Jogos!BI14=0,"x","ѵ"))</f>
        <v>ѵ</v>
      </c>
      <c r="J34" s="243" t="str">
        <f>Jogos!CC14</f>
        <v>ADRIANO CHIARI venceu JEFFERSON STOPATTO por 7x6 6x3</v>
      </c>
      <c r="K34" s="243" t="str">
        <f>Jogos!E14</f>
        <v/>
      </c>
      <c r="L34" s="245">
        <f>IF(Jogos!BJ14="x x",0,1)</f>
        <v>1</v>
      </c>
      <c r="O34" s="226"/>
      <c r="P34" s="331"/>
      <c r="Q34" t="s">
        <v>292</v>
      </c>
      <c r="R34" s="201">
        <f>'Result do Turno'!EM14</f>
        <v>6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>
        <f>IF(VLOOKUP('Result do Turno'!D14,Historia!$A$2:$I$527,7,0)=0,"",VLOOKUP('Result do Turno'!D14,Historia!$A$2:$I$527,7,0))</f>
        <v>48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Turno'!EN14</f>
        <v>-2</v>
      </c>
      <c r="U35" s="233"/>
    </row>
    <row r="36" spans="2:21" ht="15.75" x14ac:dyDescent="0.5">
      <c r="B36" s="226"/>
      <c r="C36" s="254"/>
      <c r="D36">
        <f>Historia!$F$1</f>
        <v>2018</v>
      </c>
      <c r="E36" s="30" t="str">
        <f>IF(VLOOKUP('Result do Turno'!D14,Historia!$A$2:$I$527,6,0)=0,"",VLOOKUP('Result do Turno'!D14,Historia!$A$2:$I$527,6,0))</f>
        <v/>
      </c>
      <c r="G36" s="242" t="str">
        <f>G18</f>
        <v>3a</v>
      </c>
      <c r="H36" s="256" t="str">
        <f>H18</f>
        <v>04 a 10 Mar</v>
      </c>
      <c r="I36" s="244" t="str">
        <f>IF(L36=0,"",IF(Jogos!BK14=0,"x","ѵ"))</f>
        <v>x</v>
      </c>
      <c r="J36" s="243" t="str">
        <f>Jogos!CD14</f>
        <v>ADRIANO CHIARI perdeu para GUSTAVO ALMEIDA por 3x6 6x7</v>
      </c>
      <c r="K36" s="243" t="str">
        <f>Jogos!G14</f>
        <v/>
      </c>
      <c r="L36" s="245">
        <f>IF(Jogos!BL14="x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str">
        <f>IF(VLOOKUP('Result do Turno'!D14,Historia!$A$2:$I$527,5,0)=0,"",VLOOKUP('Result do Turno'!D14,Historia!$A$2:$I$527,5,0))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Turno'!EO14</f>
        <v>51</v>
      </c>
      <c r="U37" s="233"/>
    </row>
    <row r="38" spans="2:21" ht="15.75" x14ac:dyDescent="0.5">
      <c r="B38" s="226"/>
      <c r="C38" s="254"/>
      <c r="D38">
        <f>Historia!$D$1</f>
        <v>2016</v>
      </c>
      <c r="E38" s="30" t="str">
        <f>IF(VLOOKUP('Result do Turno'!D14,Historia!$A$2:$I$527,4,0)=0,"",VLOOKUP('Result do Turno'!D14,Historia!$A$2:$I$527,4,0))</f>
        <v/>
      </c>
      <c r="G38" s="242" t="str">
        <f>G20</f>
        <v>4a</v>
      </c>
      <c r="H38" s="256" t="str">
        <f>H20</f>
        <v>11 a 17 Mar</v>
      </c>
      <c r="I38" s="244" t="str">
        <f>IF(L38=0,"",IF(Jogos!BM14=0,"x","ѵ"))</f>
        <v>x</v>
      </c>
      <c r="J38" s="243" t="str">
        <f>Jogos!CE14</f>
        <v>ADRIANO CHIARI perdeu para GUSTAVO MACHADO por 2x6 4x6</v>
      </c>
      <c r="K38" s="243" t="str">
        <f>Jogos!I14</f>
        <v/>
      </c>
      <c r="L38" s="245">
        <f>IF(Jogos!BN14="x x",0,1)</f>
        <v>1</v>
      </c>
      <c r="O38" s="226"/>
      <c r="P38" s="331"/>
      <c r="Q38" t="s">
        <v>292</v>
      </c>
      <c r="R38" s="201">
        <f>'Result do Turno'!EP14</f>
        <v>48</v>
      </c>
      <c r="U38" s="233"/>
    </row>
    <row r="39" spans="2:21" ht="15.75" x14ac:dyDescent="0.5">
      <c r="B39" s="226"/>
      <c r="C39" s="254"/>
      <c r="D39">
        <f>Historia!$C$1</f>
        <v>2015</v>
      </c>
      <c r="E39" s="30" t="str">
        <f>IF(VLOOKUP('Result do Turno'!D14,Historia!$A$2:$I$527,3,0)=0,"",VLOOKUP('Result do Turno'!D14,Historia!$A$2:$I$527,3,0))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Turno'!EQ14</f>
        <v>3</v>
      </c>
      <c r="U39" s="233"/>
    </row>
    <row r="40" spans="2:21" ht="15.75" x14ac:dyDescent="0.5">
      <c r="B40" s="226"/>
      <c r="C40" s="254"/>
      <c r="D40">
        <f>Historia!$B$1</f>
        <v>2014</v>
      </c>
      <c r="E40" s="30" t="str">
        <f>IF(VLOOKUP('Result do Turno'!D14,Historia!$A$2:$I$527,2,0)=0,"",VLOOKUP('Result do Turno'!D14,Historia!$A$2:$I$527,2,0))</f>
        <v/>
      </c>
      <c r="G40" s="242" t="str">
        <f>G22</f>
        <v>5a</v>
      </c>
      <c r="H40" s="256" t="str">
        <f>H22</f>
        <v>18 a 24 Mar</v>
      </c>
      <c r="I40" s="244" t="str">
        <f>IF(L40=0,"",IF(Jogos!BO14=0,"x","ѵ"))</f>
        <v>ѵ</v>
      </c>
      <c r="J40" s="243" t="str">
        <f>Jogos!CF14</f>
        <v>ADRIANO CHIARI venceu ROBERTO FIUZA por WxO</v>
      </c>
      <c r="K40" s="243" t="str">
        <f>Jogos!K14</f>
        <v/>
      </c>
      <c r="L40" s="245">
        <f>IF(Jogos!BP14="x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Turno'!D15</f>
        <v>GUSTAVO ALMEIDA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GUSTAVO ALMEIDA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2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Turno'!EJ15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Turno'!C15</f>
        <v>9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Turno'!C15,'Result do Turno'!FY13:FZ18,2,0)</f>
        <v>08</v>
      </c>
      <c r="K49" s="190"/>
      <c r="L49" s="233"/>
      <c r="O49" s="226"/>
      <c r="P49" s="330" t="s">
        <v>287</v>
      </c>
      <c r="Q49" s="330"/>
      <c r="R49" s="241">
        <f>'Result do Turno'!EK15</f>
        <v>3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str">
        <f>IF(VLOOKUP('Result do Turno'!D15,Historia!$A$2:$J$527,10,0)=0,"",VLOOKUP('Result do Turno'!D15,Historia!$A$2:$J$527,10,0))</f>
        <v/>
      </c>
      <c r="G50" s="242" t="str">
        <f>G32</f>
        <v>1a</v>
      </c>
      <c r="H50" s="256" t="str">
        <f>H32</f>
        <v>19 a 25 Fev</v>
      </c>
      <c r="I50" s="244" t="str">
        <f>IF(L50=0,"",IF(Jogos!BG15=0,"x","ѵ"))</f>
        <v>x</v>
      </c>
      <c r="J50" s="243" t="str">
        <f>Jogos!CB15</f>
        <v>GUSTAVO ALMEIDA perdeu para JEFFERSON STOPATTO por 6x3 6x7 6x10</v>
      </c>
      <c r="K50" s="243" t="str">
        <f>Jogos!C15</f>
        <v/>
      </c>
      <c r="L50" s="245">
        <f>IF(Jogos!BH15="x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str">
        <f>IF(VLOOKUP('Result do Turno'!D15,Historia!$A$2:$I$527,9,0)=0,"",VLOOKUP('Result do Turno'!D15,Historia!$A$2:$I$527,9,0))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Turno'!EL15</f>
        <v>7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>
        <f>IF(VLOOKUP('Result do Turno'!D15,Historia!$A$2:$I$527,8,0)=0,"",VLOOKUP('Result do Turno'!D15,Historia!$A$2:$I$527,8,0))</f>
        <v>8</v>
      </c>
      <c r="G52" s="242" t="str">
        <f>G34</f>
        <v>2a</v>
      </c>
      <c r="H52" s="256" t="str">
        <f>H34</f>
        <v>26 Fev a 03 Mar</v>
      </c>
      <c r="I52" s="244" t="str">
        <f>IF(L52=0,"",IF(Jogos!BI15=0,"x","ѵ"))</f>
        <v>ѵ</v>
      </c>
      <c r="J52" s="243" t="str">
        <f>Jogos!CC15</f>
        <v>GUSTAVO ALMEIDA venceu GUSTAVO MACHADO por 6x1 6x0</v>
      </c>
      <c r="K52" s="243" t="str">
        <f>Jogos!E15</f>
        <v/>
      </c>
      <c r="L52" s="245">
        <f>IF(Jogos!BJ15="x x",0,1)</f>
        <v>1</v>
      </c>
      <c r="O52" s="226"/>
      <c r="P52" s="331"/>
      <c r="Q52" t="s">
        <v>292</v>
      </c>
      <c r="R52" s="201">
        <f>'Result do Turno'!EM15</f>
        <v>4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>
        <f>IF(VLOOKUP('Result do Turno'!D15,Historia!$A$2:$I$527,7,0)=0,"",VLOOKUP('Result do Turno'!D15,Historia!$A$2:$I$527,7,0))</f>
        <v>17</v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Turno'!EN15</f>
        <v>3</v>
      </c>
      <c r="U53" s="233"/>
    </row>
    <row r="54" spans="2:21" ht="15.75" x14ac:dyDescent="0.5">
      <c r="B54" s="226"/>
      <c r="C54" s="254"/>
      <c r="D54">
        <f>Historia!$F$1</f>
        <v>2018</v>
      </c>
      <c r="E54" s="30">
        <f>IF(VLOOKUP('Result do Turno'!D15,Historia!$A$2:$I$527,6,0)=0,"",VLOOKUP('Result do Turno'!D15,Historia!$A$2:$I$527,6,0))</f>
        <v>59</v>
      </c>
      <c r="G54" s="242" t="str">
        <f>G36</f>
        <v>3a</v>
      </c>
      <c r="H54" s="256" t="str">
        <f>H36</f>
        <v>04 a 10 Mar</v>
      </c>
      <c r="I54" s="244" t="str">
        <f>IF(L54=0,"",IF(Jogos!BK15=0,"x","ѵ"))</f>
        <v>ѵ</v>
      </c>
      <c r="J54" s="243" t="str">
        <f>Jogos!CD15</f>
        <v>GUSTAVO ALMEIDA venceu ADRIANO CHIARI por 6x3 7x6</v>
      </c>
      <c r="K54" s="243" t="str">
        <f>Jogos!G15</f>
        <v/>
      </c>
      <c r="L54" s="245">
        <f>IF(Jogos!BL15="x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str">
        <f>IF(VLOOKUP('Result do Turno'!D15,Historia!$A$2:$I$527,5,0)=0,"",VLOOKUP('Result do Turno'!D15,Historia!$A$2:$I$527,5,0))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Turno'!EO15</f>
        <v>59</v>
      </c>
      <c r="U55" s="233"/>
    </row>
    <row r="56" spans="2:21" ht="15.75" x14ac:dyDescent="0.5">
      <c r="B56" s="226"/>
      <c r="C56" s="254"/>
      <c r="D56">
        <f>Historia!$D$1</f>
        <v>2016</v>
      </c>
      <c r="E56" s="30" t="str">
        <f>IF(VLOOKUP('Result do Turno'!D15,Historia!$A$2:$I$527,4,0)=0,"",VLOOKUP('Result do Turno'!D15,Historia!$A$2:$I$527,4,0))</f>
        <v/>
      </c>
      <c r="G56" s="242" t="str">
        <f>G38</f>
        <v>4a</v>
      </c>
      <c r="H56" s="256" t="str">
        <f>H38</f>
        <v>11 a 17 Mar</v>
      </c>
      <c r="I56" s="244" t="str">
        <f>IF(L56=0,"",IF(Jogos!BM15=0,"x","ѵ"))</f>
        <v>x</v>
      </c>
      <c r="J56" s="243" t="str">
        <f>Jogos!CE15</f>
        <v>GUSTAVO ALMEIDA perdeu para ROBERTO FIUZA por 1x6 3x6</v>
      </c>
      <c r="K56" s="243" t="str">
        <f>Jogos!I15</f>
        <v/>
      </c>
      <c r="L56" s="245">
        <f>IF(Jogos!BN15="x x",0,1)</f>
        <v>1</v>
      </c>
      <c r="O56" s="226"/>
      <c r="P56" s="331"/>
      <c r="Q56" t="s">
        <v>292</v>
      </c>
      <c r="R56" s="201">
        <f>'Result do Turno'!EP15</f>
        <v>44</v>
      </c>
      <c r="U56" s="233"/>
    </row>
    <row r="57" spans="2:21" ht="15.75" x14ac:dyDescent="0.5">
      <c r="B57" s="226"/>
      <c r="C57" s="254"/>
      <c r="D57">
        <f>Historia!$C$1</f>
        <v>2015</v>
      </c>
      <c r="E57" s="30" t="str">
        <f>IF(VLOOKUP('Result do Turno'!D15,Historia!$A$2:$I$527,3,0)=0,"",VLOOKUP('Result do Turno'!D15,Historia!$A$2:$I$527,3,0))</f>
        <v/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Turno'!EQ15</f>
        <v>15</v>
      </c>
      <c r="U57" s="233"/>
    </row>
    <row r="58" spans="2:21" ht="15.75" x14ac:dyDescent="0.5">
      <c r="B58" s="226"/>
      <c r="C58" s="254"/>
      <c r="D58">
        <f>Historia!$B$1</f>
        <v>2014</v>
      </c>
      <c r="E58" s="30" t="str">
        <f>IF(VLOOKUP('Result do Turno'!D15,Historia!$A$2:$I$527,2,0)=0,"",VLOOKUP('Result do Turno'!D15,Historia!$A$2:$I$527,2,0))</f>
        <v/>
      </c>
      <c r="G58" s="242" t="str">
        <f>G40</f>
        <v>5a</v>
      </c>
      <c r="H58" s="256" t="str">
        <f>H40</f>
        <v>18 a 24 Mar</v>
      </c>
      <c r="I58" s="244" t="str">
        <f>IF(L58=0,"",IF(Jogos!BO15=0,"x","ѵ"))</f>
        <v>ѵ</v>
      </c>
      <c r="J58" s="243" t="str">
        <f>Jogos!CF15</f>
        <v>GUSTAVO ALMEIDA venceu PEDRO SANTOS por 6x1 6x1</v>
      </c>
      <c r="K58" s="243" t="str">
        <f>Jogos!K15</f>
        <v/>
      </c>
      <c r="L58" s="245">
        <f>IF(Jogos!BP15="x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Turno'!D16</f>
        <v>JEFFERSON STOPATTO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JEFFERSON STOPATTO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3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Turno'!EJ16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Turno'!C16</f>
        <v>10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Turno'!C16,'Result do Turno'!FY13:FZ18,2,0)</f>
        <v>09</v>
      </c>
      <c r="K67" s="190"/>
      <c r="L67" s="233"/>
      <c r="O67" s="226"/>
      <c r="P67" s="330" t="s">
        <v>287</v>
      </c>
      <c r="Q67" s="330"/>
      <c r="R67" s="241">
        <f>'Result do Turno'!EK16</f>
        <v>3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Turno'!D16,Historia!$A$2:$J$527,10,0)=0,"",VLOOKUP('Result do Turno'!D16,Historia!$A$2:$J$527,10,0))</f>
        <v>#N/A</v>
      </c>
      <c r="G68" s="242" t="str">
        <f>G50</f>
        <v>1a</v>
      </c>
      <c r="H68" s="256" t="str">
        <f>H50</f>
        <v>19 a 25 Fev</v>
      </c>
      <c r="I68" s="244" t="str">
        <f>IF(L68=0,"",IF(Jogos!BG16=0,"x","ѵ"))</f>
        <v>ѵ</v>
      </c>
      <c r="J68" s="243" t="str">
        <f>Jogos!CB16</f>
        <v>JEFFERSON STOPATTO venceu GUSTAVO ALMEIDA por 3x6 7x6 10x6</v>
      </c>
      <c r="K68" s="243" t="str">
        <f>Jogos!C16</f>
        <v/>
      </c>
      <c r="L68" s="245">
        <f>IF(Jogos!BH16="x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Turno'!D16,Historia!$A$2:$I$527,9,0)=0,"",VLOOKUP('Result do Turno'!D16,Historia!$A$2:$I$527,9,0))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Turno'!EL16</f>
        <v>6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Turno'!D16,Historia!$A$2:$I$527,8,0)=0,"",VLOOKUP('Result do Turno'!D16,Historia!$A$2:$I$527,8,0))</f>
        <v>#N/A</v>
      </c>
      <c r="G70" s="242" t="str">
        <f>G52</f>
        <v>2a</v>
      </c>
      <c r="H70" s="256" t="str">
        <f>H52</f>
        <v>26 Fev a 03 Mar</v>
      </c>
      <c r="I70" s="244" t="str">
        <f>IF(L70=0,"",IF(Jogos!BI16=0,"x","ѵ"))</f>
        <v>x</v>
      </c>
      <c r="J70" s="243" t="str">
        <f>Jogos!CC16</f>
        <v>JEFFERSON STOPATTO perdeu para ADRIANO CHIARI por 6x7 3x6</v>
      </c>
      <c r="K70" s="243" t="str">
        <f>Jogos!E16</f>
        <v/>
      </c>
      <c r="L70" s="245">
        <f>IF(Jogos!BJ16="x x",0,1)</f>
        <v>1</v>
      </c>
      <c r="O70" s="226"/>
      <c r="P70" s="331"/>
      <c r="Q70" t="s">
        <v>292</v>
      </c>
      <c r="R70" s="201">
        <f>'Result do Turno'!EM16</f>
        <v>5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Turno'!D16,Historia!$A$2:$I$527,7,0)=0,"",VLOOKUP('Result do Turno'!D16,Historia!$A$2:$I$527,7,0))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Turno'!EN16</f>
        <v>1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Turno'!D16,Historia!$A$2:$I$527,6,0)=0,"",VLOOKUP('Result do Turno'!D16,Historia!$A$2:$I$527,6,0))</f>
        <v>#N/A</v>
      </c>
      <c r="G72" s="242" t="str">
        <f>G54</f>
        <v>3a</v>
      </c>
      <c r="H72" s="256" t="str">
        <f>H54</f>
        <v>04 a 10 Mar</v>
      </c>
      <c r="I72" s="244" t="str">
        <f>IF(L72=0,"",IF(Jogos!BK16=0,"x","ѵ"))</f>
        <v>x</v>
      </c>
      <c r="J72" s="243" t="str">
        <f>Jogos!CD16</f>
        <v>JEFFERSON STOPATTO perdeu para ROBERTO FIUZA por 2x6 1x6</v>
      </c>
      <c r="K72" s="243" t="str">
        <f>Jogos!G16</f>
        <v/>
      </c>
      <c r="L72" s="245">
        <f>IF(Jogos!BL16="x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Turno'!D16,Historia!$A$2:$I$527,5,0)=0,"",VLOOKUP('Result do Turno'!D16,Historia!$A$2:$I$527,5,0))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Turno'!EO16</f>
        <v>66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Turno'!D16,Historia!$A$2:$I$527,4,0)=0,"",VLOOKUP('Result do Turno'!D16,Historia!$A$2:$I$527,4,0))</f>
        <v>#N/A</v>
      </c>
      <c r="G74" s="242" t="str">
        <f>G56</f>
        <v>4a</v>
      </c>
      <c r="H74" s="256" t="str">
        <f>H56</f>
        <v>11 a 17 Mar</v>
      </c>
      <c r="I74" s="244" t="str">
        <f>IF(L74=0,"",IF(Jogos!BM16=0,"x","ѵ"))</f>
        <v>ѵ</v>
      </c>
      <c r="J74" s="243" t="str">
        <f>Jogos!CE16</f>
        <v>JEFFERSON STOPATTO venceu PEDRO SANTOS por WxO</v>
      </c>
      <c r="K74" s="243" t="str">
        <f>Jogos!I16</f>
        <v/>
      </c>
      <c r="L74" s="245">
        <f>IF(Jogos!BN16="x x",0,1)</f>
        <v>1</v>
      </c>
      <c r="O74" s="226"/>
      <c r="P74" s="331"/>
      <c r="Q74" t="s">
        <v>292</v>
      </c>
      <c r="R74" s="201">
        <f>'Result do Turno'!EP16</f>
        <v>54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Turno'!D16,Historia!$A$2:$I$527,3,0)=0,"",VLOOKUP('Result do Turno'!D16,Historia!$A$2:$I$527,3,0))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Turno'!EQ16</f>
        <v>12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Turno'!D16,Historia!$A$2:$I$527,2,0)=0,"",VLOOKUP('Result do Turno'!D16,Historia!$A$2:$I$527,2,0))</f>
        <v>#N/A</v>
      </c>
      <c r="G76" s="242" t="str">
        <f>G58</f>
        <v>5a</v>
      </c>
      <c r="H76" s="256" t="str">
        <f>H58</f>
        <v>18 a 24 Mar</v>
      </c>
      <c r="I76" s="244" t="str">
        <f>IF(L76=0,"",IF(Jogos!BO16=0,"x","ѵ"))</f>
        <v>ѵ</v>
      </c>
      <c r="J76" s="243" t="str">
        <f>Jogos!CF16</f>
        <v>JEFFERSON STOPATTO venceu GUSTAVO MACHADO por 6x2 6x6 10x3</v>
      </c>
      <c r="K76" s="243" t="str">
        <f>Jogos!K16</f>
        <v/>
      </c>
      <c r="L76" s="245">
        <f>IF(Jogos!BP16="x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Turno'!D17</f>
        <v>PEDRO SANTOS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PEDRO SANTOS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6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Turno'!EJ17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Turno'!C17</f>
        <v>11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Turno'!C17,'Result do Turno'!FY13:FZ18,2,0)</f>
        <v>12</v>
      </c>
      <c r="K85" s="190"/>
      <c r="L85" s="233"/>
      <c r="O85" s="226"/>
      <c r="P85" s="330" t="s">
        <v>287</v>
      </c>
      <c r="Q85" s="330"/>
      <c r="R85" s="241">
        <f>'Result do Turno'!EK17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Turno'!D17,Historia!$A$2:$J$527,10,0)=0,"",VLOOKUP('Result do Turno'!D17,Historia!$A$2:$J$527,10,0))</f>
        <v/>
      </c>
      <c r="G86" s="242" t="str">
        <f>G68</f>
        <v>1a</v>
      </c>
      <c r="H86" s="256" t="str">
        <f>H68</f>
        <v>19 a 25 Fev</v>
      </c>
      <c r="I86" s="244" t="str">
        <f>IF(L86=0,"",IF(Jogos!BG17=0,"x","ѵ"))</f>
        <v>ѵ</v>
      </c>
      <c r="J86" s="243" t="str">
        <f>Jogos!CB17</f>
        <v>PEDRO SANTOS venceu ADRIANO CHIARI por 7x6 7x5</v>
      </c>
      <c r="K86" s="243" t="str">
        <f>Jogos!C17</f>
        <v/>
      </c>
      <c r="L86" s="245">
        <f>IF(Jogos!BH17="x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Turno'!D17,Historia!$A$2:$I$527,9,0)=0,"",VLOOKUP('Result do Turno'!D17,Historia!$A$2:$I$527,9,0))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Turno'!EL17</f>
        <v>2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>
        <f>IF(VLOOKUP('Result do Turno'!D17,Historia!$A$2:$I$527,8,0)=0,"",VLOOKUP('Result do Turno'!D17,Historia!$A$2:$I$527,8,0))</f>
        <v>11</v>
      </c>
      <c r="G88" s="242" t="str">
        <f>G70</f>
        <v>2a</v>
      </c>
      <c r="H88" s="256" t="str">
        <f>H70</f>
        <v>26 Fev a 03 Mar</v>
      </c>
      <c r="I88" s="244" t="str">
        <f>IF(L88=0,"",IF(Jogos!BI17=0,"x","ѵ"))</f>
        <v>x</v>
      </c>
      <c r="J88" s="243" t="str">
        <f>Jogos!CC17</f>
        <v>PEDRO SANTOS perdeu para ROBERTO FIUZA por 1x6 4x6</v>
      </c>
      <c r="K88" s="243" t="str">
        <f>Jogos!E17</f>
        <v/>
      </c>
      <c r="L88" s="245">
        <f>IF(Jogos!BJ17="x x",0,1)</f>
        <v>1</v>
      </c>
      <c r="O88" s="226"/>
      <c r="P88" s="331"/>
      <c r="Q88" t="s">
        <v>292</v>
      </c>
      <c r="R88" s="201">
        <f>'Result do Turno'!EM17</f>
        <v>8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>
        <f>IF(VLOOKUP('Result do Turno'!D17,Historia!$A$2:$I$527,7,0)=0,"",VLOOKUP('Result do Turno'!D17,Historia!$A$2:$I$527,7,0))</f>
        <v>11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Turno'!EN17</f>
        <v>-6</v>
      </c>
      <c r="U89" s="233"/>
    </row>
    <row r="90" spans="2:21" ht="15.75" x14ac:dyDescent="0.5">
      <c r="B90" s="226"/>
      <c r="C90" s="254"/>
      <c r="D90">
        <f>Historia!$F$1</f>
        <v>2018</v>
      </c>
      <c r="E90" s="30" t="str">
        <f>IF(VLOOKUP('Result do Turno'!D17,Historia!$A$2:$I$527,6,0)=0,"",VLOOKUP('Result do Turno'!D17,Historia!$A$2:$I$527,6,0))</f>
        <v/>
      </c>
      <c r="G90" s="242" t="str">
        <f>G72</f>
        <v>3a</v>
      </c>
      <c r="H90" s="256" t="str">
        <f>H72</f>
        <v>04 a 10 Mar</v>
      </c>
      <c r="I90" s="244" t="str">
        <f>IF(L90=0,"",IF(Jogos!BK17=0,"x","ѵ"))</f>
        <v>x</v>
      </c>
      <c r="J90" s="243" t="str">
        <f>Jogos!CD17</f>
        <v>PEDRO SANTOS perdeu para GUSTAVO MACHADO por 3x6 3x6</v>
      </c>
      <c r="K90" s="243" t="str">
        <f>Jogos!G17</f>
        <v/>
      </c>
      <c r="L90" s="245">
        <f>IF(Jogos!BL17="x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str">
        <f>IF(VLOOKUP('Result do Turno'!D17,Historia!$A$2:$I$527,5,0)=0,"",VLOOKUP('Result do Turno'!D17,Historia!$A$2:$I$527,5,0))</f>
        <v/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Turno'!EO17</f>
        <v>27</v>
      </c>
      <c r="U91" s="233"/>
    </row>
    <row r="92" spans="2:21" ht="15.75" x14ac:dyDescent="0.5">
      <c r="B92" s="226"/>
      <c r="C92" s="254"/>
      <c r="D92">
        <f>Historia!$D$1</f>
        <v>2016</v>
      </c>
      <c r="E92" s="30" t="str">
        <f>IF(VLOOKUP('Result do Turno'!D17,Historia!$A$2:$I$527,4,0)=0,"",VLOOKUP('Result do Turno'!D17,Historia!$A$2:$I$527,4,0))</f>
        <v/>
      </c>
      <c r="G92" s="242" t="str">
        <f>G74</f>
        <v>4a</v>
      </c>
      <c r="H92" s="256" t="str">
        <f>H74</f>
        <v>11 a 17 Mar</v>
      </c>
      <c r="I92" s="244" t="str">
        <f>IF(L92=0,"",IF(Jogos!BM17=0,"x","ѵ"))</f>
        <v>x</v>
      </c>
      <c r="J92" s="243" t="str">
        <f>Jogos!CE17</f>
        <v>PEDRO SANTOS perdeu para JEFFERSON STOPATTO por WxO</v>
      </c>
      <c r="K92" s="243" t="str">
        <f>Jogos!I17</f>
        <v/>
      </c>
      <c r="L92" s="245">
        <f>IF(Jogos!BN17="x x",0,1)</f>
        <v>1</v>
      </c>
      <c r="O92" s="226"/>
      <c r="P92" s="331"/>
      <c r="Q92" t="s">
        <v>292</v>
      </c>
      <c r="R92" s="201">
        <f>'Result do Turno'!EP17</f>
        <v>59</v>
      </c>
      <c r="U92" s="233"/>
    </row>
    <row r="93" spans="2:21" ht="15.75" x14ac:dyDescent="0.5">
      <c r="B93" s="226"/>
      <c r="C93" s="254"/>
      <c r="D93">
        <f>Historia!$C$1</f>
        <v>2015</v>
      </c>
      <c r="E93" s="30" t="str">
        <f>IF(VLOOKUP('Result do Turno'!D17,Historia!$A$2:$I$527,3,0)=0,"",VLOOKUP('Result do Turno'!D17,Historia!$A$2:$I$527,3,0))</f>
        <v/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Turno'!EQ17</f>
        <v>-32</v>
      </c>
      <c r="U93" s="233"/>
    </row>
    <row r="94" spans="2:21" ht="15.75" x14ac:dyDescent="0.5">
      <c r="B94" s="226"/>
      <c r="C94" s="254"/>
      <c r="D94">
        <f>Historia!$B$1</f>
        <v>2014</v>
      </c>
      <c r="E94" s="30" t="str">
        <f>IF(VLOOKUP('Result do Turno'!D17,Historia!$A$2:$I$527,2,0)=0,"",VLOOKUP('Result do Turno'!D17,Historia!$A$2:$I$527,2,0))</f>
        <v/>
      </c>
      <c r="G94" s="242" t="str">
        <f>G76</f>
        <v>5a</v>
      </c>
      <c r="H94" s="256" t="str">
        <f>H76</f>
        <v>18 a 24 Mar</v>
      </c>
      <c r="I94" s="244" t="str">
        <f>IF(L94=0,"",IF(Jogos!BO17=0,"x","ѵ"))</f>
        <v>x</v>
      </c>
      <c r="J94" s="243" t="str">
        <f>Jogos!CF17</f>
        <v>PEDRO SANTOS perdeu para GUSTAVO ALMEIDA por 1x6 1x6</v>
      </c>
      <c r="K94" s="243" t="str">
        <f>Jogos!K17</f>
        <v/>
      </c>
      <c r="L94" s="245">
        <f>IF(Jogos!BP17="x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Turno'!D18</f>
        <v>GUSTAVO MACHADO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GUSTAVO MACHADO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5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Turno'!EJ18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Turno'!C18</f>
        <v>12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Turno'!C18,'Result do Turno'!FY13:FZ18,2,0)</f>
        <v>11</v>
      </c>
      <c r="K103" s="190"/>
      <c r="L103" s="233"/>
      <c r="O103" s="226"/>
      <c r="P103" s="330" t="s">
        <v>287</v>
      </c>
      <c r="Q103" s="330"/>
      <c r="R103" s="241">
        <f>'Result do Turno'!EK18</f>
        <v>2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str">
        <f>IF(VLOOKUP('Result do Turno'!D18,Historia!$A$2:$J$527,10,0)=0,"",VLOOKUP('Result do Turno'!D18,Historia!$A$2:$J$527,10,0))</f>
        <v/>
      </c>
      <c r="G104" s="242" t="str">
        <f>G86</f>
        <v>1a</v>
      </c>
      <c r="H104" s="256" t="str">
        <f>H86</f>
        <v>19 a 25 Fev</v>
      </c>
      <c r="I104" s="244" t="str">
        <f>IF(L104=0,"",IF(Jogos!BG18=0,"x","ѵ"))</f>
        <v>x</v>
      </c>
      <c r="J104" s="243" t="str">
        <f>Jogos!CB18</f>
        <v>GUSTAVO MACHADO perdeu para ROBERTO FIUZA por 1x6 1x6</v>
      </c>
      <c r="K104" s="243" t="str">
        <f>Jogos!C18</f>
        <v/>
      </c>
      <c r="L104" s="245">
        <f>IF(Jogos!BH18="x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str">
        <f>IF(VLOOKUP('Result do Turno'!D18,Historia!$A$2:$I$527,9,0)=0,"",VLOOKUP('Result do Turno'!D18,Historia!$A$2:$I$527,9,0))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Turno'!EL18</f>
        <v>4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str">
        <f>IF(VLOOKUP('Result do Turno'!D18,Historia!$A$2:$I$527,8,0)=0,"",VLOOKUP('Result do Turno'!D18,Historia!$A$2:$I$527,8,0))</f>
        <v/>
      </c>
      <c r="G106" s="242" t="str">
        <f>G88</f>
        <v>2a</v>
      </c>
      <c r="H106" s="256" t="str">
        <f>H88</f>
        <v>26 Fev a 03 Mar</v>
      </c>
      <c r="I106" s="244" t="str">
        <f>IF(L106=0,"",IF(Jogos!BI18=0,"x","ѵ"))</f>
        <v>x</v>
      </c>
      <c r="J106" s="243" t="str">
        <f>Jogos!CC18</f>
        <v>GUSTAVO MACHADO perdeu para GUSTAVO ALMEIDA por 1x6 0x6</v>
      </c>
      <c r="K106" s="243" t="str">
        <f>Jogos!E18</f>
        <v/>
      </c>
      <c r="L106" s="245">
        <f>IF(Jogos!BJ18="x x",0,1)</f>
        <v>1</v>
      </c>
      <c r="O106" s="226"/>
      <c r="P106" s="331"/>
      <c r="Q106" t="s">
        <v>292</v>
      </c>
      <c r="R106" s="201">
        <f>'Result do Turno'!EM18</f>
        <v>6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str">
        <f>IF(VLOOKUP('Result do Turno'!D18,Historia!$A$2:$I$527,7,0)=0,"",VLOOKUP('Result do Turno'!D18,Historia!$A$2:$I$527,7,0))</f>
        <v/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Turno'!EN18</f>
        <v>-2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str">
        <f>IF(VLOOKUP('Result do Turno'!D18,Historia!$A$2:$I$527,6,0)=0,"",VLOOKUP('Result do Turno'!D18,Historia!$A$2:$I$527,6,0))</f>
        <v/>
      </c>
      <c r="G108" s="242" t="str">
        <f>G90</f>
        <v>3a</v>
      </c>
      <c r="H108" s="256" t="str">
        <f>H90</f>
        <v>04 a 10 Mar</v>
      </c>
      <c r="I108" s="244" t="str">
        <f>IF(L108=0,"",IF(Jogos!BK18=0,"x","ѵ"))</f>
        <v>ѵ</v>
      </c>
      <c r="J108" s="243" t="str">
        <f>Jogos!CD18</f>
        <v>GUSTAVO MACHADO venceu PEDRO SANTOS por 6x3 6x3</v>
      </c>
      <c r="K108" s="243" t="str">
        <f>Jogos!G18</f>
        <v/>
      </c>
      <c r="L108" s="245">
        <f>IF(Jogos!BL18="x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str">
        <f>IF(VLOOKUP('Result do Turno'!D18,Historia!$A$2:$I$527,5,0)=0,"",VLOOKUP('Result do Turno'!D18,Historia!$A$2:$I$527,5,0))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Turno'!EO18</f>
        <v>38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str">
        <f>IF(VLOOKUP('Result do Turno'!D18,Historia!$A$2:$I$527,4,0)=0,"",VLOOKUP('Result do Turno'!D18,Historia!$A$2:$I$527,4,0))</f>
        <v/>
      </c>
      <c r="G110" s="242" t="str">
        <f>G92</f>
        <v>4a</v>
      </c>
      <c r="H110" s="256" t="str">
        <f>H92</f>
        <v>11 a 17 Mar</v>
      </c>
      <c r="I110" s="244" t="str">
        <f>IF(L110=0,"",IF(Jogos!BM18=0,"x","ѵ"))</f>
        <v>ѵ</v>
      </c>
      <c r="J110" s="243" t="str">
        <f>Jogos!CE18</f>
        <v>GUSTAVO MACHADO venceu ADRIANO CHIARI por 6x2 6x4</v>
      </c>
      <c r="K110" s="243" t="str">
        <f>Jogos!I18</f>
        <v/>
      </c>
      <c r="L110" s="245">
        <f>IF(Jogos!BN18="x x",0,1)</f>
        <v>1</v>
      </c>
      <c r="O110" s="226"/>
      <c r="P110" s="331"/>
      <c r="Q110" t="s">
        <v>292</v>
      </c>
      <c r="R110" s="201">
        <f>'Result do Turno'!EP18</f>
        <v>58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str">
        <f>IF(VLOOKUP('Result do Turno'!D18,Historia!$A$2:$I$527,3,0)=0,"",VLOOKUP('Result do Turno'!D18,Historia!$A$2:$I$527,3,0))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Turno'!EQ18</f>
        <v>-20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str">
        <f>IF(VLOOKUP('Result do Turno'!D18,Historia!$A$2:$I$527,2,0)=0,"",VLOOKUP('Result do Turno'!D18,Historia!$A$2:$I$527,2,0))</f>
        <v/>
      </c>
      <c r="G112" s="242" t="str">
        <f>G94</f>
        <v>5a</v>
      </c>
      <c r="H112" s="256" t="str">
        <f>H94</f>
        <v>18 a 24 Mar</v>
      </c>
      <c r="I112" s="244" t="str">
        <f>IF(L112=0,"",IF(Jogos!BO18=0,"x","ѵ"))</f>
        <v>x</v>
      </c>
      <c r="J112" s="243" t="str">
        <f>Jogos!CF18</f>
        <v>GUSTAVO MACHADO perdeu para JEFFERSON STOPATTO por 2x6 6x6 3x10</v>
      </c>
      <c r="K112" s="243" t="str">
        <f>Jogos!K18</f>
        <v/>
      </c>
      <c r="L112" s="245">
        <f>IF(Jogos!BP18="x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410" priority="2">
      <formula>E6=0</formula>
    </cfRule>
    <cfRule type="expression" dxfId="1409" priority="3">
      <formula>E6=1</formula>
    </cfRule>
  </conditionalFormatting>
  <conditionalFormatting sqref="I14">
    <cfRule type="cellIs" dxfId="1408" priority="4" operator="equal">
      <formula>"ѵ"</formula>
    </cfRule>
    <cfRule type="cellIs" dxfId="1407" priority="5" operator="equal">
      <formula>"x"</formula>
    </cfRule>
  </conditionalFormatting>
  <conditionalFormatting sqref="I16">
    <cfRule type="cellIs" dxfId="1406" priority="6" operator="equal">
      <formula>"ѵ"</formula>
    </cfRule>
    <cfRule type="cellIs" dxfId="1405" priority="7" operator="equal">
      <formula>"x"</formula>
    </cfRule>
  </conditionalFormatting>
  <conditionalFormatting sqref="I18">
    <cfRule type="cellIs" dxfId="1404" priority="8" operator="equal">
      <formula>"ѵ"</formula>
    </cfRule>
    <cfRule type="cellIs" dxfId="1403" priority="9" operator="equal">
      <formula>"x"</formula>
    </cfRule>
  </conditionalFormatting>
  <conditionalFormatting sqref="I20">
    <cfRule type="cellIs" dxfId="1402" priority="10" operator="equal">
      <formula>"ѵ"</formula>
    </cfRule>
    <cfRule type="cellIs" dxfId="1401" priority="11" operator="equal">
      <formula>"x"</formula>
    </cfRule>
  </conditionalFormatting>
  <conditionalFormatting sqref="I22">
    <cfRule type="cellIs" dxfId="1400" priority="12" operator="equal">
      <formula>"ѵ"</formula>
    </cfRule>
    <cfRule type="cellIs" dxfId="1399" priority="13" operator="equal">
      <formula>"x"</formula>
    </cfRule>
  </conditionalFormatting>
  <conditionalFormatting sqref="I32">
    <cfRule type="cellIs" dxfId="1398" priority="14" operator="equal">
      <formula>"ѵ"</formula>
    </cfRule>
    <cfRule type="cellIs" dxfId="1397" priority="15" operator="equal">
      <formula>"x"</formula>
    </cfRule>
  </conditionalFormatting>
  <conditionalFormatting sqref="I34">
    <cfRule type="cellIs" dxfId="1396" priority="16" operator="equal">
      <formula>"ѵ"</formula>
    </cfRule>
    <cfRule type="cellIs" dxfId="1395" priority="17" operator="equal">
      <formula>"x"</formula>
    </cfRule>
  </conditionalFormatting>
  <conditionalFormatting sqref="I36">
    <cfRule type="cellIs" dxfId="1394" priority="18" operator="equal">
      <formula>"ѵ"</formula>
    </cfRule>
    <cfRule type="cellIs" dxfId="1393" priority="19" operator="equal">
      <formula>"x"</formula>
    </cfRule>
  </conditionalFormatting>
  <conditionalFormatting sqref="I38">
    <cfRule type="cellIs" dxfId="1392" priority="20" operator="equal">
      <formula>"ѵ"</formula>
    </cfRule>
    <cfRule type="cellIs" dxfId="1391" priority="21" operator="equal">
      <formula>"x"</formula>
    </cfRule>
  </conditionalFormatting>
  <conditionalFormatting sqref="I40">
    <cfRule type="cellIs" dxfId="1390" priority="22" operator="equal">
      <formula>"ѵ"</formula>
    </cfRule>
    <cfRule type="cellIs" dxfId="1389" priority="23" operator="equal">
      <formula>"x"</formula>
    </cfRule>
  </conditionalFormatting>
  <conditionalFormatting sqref="I50">
    <cfRule type="cellIs" dxfId="1388" priority="24" operator="equal">
      <formula>"ѵ"</formula>
    </cfRule>
    <cfRule type="cellIs" dxfId="1387" priority="25" operator="equal">
      <formula>"x"</formula>
    </cfRule>
  </conditionalFormatting>
  <conditionalFormatting sqref="I52">
    <cfRule type="cellIs" dxfId="1386" priority="26" operator="equal">
      <formula>"ѵ"</formula>
    </cfRule>
    <cfRule type="cellIs" dxfId="1385" priority="27" operator="equal">
      <formula>"x"</formula>
    </cfRule>
  </conditionalFormatting>
  <conditionalFormatting sqref="I54">
    <cfRule type="cellIs" dxfId="1384" priority="28" operator="equal">
      <formula>"ѵ"</formula>
    </cfRule>
    <cfRule type="cellIs" dxfId="1383" priority="29" operator="equal">
      <formula>"x"</formula>
    </cfRule>
  </conditionalFormatting>
  <conditionalFormatting sqref="I56">
    <cfRule type="cellIs" dxfId="1382" priority="30" operator="equal">
      <formula>"ѵ"</formula>
    </cfRule>
    <cfRule type="cellIs" dxfId="1381" priority="31" operator="equal">
      <formula>"x"</formula>
    </cfRule>
  </conditionalFormatting>
  <conditionalFormatting sqref="I58">
    <cfRule type="cellIs" dxfId="1380" priority="32" operator="equal">
      <formula>"ѵ"</formula>
    </cfRule>
    <cfRule type="cellIs" dxfId="1379" priority="33" operator="equal">
      <formula>"x"</formula>
    </cfRule>
  </conditionalFormatting>
  <conditionalFormatting sqref="I68">
    <cfRule type="cellIs" dxfId="1378" priority="34" operator="equal">
      <formula>"ѵ"</formula>
    </cfRule>
    <cfRule type="cellIs" dxfId="1377" priority="35" operator="equal">
      <formula>"x"</formula>
    </cfRule>
  </conditionalFormatting>
  <conditionalFormatting sqref="I70">
    <cfRule type="cellIs" dxfId="1376" priority="36" operator="equal">
      <formula>"ѵ"</formula>
    </cfRule>
    <cfRule type="cellIs" dxfId="1375" priority="37" operator="equal">
      <formula>"x"</formula>
    </cfRule>
  </conditionalFormatting>
  <conditionalFormatting sqref="I72">
    <cfRule type="cellIs" dxfId="1374" priority="38" operator="equal">
      <formula>"ѵ"</formula>
    </cfRule>
    <cfRule type="cellIs" dxfId="1373" priority="39" operator="equal">
      <formula>"x"</formula>
    </cfRule>
  </conditionalFormatting>
  <conditionalFormatting sqref="I74">
    <cfRule type="cellIs" dxfId="1372" priority="40" operator="equal">
      <formula>"ѵ"</formula>
    </cfRule>
    <cfRule type="cellIs" dxfId="1371" priority="41" operator="equal">
      <formula>"x"</formula>
    </cfRule>
  </conditionalFormatting>
  <conditionalFormatting sqref="I76">
    <cfRule type="cellIs" dxfId="1370" priority="42" operator="equal">
      <formula>"ѵ"</formula>
    </cfRule>
    <cfRule type="cellIs" dxfId="1369" priority="43" operator="equal">
      <formula>"x"</formula>
    </cfRule>
  </conditionalFormatting>
  <conditionalFormatting sqref="I86">
    <cfRule type="cellIs" dxfId="1368" priority="44" operator="equal">
      <formula>"ѵ"</formula>
    </cfRule>
    <cfRule type="cellIs" dxfId="1367" priority="45" operator="equal">
      <formula>"x"</formula>
    </cfRule>
  </conditionalFormatting>
  <conditionalFormatting sqref="I88">
    <cfRule type="cellIs" dxfId="1366" priority="46" operator="equal">
      <formula>"ѵ"</formula>
    </cfRule>
    <cfRule type="cellIs" dxfId="1365" priority="47" operator="equal">
      <formula>"x"</formula>
    </cfRule>
  </conditionalFormatting>
  <conditionalFormatting sqref="I90">
    <cfRule type="cellIs" dxfId="1364" priority="48" operator="equal">
      <formula>"ѵ"</formula>
    </cfRule>
    <cfRule type="cellIs" dxfId="1363" priority="49" operator="equal">
      <formula>"x"</formula>
    </cfRule>
  </conditionalFormatting>
  <conditionalFormatting sqref="I92">
    <cfRule type="cellIs" dxfId="1362" priority="50" operator="equal">
      <formula>"ѵ"</formula>
    </cfRule>
    <cfRule type="cellIs" dxfId="1361" priority="51" operator="equal">
      <formula>"x"</formula>
    </cfRule>
  </conditionalFormatting>
  <conditionalFormatting sqref="I94">
    <cfRule type="cellIs" dxfId="1360" priority="52" operator="equal">
      <formula>"ѵ"</formula>
    </cfRule>
    <cfRule type="cellIs" dxfId="1359" priority="53" operator="equal">
      <formula>"x"</formula>
    </cfRule>
  </conditionalFormatting>
  <conditionalFormatting sqref="I104">
    <cfRule type="cellIs" dxfId="1358" priority="54" operator="equal">
      <formula>"ѵ"</formula>
    </cfRule>
    <cfRule type="cellIs" dxfId="1357" priority="55" operator="equal">
      <formula>"x"</formula>
    </cfRule>
  </conditionalFormatting>
  <conditionalFormatting sqref="I106">
    <cfRule type="cellIs" dxfId="1356" priority="56" operator="equal">
      <formula>"ѵ"</formula>
    </cfRule>
    <cfRule type="cellIs" dxfId="1355" priority="57" operator="equal">
      <formula>"x"</formula>
    </cfRule>
  </conditionalFormatting>
  <conditionalFormatting sqref="I108">
    <cfRule type="cellIs" dxfId="1354" priority="58" operator="equal">
      <formula>"ѵ"</formula>
    </cfRule>
    <cfRule type="cellIs" dxfId="1353" priority="59" operator="equal">
      <formula>"x"</formula>
    </cfRule>
  </conditionalFormatting>
  <conditionalFormatting sqref="I110">
    <cfRule type="cellIs" dxfId="1352" priority="60" operator="equal">
      <formula>"ѵ"</formula>
    </cfRule>
    <cfRule type="cellIs" dxfId="1351" priority="61" operator="equal">
      <formula>"x"</formula>
    </cfRule>
  </conditionalFormatting>
  <conditionalFormatting sqref="I112">
    <cfRule type="cellIs" dxfId="1350" priority="62" operator="equal">
      <formula>"ѵ"</formula>
    </cfRule>
    <cfRule type="cellIs" dxfId="1349" priority="63" operator="equal">
      <formula>"x"</formula>
    </cfRule>
  </conditionalFormatting>
  <conditionalFormatting sqref="K14">
    <cfRule type="expression" dxfId="1348" priority="64">
      <formula>$D$9=K14</formula>
    </cfRule>
  </conditionalFormatting>
  <conditionalFormatting sqref="K16">
    <cfRule type="expression" dxfId="1347" priority="65">
      <formula>$D$9=K16</formula>
    </cfRule>
  </conditionalFormatting>
  <conditionalFormatting sqref="K18">
    <cfRule type="expression" dxfId="1346" priority="66">
      <formula>$D$9=K18</formula>
    </cfRule>
  </conditionalFormatting>
  <conditionalFormatting sqref="K20">
    <cfRule type="expression" dxfId="1345" priority="67">
      <formula>$D$9=K20</formula>
    </cfRule>
  </conditionalFormatting>
  <conditionalFormatting sqref="K22">
    <cfRule type="expression" dxfId="1344" priority="68">
      <formula>$D$9=K22</formula>
    </cfRule>
  </conditionalFormatting>
  <conditionalFormatting sqref="K32 K34 K36 K38 K40">
    <cfRule type="expression" dxfId="1343" priority="69">
      <formula>$D$27=K32</formula>
    </cfRule>
    <cfRule type="expression" dxfId="1342" priority="70">
      <formula>$D$9</formula>
    </cfRule>
  </conditionalFormatting>
  <conditionalFormatting sqref="K50">
    <cfRule type="expression" dxfId="1341" priority="71">
      <formula>$D$45=K50</formula>
    </cfRule>
  </conditionalFormatting>
  <conditionalFormatting sqref="K52">
    <cfRule type="expression" dxfId="1340" priority="72">
      <formula>$D$45=K52</formula>
    </cfRule>
  </conditionalFormatting>
  <conditionalFormatting sqref="K54">
    <cfRule type="expression" dxfId="1339" priority="73">
      <formula>$D$45=K54</formula>
    </cfRule>
  </conditionalFormatting>
  <conditionalFormatting sqref="K56">
    <cfRule type="expression" dxfId="1338" priority="74">
      <formula>$D$45=K56</formula>
    </cfRule>
  </conditionalFormatting>
  <conditionalFormatting sqref="K58">
    <cfRule type="expression" dxfId="1337" priority="75">
      <formula>$D$45=K58</formula>
    </cfRule>
  </conditionalFormatting>
  <conditionalFormatting sqref="K68 K70 K72 K74 K76">
    <cfRule type="expression" dxfId="1336" priority="76">
      <formula>$D$63=K68</formula>
    </cfRule>
    <cfRule type="expression" dxfId="1335" priority="77">
      <formula>$D$9</formula>
    </cfRule>
  </conditionalFormatting>
  <conditionalFormatting sqref="K86 K88 K90 K92 K94">
    <cfRule type="expression" dxfId="1334" priority="78">
      <formula>$D$81=K86</formula>
    </cfRule>
    <cfRule type="expression" dxfId="1333" priority="79">
      <formula>$D$9</formula>
    </cfRule>
  </conditionalFormatting>
  <conditionalFormatting sqref="K104">
    <cfRule type="expression" dxfId="1332" priority="80">
      <formula>$D$99=K104</formula>
    </cfRule>
  </conditionalFormatting>
  <conditionalFormatting sqref="K106">
    <cfRule type="expression" dxfId="1331" priority="81">
      <formula>$D$99=K106</formula>
    </cfRule>
  </conditionalFormatting>
  <conditionalFormatting sqref="K108">
    <cfRule type="expression" dxfId="1330" priority="82">
      <formula>$D$99=K108</formula>
    </cfRule>
  </conditionalFormatting>
  <conditionalFormatting sqref="K110">
    <cfRule type="expression" dxfId="1329" priority="83">
      <formula>$D$99=K110</formula>
    </cfRule>
  </conditionalFormatting>
  <conditionalFormatting sqref="K112">
    <cfRule type="expression" dxfId="1328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9.664062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Turno'!C20</f>
        <v>GRUPO C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Turno'!D22</f>
        <v>LOURIVALDO RABELO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LOURIVALDO RABELO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4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Turno'!EJ22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Turno'!C22</f>
        <v>13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Turno'!C22,'Result do Turno'!FY22:FZ27,2,0)</f>
        <v>16</v>
      </c>
      <c r="K13" s="190"/>
      <c r="L13" s="233"/>
      <c r="O13" s="226"/>
      <c r="P13" s="330" t="s">
        <v>287</v>
      </c>
      <c r="Q13" s="330"/>
      <c r="R13" s="241">
        <f>'Result do Turno'!EK22</f>
        <v>2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str">
        <f>IF(VLOOKUP('Result do Turno'!D22,Historia!$A$2:$J$527,10,0)=0,"",VLOOKUP('Result do Turno'!D22,Historia!$A$2:$J$527,10,0))</f>
        <v/>
      </c>
      <c r="G14" s="242" t="s">
        <v>288</v>
      </c>
      <c r="H14" s="243" t="str">
        <f>PARAMETROS!H4</f>
        <v>19 a 25 Fev</v>
      </c>
      <c r="I14" s="244" t="str">
        <f>IF(L14=0,"",IF(Jogos!BG22=0,"x","ѵ"))</f>
        <v>x</v>
      </c>
      <c r="J14" s="243" t="str">
        <f>Jogos!CB22</f>
        <v>LOURIVALDO RABELO perdeu para MARCELO MORAES por WxO</v>
      </c>
      <c r="K14" s="243" t="str">
        <f>Jogos!C22</f>
        <v/>
      </c>
      <c r="L14" s="245">
        <f>IF(Jogos!BH22="x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str">
        <f>IF(VLOOKUP('Result do Turno'!D22,Historia!$A$2:$I$527,9,0)=0,"",VLOOKUP('Result do Turno'!D22,Historia!$A$2:$I$527,9,0))</f>
        <v/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Turno'!EL22</f>
        <v>4</v>
      </c>
      <c r="U15" s="233"/>
    </row>
    <row r="16" spans="2:23" ht="15.75" x14ac:dyDescent="0.5">
      <c r="B16" s="226"/>
      <c r="D16" s="235">
        <f>Historia!$H$1</f>
        <v>2020</v>
      </c>
      <c r="E16" s="30">
        <f>IF(VLOOKUP('Result do Turno'!D22,Historia!$A$2:$I$527,8,0)=0,"",VLOOKUP('Result do Turno'!D22,Historia!$A$2:$I$527,8,0))</f>
        <v>22</v>
      </c>
      <c r="G16" s="242" t="s">
        <v>291</v>
      </c>
      <c r="H16" s="243" t="str">
        <f>PARAMETROS!H5</f>
        <v>26 Fev a 03 Mar</v>
      </c>
      <c r="I16" s="244" t="str">
        <f>IF(L16=0,"",IF(Jogos!BI22=0,"x","ѵ"))</f>
        <v>ѵ</v>
      </c>
      <c r="J16" s="243" t="str">
        <f>Jogos!CC22</f>
        <v>LOURIVALDO RABELO venceu MARCUS MAMEDE por 6x3 6x3</v>
      </c>
      <c r="K16" s="243" t="str">
        <f>Jogos!E22</f>
        <v/>
      </c>
      <c r="L16" s="245">
        <f>IF(Jogos!BJ22="x x",0,1)</f>
        <v>1</v>
      </c>
      <c r="O16" s="226"/>
      <c r="P16" s="331"/>
      <c r="Q16" t="s">
        <v>292</v>
      </c>
      <c r="R16" s="201">
        <f>'Result do Turno'!EM22</f>
        <v>6</v>
      </c>
      <c r="U16" s="233"/>
    </row>
    <row r="17" spans="2:23" ht="15.75" x14ac:dyDescent="0.5">
      <c r="B17" s="226"/>
      <c r="D17" s="235">
        <f>Historia!$G$1</f>
        <v>2019</v>
      </c>
      <c r="E17" s="30">
        <f>IF(VLOOKUP('Result do Turno'!D22,Historia!$A$2:$I$527,7,0)=0,"",VLOOKUP('Result do Turno'!D22,Historia!$A$2:$I$527,7,0))</f>
        <v>27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Turno'!EN22</f>
        <v>-2</v>
      </c>
      <c r="U17" s="233"/>
    </row>
    <row r="18" spans="2:23" ht="15.75" x14ac:dyDescent="0.5">
      <c r="B18" s="226"/>
      <c r="D18">
        <f>Historia!$F$1</f>
        <v>2018</v>
      </c>
      <c r="E18" s="30">
        <f>IF(VLOOKUP('Result do Turno'!D22,Historia!$A$2:$I$527,6,0)=0,"",VLOOKUP('Result do Turno'!D22,Historia!$A$2:$I$527,6,0))</f>
        <v>27</v>
      </c>
      <c r="G18" s="242" t="s">
        <v>294</v>
      </c>
      <c r="H18" s="243" t="str">
        <f>PARAMETROS!H6</f>
        <v>04 a 10 Mar</v>
      </c>
      <c r="I18" s="244" t="str">
        <f>IF(L18=0,"",IF(Jogos!BK22=0,"x","ѵ"))</f>
        <v>x</v>
      </c>
      <c r="J18" s="243" t="str">
        <f>Jogos!CD22</f>
        <v>LOURIVALDO RABELO perdeu para ANA CLÁUDIA por 3x6 2x6</v>
      </c>
      <c r="K18" s="243" t="str">
        <f>Jogos!G22</f>
        <v/>
      </c>
      <c r="L18" s="245">
        <f>IF(Jogos!BL22="x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>
        <f>IF(VLOOKUP('Result do Turno'!D22,Historia!$A$2:$I$527,5,0)=0,"",VLOOKUP('Result do Turno'!D22,Historia!$A$2:$I$527,5,0))</f>
        <v>29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Turno'!EO22</f>
        <v>32</v>
      </c>
      <c r="U19" s="233"/>
    </row>
    <row r="20" spans="2:23" ht="15.75" x14ac:dyDescent="0.5">
      <c r="B20" s="226"/>
      <c r="D20">
        <f>Historia!$D$1</f>
        <v>2016</v>
      </c>
      <c r="E20" s="30">
        <f>IF(VLOOKUP('Result do Turno'!D22,Historia!$A$2:$I$527,4,0)=0,"",VLOOKUP('Result do Turno'!D22,Historia!$A$2:$I$527,4,0))</f>
        <v>36</v>
      </c>
      <c r="G20" s="242" t="s">
        <v>296</v>
      </c>
      <c r="H20" s="243" t="str">
        <f>PARAMETROS!H7</f>
        <v>11 a 17 Mar</v>
      </c>
      <c r="I20" s="244" t="str">
        <f>IF(L20=0,"",IF(Jogos!BM22=0,"x","ѵ"))</f>
        <v>x</v>
      </c>
      <c r="J20" s="243" t="str">
        <f>Jogos!CE22</f>
        <v>LOURIVALDO RABELO perdeu para RENATO OLIVEIRA por 1x6 2x6</v>
      </c>
      <c r="K20" s="243" t="str">
        <f>Jogos!I22</f>
        <v/>
      </c>
      <c r="L20" s="245">
        <f>IF(Jogos!BN22="x x",0,1)</f>
        <v>1</v>
      </c>
      <c r="O20" s="226"/>
      <c r="P20" s="331"/>
      <c r="Q20" t="s">
        <v>292</v>
      </c>
      <c r="R20" s="201">
        <f>'Result do Turno'!EP22</f>
        <v>42</v>
      </c>
      <c r="U20" s="233"/>
      <c r="W20" s="26"/>
    </row>
    <row r="21" spans="2:23" ht="15.75" x14ac:dyDescent="0.5">
      <c r="B21" s="226"/>
      <c r="D21">
        <f>Historia!$C$1</f>
        <v>2015</v>
      </c>
      <c r="E21" s="30">
        <f>IF(VLOOKUP('Result do Turno'!D22,Historia!$A$2:$I$527,3,0)=0,"",VLOOKUP('Result do Turno'!D22,Historia!$A$2:$I$527,3,0))</f>
        <v>45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Turno'!EQ22</f>
        <v>-10</v>
      </c>
      <c r="U21" s="233"/>
      <c r="W21" s="19"/>
    </row>
    <row r="22" spans="2:23" ht="15.75" x14ac:dyDescent="0.5">
      <c r="B22" s="226"/>
      <c r="D22">
        <f>Historia!$B$1</f>
        <v>2014</v>
      </c>
      <c r="E22" s="30">
        <f>IF(VLOOKUP('Result do Turno'!D22,Historia!$A$2:$I$527,2,0)=0,"",VLOOKUP('Result do Turno'!D22,Historia!$A$2:$I$527,2,0))</f>
        <v>60</v>
      </c>
      <c r="G22" s="242" t="s">
        <v>297</v>
      </c>
      <c r="H22" s="243" t="str">
        <f>PARAMETROS!H8</f>
        <v>18 a 24 Mar</v>
      </c>
      <c r="I22" s="244" t="str">
        <f>IF(L22=0,"",IF(Jogos!BO22=0,"x","ѵ"))</f>
        <v>ѵ</v>
      </c>
      <c r="J22" s="243" t="str">
        <f>Jogos!CF22</f>
        <v>LOURIVALDO RABELO venceu MÁRCIO CASTRO por WxO</v>
      </c>
      <c r="K22" s="243" t="str">
        <f>Jogos!K22</f>
        <v/>
      </c>
      <c r="L22" s="245">
        <f>IF(Jogos!BP22="x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Turno'!D23</f>
        <v>MÁRCIO CASTRO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MÁRCIO CASTRO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1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Turno'!EJ23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Turno'!C23</f>
        <v>14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Turno'!C23,'Result do Turno'!FY22:FZ27,2,0)</f>
        <v>13</v>
      </c>
      <c r="K31" s="190"/>
      <c r="L31" s="233"/>
      <c r="O31" s="226"/>
      <c r="P31" s="330" t="s">
        <v>287</v>
      </c>
      <c r="Q31" s="330"/>
      <c r="R31" s="241">
        <f>'Result do Turno'!EK23</f>
        <v>4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e">
        <f>IF(VLOOKUP('Result do Turno'!D23,Historia!$A$2:$J$527,10,0)=0,"",VLOOKUP('Result do Turno'!D23,Historia!$A$2:$J$527,10,0))</f>
        <v>#N/A</v>
      </c>
      <c r="G32" s="242" t="str">
        <f>G14</f>
        <v>1a</v>
      </c>
      <c r="H32" s="256" t="str">
        <f>H14</f>
        <v>19 a 25 Fev</v>
      </c>
      <c r="I32" s="244" t="str">
        <f>IF(L32=0,"",IF(Jogos!BG23=0,"x","ѵ"))</f>
        <v>ѵ</v>
      </c>
      <c r="J32" s="243" t="str">
        <f>Jogos!CB23</f>
        <v>MÁRCIO CASTRO venceu MARCUS MAMEDE por 6x0 6x0</v>
      </c>
      <c r="K32" s="243" t="str">
        <f>Jogos!C23</f>
        <v/>
      </c>
      <c r="L32" s="245">
        <f>IF(Jogos!BH23="x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e">
        <f>IF(VLOOKUP('Result do Turno'!D23,Historia!$A$2:$I$527,9,0)=0,"",VLOOKUP('Result do Turno'!D23,Historia!$A$2:$I$527,9,0))</f>
        <v>#N/A</v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Turno'!EL23</f>
        <v>8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e">
        <f>IF(VLOOKUP('Result do Turno'!D23,Historia!$A$2:$I$527,8,0)=0,"",VLOOKUP('Result do Turno'!D23,Historia!$A$2:$I$527,8,0))</f>
        <v>#N/A</v>
      </c>
      <c r="G34" s="242" t="str">
        <f>G16</f>
        <v>2a</v>
      </c>
      <c r="H34" s="256" t="str">
        <f>H16</f>
        <v>26 Fev a 03 Mar</v>
      </c>
      <c r="I34" s="244" t="str">
        <f>IF(L34=0,"",IF(Jogos!BI23=0,"x","ѵ"))</f>
        <v>ѵ</v>
      </c>
      <c r="J34" s="243" t="str">
        <f>Jogos!CC23</f>
        <v>MÁRCIO CASTRO venceu ANA CLÁUDIA por 6x0 6x0</v>
      </c>
      <c r="K34" s="243" t="str">
        <f>Jogos!E23</f>
        <v/>
      </c>
      <c r="L34" s="245">
        <f>IF(Jogos!BJ23="x x",0,1)</f>
        <v>1</v>
      </c>
      <c r="O34" s="226"/>
      <c r="P34" s="331"/>
      <c r="Q34" t="s">
        <v>292</v>
      </c>
      <c r="R34" s="201">
        <f>'Result do Turno'!EM23</f>
        <v>2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e">
        <f>IF(VLOOKUP('Result do Turno'!D23,Historia!$A$2:$I$527,7,0)=0,"",VLOOKUP('Result do Turno'!D23,Historia!$A$2:$I$527,7,0))</f>
        <v>#N/A</v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Turno'!EN23</f>
        <v>6</v>
      </c>
      <c r="U35" s="233"/>
    </row>
    <row r="36" spans="2:21" ht="15.75" x14ac:dyDescent="0.5">
      <c r="B36" s="226"/>
      <c r="C36" s="254"/>
      <c r="D36">
        <f>Historia!$F$1</f>
        <v>2018</v>
      </c>
      <c r="E36" s="30" t="e">
        <f>IF(VLOOKUP('Result do Turno'!D23,Historia!$A$2:$I$527,6,0)=0,"",VLOOKUP('Result do Turno'!D23,Historia!$A$2:$I$527,6,0))</f>
        <v>#N/A</v>
      </c>
      <c r="G36" s="242" t="str">
        <f>G18</f>
        <v>3a</v>
      </c>
      <c r="H36" s="256" t="str">
        <f>H18</f>
        <v>04 a 10 Mar</v>
      </c>
      <c r="I36" s="244" t="str">
        <f>IF(L36=0,"",IF(Jogos!BK23=0,"x","ѵ"))</f>
        <v>ѵ</v>
      </c>
      <c r="J36" s="243" t="str">
        <f>Jogos!CD23</f>
        <v>MÁRCIO CASTRO venceu RENATO OLIVEIRA por WxO</v>
      </c>
      <c r="K36" s="243" t="str">
        <f>Jogos!G23</f>
        <v/>
      </c>
      <c r="L36" s="245">
        <f>IF(Jogos!BL23="x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e">
        <f>IF(VLOOKUP('Result do Turno'!D23,Historia!$A$2:$I$527,5,0)=0,"",VLOOKUP('Result do Turno'!D23,Historia!$A$2:$I$527,5,0))</f>
        <v>#N/A</v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Turno'!EO23</f>
        <v>48</v>
      </c>
      <c r="U37" s="233"/>
    </row>
    <row r="38" spans="2:21" ht="15.75" x14ac:dyDescent="0.5">
      <c r="B38" s="226"/>
      <c r="C38" s="254"/>
      <c r="D38">
        <f>Historia!$D$1</f>
        <v>2016</v>
      </c>
      <c r="E38" s="30" t="e">
        <f>IF(VLOOKUP('Result do Turno'!D23,Historia!$A$2:$I$527,4,0)=0,"",VLOOKUP('Result do Turno'!D23,Historia!$A$2:$I$527,4,0))</f>
        <v>#N/A</v>
      </c>
      <c r="G38" s="242" t="str">
        <f>G20</f>
        <v>4a</v>
      </c>
      <c r="H38" s="256" t="str">
        <f>H20</f>
        <v>11 a 17 Mar</v>
      </c>
      <c r="I38" s="244" t="str">
        <f>IF(L38=0,"",IF(Jogos!BM23=0,"x","ѵ"))</f>
        <v>ѵ</v>
      </c>
      <c r="J38" s="243" t="str">
        <f>Jogos!CE23</f>
        <v>MÁRCIO CASTRO venceu MARCELO MORAES por 6x1 6x0</v>
      </c>
      <c r="K38" s="243" t="str">
        <f>Jogos!I23</f>
        <v/>
      </c>
      <c r="L38" s="245">
        <f>IF(Jogos!BN23="x x",0,1)</f>
        <v>1</v>
      </c>
      <c r="O38" s="226"/>
      <c r="P38" s="331"/>
      <c r="Q38" t="s">
        <v>292</v>
      </c>
      <c r="R38" s="201">
        <f>'Result do Turno'!EP23</f>
        <v>13</v>
      </c>
      <c r="U38" s="233"/>
    </row>
    <row r="39" spans="2:21" ht="15.75" x14ac:dyDescent="0.5">
      <c r="B39" s="226"/>
      <c r="C39" s="254"/>
      <c r="D39">
        <f>Historia!$C$1</f>
        <v>2015</v>
      </c>
      <c r="E39" s="30" t="e">
        <f>IF(VLOOKUP('Result do Turno'!D23,Historia!$A$2:$I$527,3,0)=0,"",VLOOKUP('Result do Turno'!D23,Historia!$A$2:$I$527,3,0))</f>
        <v>#N/A</v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Turno'!EQ23</f>
        <v>35</v>
      </c>
      <c r="U39" s="233"/>
    </row>
    <row r="40" spans="2:21" ht="15.75" x14ac:dyDescent="0.5">
      <c r="B40" s="226"/>
      <c r="C40" s="254"/>
      <c r="D40">
        <f>Historia!$B$1</f>
        <v>2014</v>
      </c>
      <c r="E40" s="30" t="e">
        <f>IF(VLOOKUP('Result do Turno'!D23,Historia!$A$2:$I$527,2,0)=0,"",VLOOKUP('Result do Turno'!D23,Historia!$A$2:$I$527,2,0))</f>
        <v>#N/A</v>
      </c>
      <c r="G40" s="242" t="str">
        <f>G22</f>
        <v>5a</v>
      </c>
      <c r="H40" s="256" t="str">
        <f>H22</f>
        <v>18 a 24 Mar</v>
      </c>
      <c r="I40" s="244" t="str">
        <f>IF(L40=0,"",IF(Jogos!BO23=0,"x","ѵ"))</f>
        <v>x</v>
      </c>
      <c r="J40" s="243" t="str">
        <f>Jogos!CF23</f>
        <v>MÁRCIO CASTRO perdeu para LOURIVALDO RABELO por WxO</v>
      </c>
      <c r="K40" s="243" t="str">
        <f>Jogos!K23</f>
        <v/>
      </c>
      <c r="L40" s="245">
        <f>IF(Jogos!BP23="x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Turno'!D24</f>
        <v>RENATO OLIVEIRA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RENATO OLIVEIRA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5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Turno'!EJ24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Turno'!C24</f>
        <v>15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Turno'!C24,'Result do Turno'!FY22:FZ27,2,0)</f>
        <v>17</v>
      </c>
      <c r="K49" s="190"/>
      <c r="L49" s="233"/>
      <c r="O49" s="226"/>
      <c r="P49" s="330" t="s">
        <v>287</v>
      </c>
      <c r="Q49" s="330"/>
      <c r="R49" s="241">
        <f>'Result do Turno'!EK24</f>
        <v>2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str">
        <f>IF(VLOOKUP('Result do Turno'!D24,Historia!$A$2:$J$527,10,0)=0,"",VLOOKUP('Result do Turno'!D24,Historia!$A$2:$J$527,10,0))</f>
        <v/>
      </c>
      <c r="G50" s="242" t="str">
        <f>G32</f>
        <v>1a</v>
      </c>
      <c r="H50" s="256" t="str">
        <f>H32</f>
        <v>19 a 25 Fev</v>
      </c>
      <c r="I50" s="244" t="str">
        <f>IF(L50=0,"",IF(Jogos!BG24=0,"x","ѵ"))</f>
        <v>x</v>
      </c>
      <c r="J50" s="243" t="str">
        <f>Jogos!CB24</f>
        <v>RENATO OLIVEIRA perdeu para ANA CLÁUDIA por 2x6 2x6</v>
      </c>
      <c r="K50" s="243" t="str">
        <f>Jogos!C24</f>
        <v/>
      </c>
      <c r="L50" s="245">
        <f>IF(Jogos!BH24="x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str">
        <f>IF(VLOOKUP('Result do Turno'!D24,Historia!$A$2:$I$527,9,0)=0,"",VLOOKUP('Result do Turno'!D24,Historia!$A$2:$I$527,9,0))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Turno'!EL24</f>
        <v>4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>
        <f>IF(VLOOKUP('Result do Turno'!D24,Historia!$A$2:$I$527,8,0)=0,"",VLOOKUP('Result do Turno'!D24,Historia!$A$2:$I$527,8,0))</f>
        <v>50</v>
      </c>
      <c r="G52" s="242" t="str">
        <f>G34</f>
        <v>2a</v>
      </c>
      <c r="H52" s="256" t="str">
        <f>H34</f>
        <v>26 Fev a 03 Mar</v>
      </c>
      <c r="I52" s="244" t="str">
        <f>IF(L52=0,"",IF(Jogos!BI24=0,"x","ѵ"))</f>
        <v>x</v>
      </c>
      <c r="J52" s="243" t="str">
        <f>Jogos!CC24</f>
        <v>RENATO OLIVEIRA perdeu para MARCELO MORAES por WxO</v>
      </c>
      <c r="K52" s="243" t="str">
        <f>Jogos!E24</f>
        <v/>
      </c>
      <c r="L52" s="245">
        <f>IF(Jogos!BJ24="x x",0,1)</f>
        <v>1</v>
      </c>
      <c r="O52" s="226"/>
      <c r="P52" s="331"/>
      <c r="Q52" t="s">
        <v>292</v>
      </c>
      <c r="R52" s="201">
        <f>'Result do Turno'!EM24</f>
        <v>7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str">
        <f>IF(VLOOKUP('Result do Turno'!D24,Historia!$A$2:$I$527,7,0)=0,"",VLOOKUP('Result do Turno'!D24,Historia!$A$2:$I$527,7,0))</f>
        <v/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Turno'!EN24</f>
        <v>-3</v>
      </c>
      <c r="U53" s="233"/>
    </row>
    <row r="54" spans="2:21" ht="15.75" x14ac:dyDescent="0.5">
      <c r="B54" s="226"/>
      <c r="C54" s="254"/>
      <c r="D54">
        <f>Historia!$F$1</f>
        <v>2018</v>
      </c>
      <c r="E54" s="30" t="str">
        <f>IF(VLOOKUP('Result do Turno'!D24,Historia!$A$2:$I$527,6,0)=0,"",VLOOKUP('Result do Turno'!D24,Historia!$A$2:$I$527,6,0))</f>
        <v/>
      </c>
      <c r="G54" s="242" t="str">
        <f>G36</f>
        <v>3a</v>
      </c>
      <c r="H54" s="256" t="str">
        <f>H36</f>
        <v>04 a 10 Mar</v>
      </c>
      <c r="I54" s="244" t="str">
        <f>IF(L54=0,"",IF(Jogos!BK24=0,"x","ѵ"))</f>
        <v>x</v>
      </c>
      <c r="J54" s="243" t="str">
        <f>Jogos!CD24</f>
        <v>RENATO OLIVEIRA perdeu para MÁRCIO CASTRO por WxO</v>
      </c>
      <c r="K54" s="243" t="str">
        <f>Jogos!G24</f>
        <v/>
      </c>
      <c r="L54" s="245">
        <f>IF(Jogos!BL24="x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str">
        <f>IF(VLOOKUP('Result do Turno'!D24,Historia!$A$2:$I$527,5,0)=0,"",VLOOKUP('Result do Turno'!D24,Historia!$A$2:$I$527,5,0))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Turno'!EO24</f>
        <v>32</v>
      </c>
      <c r="U55" s="233"/>
    </row>
    <row r="56" spans="2:21" ht="15.75" x14ac:dyDescent="0.5">
      <c r="B56" s="226"/>
      <c r="C56" s="254"/>
      <c r="D56">
        <f>Historia!$D$1</f>
        <v>2016</v>
      </c>
      <c r="E56" s="30" t="str">
        <f>IF(VLOOKUP('Result do Turno'!D24,Historia!$A$2:$I$527,4,0)=0,"",VLOOKUP('Result do Turno'!D24,Historia!$A$2:$I$527,4,0))</f>
        <v/>
      </c>
      <c r="G56" s="242" t="str">
        <f>G38</f>
        <v>4a</v>
      </c>
      <c r="H56" s="256" t="str">
        <f>H38</f>
        <v>11 a 17 Mar</v>
      </c>
      <c r="I56" s="244" t="str">
        <f>IF(L56=0,"",IF(Jogos!BM24=0,"x","ѵ"))</f>
        <v>ѵ</v>
      </c>
      <c r="J56" s="243" t="str">
        <f>Jogos!CE24</f>
        <v>RENATO OLIVEIRA venceu LOURIVALDO RABELO por 6x1 6x2</v>
      </c>
      <c r="K56" s="243" t="str">
        <f>Jogos!I24</f>
        <v/>
      </c>
      <c r="L56" s="245">
        <f>IF(Jogos!BN24="x x",0,1)</f>
        <v>1</v>
      </c>
      <c r="O56" s="226"/>
      <c r="P56" s="331"/>
      <c r="Q56" t="s">
        <v>292</v>
      </c>
      <c r="R56" s="201">
        <f>'Result do Turno'!EP24</f>
        <v>54</v>
      </c>
      <c r="U56" s="233"/>
    </row>
    <row r="57" spans="2:21" ht="15.75" x14ac:dyDescent="0.5">
      <c r="B57" s="226"/>
      <c r="C57" s="254"/>
      <c r="D57">
        <f>Historia!$C$1</f>
        <v>2015</v>
      </c>
      <c r="E57" s="30" t="str">
        <f>IF(VLOOKUP('Result do Turno'!D24,Historia!$A$2:$I$527,3,0)=0,"",VLOOKUP('Result do Turno'!D24,Historia!$A$2:$I$527,3,0))</f>
        <v/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Turno'!EQ24</f>
        <v>-22</v>
      </c>
      <c r="U57" s="233"/>
    </row>
    <row r="58" spans="2:21" ht="15.75" x14ac:dyDescent="0.5">
      <c r="B58" s="226"/>
      <c r="C58" s="254"/>
      <c r="D58">
        <f>Historia!$B$1</f>
        <v>2014</v>
      </c>
      <c r="E58" s="30" t="str">
        <f>IF(VLOOKUP('Result do Turno'!D24,Historia!$A$2:$I$527,2,0)=0,"",VLOOKUP('Result do Turno'!D24,Historia!$A$2:$I$527,2,0))</f>
        <v/>
      </c>
      <c r="G58" s="242" t="str">
        <f>G40</f>
        <v>5a</v>
      </c>
      <c r="H58" s="256" t="str">
        <f>H40</f>
        <v>18 a 24 Mar</v>
      </c>
      <c r="I58" s="244" t="str">
        <f>IF(L58=0,"",IF(Jogos!BO24=0,"x","ѵ"))</f>
        <v>ѵ</v>
      </c>
      <c r="J58" s="243" t="str">
        <f>Jogos!CF24</f>
        <v>RENATO OLIVEIRA venceu MARCUS MAMEDE por 0x6 6x1 10x8</v>
      </c>
      <c r="K58" s="243" t="str">
        <f>Jogos!K24</f>
        <v/>
      </c>
      <c r="L58" s="245">
        <f>IF(Jogos!BP24="x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Turno'!D25</f>
        <v>ANA CLÁUDIA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ANA CLÁUDIA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2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Turno'!EJ25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Turno'!C25</f>
        <v>16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Turno'!C25,'Result do Turno'!FY22:FZ27,2,0)</f>
        <v>14</v>
      </c>
      <c r="K67" s="190"/>
      <c r="L67" s="233"/>
      <c r="O67" s="226"/>
      <c r="P67" s="330" t="s">
        <v>287</v>
      </c>
      <c r="Q67" s="330"/>
      <c r="R67" s="241">
        <f>'Result do Turno'!EK25</f>
        <v>4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Turno'!D25,Historia!$A$2:$J$527,10,0)=0,"",VLOOKUP('Result do Turno'!D25,Historia!$A$2:$J$527,10,0))</f>
        <v>#N/A</v>
      </c>
      <c r="G68" s="242" t="str">
        <f>G50</f>
        <v>1a</v>
      </c>
      <c r="H68" s="256" t="str">
        <f>H50</f>
        <v>19 a 25 Fev</v>
      </c>
      <c r="I68" s="244" t="str">
        <f>IF(L68=0,"",IF(Jogos!BG25=0,"x","ѵ"))</f>
        <v>ѵ</v>
      </c>
      <c r="J68" s="243" t="str">
        <f>Jogos!CB25</f>
        <v>ANA CLÁUDIA venceu RENATO OLIVEIRA por 6x2 6x2</v>
      </c>
      <c r="K68" s="243" t="str">
        <f>Jogos!C25</f>
        <v/>
      </c>
      <c r="L68" s="245">
        <f>IF(Jogos!BH25="x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Turno'!D25,Historia!$A$2:$I$527,9,0)=0,"",VLOOKUP('Result do Turno'!D25,Historia!$A$2:$I$527,9,0))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Turno'!EL25</f>
        <v>8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Turno'!D25,Historia!$A$2:$I$527,8,0)=0,"",VLOOKUP('Result do Turno'!D25,Historia!$A$2:$I$527,8,0))</f>
        <v>#N/A</v>
      </c>
      <c r="G70" s="242" t="str">
        <f>G52</f>
        <v>2a</v>
      </c>
      <c r="H70" s="256" t="str">
        <f>H52</f>
        <v>26 Fev a 03 Mar</v>
      </c>
      <c r="I70" s="244" t="str">
        <f>IF(L70=0,"",IF(Jogos!BI25=0,"x","ѵ"))</f>
        <v>x</v>
      </c>
      <c r="J70" s="243" t="str">
        <f>Jogos!CC25</f>
        <v>ANA CLÁUDIA perdeu para MÁRCIO CASTRO por 0x6 0x6</v>
      </c>
      <c r="K70" s="243" t="str">
        <f>Jogos!E25</f>
        <v/>
      </c>
      <c r="L70" s="245">
        <f>IF(Jogos!BJ25="x x",0,1)</f>
        <v>1</v>
      </c>
      <c r="O70" s="226"/>
      <c r="P70" s="331"/>
      <c r="Q70" t="s">
        <v>292</v>
      </c>
      <c r="R70" s="201">
        <f>'Result do Turno'!EM25</f>
        <v>2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Turno'!D25,Historia!$A$2:$I$527,7,0)=0,"",VLOOKUP('Result do Turno'!D25,Historia!$A$2:$I$527,7,0))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Turno'!EN25</f>
        <v>6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Turno'!D25,Historia!$A$2:$I$527,6,0)=0,"",VLOOKUP('Result do Turno'!D25,Historia!$A$2:$I$527,6,0))</f>
        <v>#N/A</v>
      </c>
      <c r="G72" s="242" t="str">
        <f>G54</f>
        <v>3a</v>
      </c>
      <c r="H72" s="256" t="str">
        <f>H54</f>
        <v>04 a 10 Mar</v>
      </c>
      <c r="I72" s="244" t="str">
        <f>IF(L72=0,"",IF(Jogos!BK25=0,"x","ѵ"))</f>
        <v>ѵ</v>
      </c>
      <c r="J72" s="243" t="str">
        <f>Jogos!CD25</f>
        <v>ANA CLÁUDIA venceu LOURIVALDO RABELO por 6x3 6x2</v>
      </c>
      <c r="K72" s="243" t="str">
        <f>Jogos!G25</f>
        <v/>
      </c>
      <c r="L72" s="245">
        <f>IF(Jogos!BL25="x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Turno'!D25,Historia!$A$2:$I$527,5,0)=0,"",VLOOKUP('Result do Turno'!D25,Historia!$A$2:$I$527,5,0))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Turno'!EO25</f>
        <v>48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Turno'!D25,Historia!$A$2:$I$527,4,0)=0,"",VLOOKUP('Result do Turno'!D25,Historia!$A$2:$I$527,4,0))</f>
        <v>#N/A</v>
      </c>
      <c r="G74" s="242" t="str">
        <f>G56</f>
        <v>4a</v>
      </c>
      <c r="H74" s="256" t="str">
        <f>H56</f>
        <v>11 a 17 Mar</v>
      </c>
      <c r="I74" s="244" t="str">
        <f>IF(L74=0,"",IF(Jogos!BM25=0,"x","ѵ"))</f>
        <v>ѵ</v>
      </c>
      <c r="J74" s="243" t="str">
        <f>Jogos!CE25</f>
        <v>ANA CLÁUDIA venceu MARCUS MAMEDE por 6x1 6x3</v>
      </c>
      <c r="K74" s="243" t="str">
        <f>Jogos!I25</f>
        <v/>
      </c>
      <c r="L74" s="245">
        <f>IF(Jogos!BN25="x x",0,1)</f>
        <v>1</v>
      </c>
      <c r="O74" s="226"/>
      <c r="P74" s="331"/>
      <c r="Q74" t="s">
        <v>292</v>
      </c>
      <c r="R74" s="201">
        <f>'Result do Turno'!EP25</f>
        <v>31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Turno'!D25,Historia!$A$2:$I$527,3,0)=0,"",VLOOKUP('Result do Turno'!D25,Historia!$A$2:$I$527,3,0))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Turno'!EQ25</f>
        <v>17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Turno'!D25,Historia!$A$2:$I$527,2,0)=0,"",VLOOKUP('Result do Turno'!D25,Historia!$A$2:$I$527,2,0))</f>
        <v>#N/A</v>
      </c>
      <c r="G76" s="242" t="str">
        <f>G58</f>
        <v>5a</v>
      </c>
      <c r="H76" s="256" t="str">
        <f>H58</f>
        <v>18 a 24 Mar</v>
      </c>
      <c r="I76" s="244" t="str">
        <f>IF(L76=0,"",IF(Jogos!BO25=0,"x","ѵ"))</f>
        <v>ѵ</v>
      </c>
      <c r="J76" s="243" t="str">
        <f>Jogos!CF25</f>
        <v>ANA CLÁUDIA venceu MARCELO MORAES por 6x4 6x2</v>
      </c>
      <c r="K76" s="243" t="str">
        <f>Jogos!K25</f>
        <v/>
      </c>
      <c r="L76" s="245">
        <f>IF(Jogos!BP25="x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Turno'!D26</f>
        <v>MARCUS MAMEDE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MARCUS MAMEDE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6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Turno'!EJ26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Turno'!C26</f>
        <v>17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Turno'!C26,'Result do Turno'!FY22:FZ27,2,0)</f>
        <v>18</v>
      </c>
      <c r="K85" s="190"/>
      <c r="L85" s="233"/>
      <c r="O85" s="226"/>
      <c r="P85" s="330" t="s">
        <v>287</v>
      </c>
      <c r="Q85" s="330"/>
      <c r="R85" s="241">
        <f>'Result do Turno'!EK26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Turno'!D26,Historia!$A$2:$J$527,10,0)=0,"",VLOOKUP('Result do Turno'!D26,Historia!$A$2:$J$527,10,0))</f>
        <v/>
      </c>
      <c r="G86" s="242" t="s">
        <v>288</v>
      </c>
      <c r="H86" s="256" t="s">
        <v>300</v>
      </c>
      <c r="I86" s="244" t="str">
        <f>IF(L86=0,"",IF(Jogos!BG26=0,"x","ѵ"))</f>
        <v>x</v>
      </c>
      <c r="J86" s="243" t="str">
        <f>Jogos!CB26</f>
        <v>MARCUS MAMEDE perdeu para MÁRCIO CASTRO por 0x6 0x6</v>
      </c>
      <c r="K86" s="243" t="str">
        <f>Jogos!C26</f>
        <v/>
      </c>
      <c r="L86" s="245">
        <f>IF(Jogos!BH26="x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Turno'!D26,Historia!$A$2:$I$527,9,0)=0,"",VLOOKUP('Result do Turno'!D26,Historia!$A$2:$I$527,9,0))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Turno'!EL26</f>
        <v>3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>
        <f>IF(VLOOKUP('Result do Turno'!D26,Historia!$A$2:$I$527,8,0)=0,"",VLOOKUP('Result do Turno'!D26,Historia!$A$2:$I$527,8,0))</f>
        <v>13</v>
      </c>
      <c r="G88" s="242" t="s">
        <v>291</v>
      </c>
      <c r="H88" s="256" t="s">
        <v>301</v>
      </c>
      <c r="I88" s="244" t="str">
        <f>IF(L88=0,"",IF(Jogos!BI26=0,"x","ѵ"))</f>
        <v>x</v>
      </c>
      <c r="J88" s="243" t="str">
        <f>Jogos!CC26</f>
        <v>MARCUS MAMEDE perdeu para LOURIVALDO RABELO por 3x6 3x6</v>
      </c>
      <c r="K88" s="243" t="str">
        <f>Jogos!E26</f>
        <v/>
      </c>
      <c r="L88" s="245">
        <f>IF(Jogos!BJ26="x x",0,1)</f>
        <v>1</v>
      </c>
      <c r="O88" s="226"/>
      <c r="P88" s="331"/>
      <c r="Q88" t="s">
        <v>292</v>
      </c>
      <c r="R88" s="201">
        <f>'Result do Turno'!EM26</f>
        <v>9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>
        <f>IF(VLOOKUP('Result do Turno'!D26,Historia!$A$2:$I$527,7,0)=0,"",VLOOKUP('Result do Turno'!D26,Historia!$A$2:$I$527,7,0))</f>
        <v>14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Turno'!EN26</f>
        <v>-6</v>
      </c>
      <c r="U89" s="233"/>
    </row>
    <row r="90" spans="2:21" ht="15.75" x14ac:dyDescent="0.5">
      <c r="B90" s="226"/>
      <c r="C90" s="254"/>
      <c r="D90">
        <f>Historia!$F$1</f>
        <v>2018</v>
      </c>
      <c r="E90" s="30">
        <f>IF(VLOOKUP('Result do Turno'!D26,Historia!$A$2:$I$527,6,0)=0,"",VLOOKUP('Result do Turno'!D26,Historia!$A$2:$I$527,6,0))</f>
        <v>23</v>
      </c>
      <c r="G90" s="242" t="s">
        <v>294</v>
      </c>
      <c r="H90" s="256" t="s">
        <v>302</v>
      </c>
      <c r="I90" s="244" t="str">
        <f>IF(L90=0,"",IF(Jogos!BK26=0,"x","ѵ"))</f>
        <v>ѵ</v>
      </c>
      <c r="J90" s="243" t="str">
        <f>Jogos!CD26</f>
        <v>MARCUS MAMEDE venceu MARCELO MORAES por 6x4 4x6 10x5</v>
      </c>
      <c r="K90" s="243" t="str">
        <f>Jogos!G26</f>
        <v/>
      </c>
      <c r="L90" s="245">
        <f>IF(Jogos!BL26="x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 t="str">
        <f>IF(VLOOKUP('Result do Turno'!D26,Historia!$A$2:$I$527,5,0)=0,"",VLOOKUP('Result do Turno'!D26,Historia!$A$2:$I$527,5,0))</f>
        <v/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Turno'!EO26</f>
        <v>45</v>
      </c>
      <c r="U91" s="233"/>
    </row>
    <row r="92" spans="2:21" ht="15.75" x14ac:dyDescent="0.5">
      <c r="B92" s="226"/>
      <c r="C92" s="254"/>
      <c r="D92">
        <f>Historia!$D$1</f>
        <v>2016</v>
      </c>
      <c r="E92" s="30" t="str">
        <f>IF(VLOOKUP('Result do Turno'!D26,Historia!$A$2:$I$527,4,0)=0,"",VLOOKUP('Result do Turno'!D26,Historia!$A$2:$I$527,4,0))</f>
        <v/>
      </c>
      <c r="G92" s="242" t="s">
        <v>296</v>
      </c>
      <c r="H92" s="256" t="s">
        <v>303</v>
      </c>
      <c r="I92" s="244" t="str">
        <f>IF(L92=0,"",IF(Jogos!BM26=0,"x","ѵ"))</f>
        <v>x</v>
      </c>
      <c r="J92" s="243" t="str">
        <f>Jogos!CE26</f>
        <v>MARCUS MAMEDE perdeu para ANA CLÁUDIA por 1x6 3x6</v>
      </c>
      <c r="K92" s="243" t="str">
        <f>Jogos!I26</f>
        <v/>
      </c>
      <c r="L92" s="245">
        <f>IF(Jogos!BN26="x x",0,1)</f>
        <v>1</v>
      </c>
      <c r="O92" s="226"/>
      <c r="P92" s="331"/>
      <c r="Q92" t="s">
        <v>292</v>
      </c>
      <c r="R92" s="201">
        <f>'Result do Turno'!EP26</f>
        <v>67</v>
      </c>
      <c r="U92" s="233"/>
    </row>
    <row r="93" spans="2:21" ht="15.75" x14ac:dyDescent="0.5">
      <c r="B93" s="226"/>
      <c r="C93" s="254"/>
      <c r="D93">
        <f>Historia!$C$1</f>
        <v>2015</v>
      </c>
      <c r="E93" s="30" t="str">
        <f>IF(VLOOKUP('Result do Turno'!D26,Historia!$A$2:$I$527,3,0)=0,"",VLOOKUP('Result do Turno'!D26,Historia!$A$2:$I$527,3,0))</f>
        <v/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Turno'!EQ26</f>
        <v>-22</v>
      </c>
      <c r="U93" s="233"/>
    </row>
    <row r="94" spans="2:21" ht="15.75" x14ac:dyDescent="0.5">
      <c r="B94" s="226"/>
      <c r="C94" s="254"/>
      <c r="D94">
        <f>Historia!$B$1</f>
        <v>2014</v>
      </c>
      <c r="E94" s="30" t="str">
        <f>IF(VLOOKUP('Result do Turno'!D26,Historia!$A$2:$I$527,2,0)=0,"",VLOOKUP('Result do Turno'!D26,Historia!$A$2:$I$527,2,0))</f>
        <v/>
      </c>
      <c r="G94" s="242" t="s">
        <v>297</v>
      </c>
      <c r="H94" s="256" t="s">
        <v>304</v>
      </c>
      <c r="I94" s="244" t="str">
        <f>IF(L94=0,"",IF(Jogos!BO26=0,"x","ѵ"))</f>
        <v>x</v>
      </c>
      <c r="J94" s="243" t="str">
        <f>Jogos!CF26</f>
        <v>MARCUS MAMEDE perdeu para RENATO OLIVEIRA por 6x0 1x6 8x10</v>
      </c>
      <c r="K94" s="243" t="str">
        <f>Jogos!K26</f>
        <v/>
      </c>
      <c r="L94" s="245">
        <f>IF(Jogos!BP26="x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Turno'!D27</f>
        <v>MARCELO MORAES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MARCELO MORAES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3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Turno'!EJ27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Turno'!C27</f>
        <v>18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Turno'!C27,'Result do Turno'!FY22:FZ27,2,0)</f>
        <v>15</v>
      </c>
      <c r="K103" s="190"/>
      <c r="L103" s="233"/>
      <c r="O103" s="226"/>
      <c r="P103" s="330" t="s">
        <v>287</v>
      </c>
      <c r="Q103" s="330"/>
      <c r="R103" s="241">
        <f>'Result do Turno'!EK27</f>
        <v>2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str">
        <f>IF(VLOOKUP('Result do Turno'!D27,Historia!$A$2:$J$527,10,0)=0,"",VLOOKUP('Result do Turno'!D27,Historia!$A$2:$J$527,10,0))</f>
        <v/>
      </c>
      <c r="G104" s="242" t="str">
        <f>G86</f>
        <v>1a</v>
      </c>
      <c r="H104" s="256" t="str">
        <f>H86</f>
        <v>03 a 09 Fev</v>
      </c>
      <c r="I104" s="244" t="str">
        <f>IF(L104=0,"",IF(Jogos!BG27=0,"x","ѵ"))</f>
        <v>ѵ</v>
      </c>
      <c r="J104" s="243" t="str">
        <f>Jogos!CB27</f>
        <v>MARCELO MORAES venceu LOURIVALDO RABELO por WxO</v>
      </c>
      <c r="K104" s="243" t="str">
        <f>Jogos!C27</f>
        <v/>
      </c>
      <c r="L104" s="245">
        <f>IF(Jogos!BH27="x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str">
        <f>IF(VLOOKUP('Result do Turno'!D27,Historia!$A$2:$I$527,9,0)=0,"",VLOOKUP('Result do Turno'!D27,Historia!$A$2:$I$527,9,0))</f>
        <v/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Turno'!EL27</f>
        <v>5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>
        <f>IF(VLOOKUP('Result do Turno'!D27,Historia!$A$2:$I$527,8,0)=0,"",VLOOKUP('Result do Turno'!D27,Historia!$A$2:$I$527,8,0))</f>
        <v>49</v>
      </c>
      <c r="G106" s="242" t="str">
        <f>G88</f>
        <v>2a</v>
      </c>
      <c r="H106" s="256" t="str">
        <f>H88</f>
        <v>10 a 16 Fev</v>
      </c>
      <c r="I106" s="244" t="str">
        <f>IF(L106=0,"",IF(Jogos!BI27=0,"x","ѵ"))</f>
        <v>ѵ</v>
      </c>
      <c r="J106" s="243" t="str">
        <f>Jogos!CC27</f>
        <v>MARCELO MORAES venceu RENATO OLIVEIRA por WxO</v>
      </c>
      <c r="K106" s="243" t="str">
        <f>Jogos!E27</f>
        <v/>
      </c>
      <c r="L106" s="245">
        <f>IF(Jogos!BJ27="x x",0,1)</f>
        <v>1</v>
      </c>
      <c r="O106" s="226"/>
      <c r="P106" s="331"/>
      <c r="Q106" t="s">
        <v>292</v>
      </c>
      <c r="R106" s="201">
        <f>'Result do Turno'!EM27</f>
        <v>6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str">
        <f>IF(VLOOKUP('Result do Turno'!D27,Historia!$A$2:$I$527,7,0)=0,"",VLOOKUP('Result do Turno'!D27,Historia!$A$2:$I$527,7,0))</f>
        <v/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Turno'!EN27</f>
        <v>-1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str">
        <f>IF(VLOOKUP('Result do Turno'!D27,Historia!$A$2:$I$527,6,0)=0,"",VLOOKUP('Result do Turno'!D27,Historia!$A$2:$I$527,6,0))</f>
        <v/>
      </c>
      <c r="G108" s="242" t="str">
        <f>G90</f>
        <v>3a</v>
      </c>
      <c r="H108" s="256" t="str">
        <f>H90</f>
        <v>17 a 23 Fev</v>
      </c>
      <c r="I108" s="244" t="str">
        <f>IF(L108=0,"",IF(Jogos!BK27=0,"x","ѵ"))</f>
        <v>x</v>
      </c>
      <c r="J108" s="243" t="str">
        <f>Jogos!CD27</f>
        <v>MARCELO MORAES perdeu para MARCUS MAMEDE por 4x6 6x4 5x10</v>
      </c>
      <c r="K108" s="243" t="str">
        <f>Jogos!G27</f>
        <v/>
      </c>
      <c r="L108" s="245">
        <f>IF(Jogos!BL27="x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str">
        <f>IF(VLOOKUP('Result do Turno'!D27,Historia!$A$2:$I$527,5,0)=0,"",VLOOKUP('Result do Turno'!D27,Historia!$A$2:$I$527,5,0))</f>
        <v/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Turno'!EO27</f>
        <v>46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str">
        <f>IF(VLOOKUP('Result do Turno'!D27,Historia!$A$2:$I$527,4,0)=0,"",VLOOKUP('Result do Turno'!D27,Historia!$A$2:$I$527,4,0))</f>
        <v/>
      </c>
      <c r="G110" s="242" t="str">
        <f>G92</f>
        <v>4a</v>
      </c>
      <c r="H110" s="256" t="str">
        <f>H92</f>
        <v>24 Fev a 01 Mar</v>
      </c>
      <c r="I110" s="244" t="str">
        <f>IF(L110=0,"",IF(Jogos!BM27=0,"x","ѵ"))</f>
        <v>x</v>
      </c>
      <c r="J110" s="243" t="str">
        <f>Jogos!CE27</f>
        <v>MARCELO MORAES perdeu para MÁRCIO CASTRO por 1x6 0x6</v>
      </c>
      <c r="K110" s="243" t="str">
        <f>Jogos!I27</f>
        <v/>
      </c>
      <c r="L110" s="245">
        <f>IF(Jogos!BN27="x x",0,1)</f>
        <v>1</v>
      </c>
      <c r="O110" s="226"/>
      <c r="P110" s="331"/>
      <c r="Q110" t="s">
        <v>292</v>
      </c>
      <c r="R110" s="201">
        <f>'Result do Turno'!EP27</f>
        <v>44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str">
        <f>IF(VLOOKUP('Result do Turno'!D27,Historia!$A$2:$I$527,3,0)=0,"",VLOOKUP('Result do Turno'!D27,Historia!$A$2:$I$527,3,0))</f>
        <v/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Turno'!EQ27</f>
        <v>2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str">
        <f>IF(VLOOKUP('Result do Turno'!D27,Historia!$A$2:$I$527,2,0)=0,"",VLOOKUP('Result do Turno'!D27,Historia!$A$2:$I$527,2,0))</f>
        <v/>
      </c>
      <c r="G112" s="242" t="str">
        <f>G94</f>
        <v>5a</v>
      </c>
      <c r="H112" s="256" t="str">
        <f>H94</f>
        <v>02 a 08 Mar</v>
      </c>
      <c r="I112" s="244" t="str">
        <f>IF(L112=0,"",IF(Jogos!BO27=0,"x","ѵ"))</f>
        <v>x</v>
      </c>
      <c r="J112" s="243" t="str">
        <f>Jogos!CF27</f>
        <v>MARCELO MORAES perdeu para ANA CLÁUDIA por 4x6 2x6</v>
      </c>
      <c r="K112" s="243" t="str">
        <f>Jogos!K72</f>
        <v/>
      </c>
      <c r="L112" s="245">
        <f>IF(Jogos!BP27="x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327" priority="2">
      <formula>E6=0</formula>
    </cfRule>
    <cfRule type="expression" dxfId="1326" priority="3">
      <formula>E6=1</formula>
    </cfRule>
  </conditionalFormatting>
  <conditionalFormatting sqref="I14">
    <cfRule type="cellIs" dxfId="1325" priority="4" operator="equal">
      <formula>"ѵ"</formula>
    </cfRule>
    <cfRule type="cellIs" dxfId="1324" priority="5" operator="equal">
      <formula>"x"</formula>
    </cfRule>
  </conditionalFormatting>
  <conditionalFormatting sqref="I16">
    <cfRule type="cellIs" dxfId="1323" priority="6" operator="equal">
      <formula>"ѵ"</formula>
    </cfRule>
    <cfRule type="cellIs" dxfId="1322" priority="7" operator="equal">
      <formula>"x"</formula>
    </cfRule>
  </conditionalFormatting>
  <conditionalFormatting sqref="I18">
    <cfRule type="cellIs" dxfId="1321" priority="8" operator="equal">
      <formula>"ѵ"</formula>
    </cfRule>
    <cfRule type="cellIs" dxfId="1320" priority="9" operator="equal">
      <formula>"x"</formula>
    </cfRule>
  </conditionalFormatting>
  <conditionalFormatting sqref="I20">
    <cfRule type="cellIs" dxfId="1319" priority="10" operator="equal">
      <formula>"ѵ"</formula>
    </cfRule>
    <cfRule type="cellIs" dxfId="1318" priority="11" operator="equal">
      <formula>"x"</formula>
    </cfRule>
  </conditionalFormatting>
  <conditionalFormatting sqref="I22">
    <cfRule type="cellIs" dxfId="1317" priority="12" operator="equal">
      <formula>"ѵ"</formula>
    </cfRule>
    <cfRule type="cellIs" dxfId="1316" priority="13" operator="equal">
      <formula>"x"</formula>
    </cfRule>
  </conditionalFormatting>
  <conditionalFormatting sqref="I32">
    <cfRule type="cellIs" dxfId="1315" priority="14" operator="equal">
      <formula>"ѵ"</formula>
    </cfRule>
    <cfRule type="cellIs" dxfId="1314" priority="15" operator="equal">
      <formula>"x"</formula>
    </cfRule>
  </conditionalFormatting>
  <conditionalFormatting sqref="I34">
    <cfRule type="cellIs" dxfId="1313" priority="16" operator="equal">
      <formula>"ѵ"</formula>
    </cfRule>
    <cfRule type="cellIs" dxfId="1312" priority="17" operator="equal">
      <formula>"x"</formula>
    </cfRule>
  </conditionalFormatting>
  <conditionalFormatting sqref="I36">
    <cfRule type="cellIs" dxfId="1311" priority="18" operator="equal">
      <formula>"ѵ"</formula>
    </cfRule>
    <cfRule type="cellIs" dxfId="1310" priority="19" operator="equal">
      <formula>"x"</formula>
    </cfRule>
  </conditionalFormatting>
  <conditionalFormatting sqref="I38">
    <cfRule type="cellIs" dxfId="1309" priority="20" operator="equal">
      <formula>"ѵ"</formula>
    </cfRule>
    <cfRule type="cellIs" dxfId="1308" priority="21" operator="equal">
      <formula>"x"</formula>
    </cfRule>
  </conditionalFormatting>
  <conditionalFormatting sqref="I40">
    <cfRule type="cellIs" dxfId="1307" priority="22" operator="equal">
      <formula>"ѵ"</formula>
    </cfRule>
    <cfRule type="cellIs" dxfId="1306" priority="23" operator="equal">
      <formula>"x"</formula>
    </cfRule>
  </conditionalFormatting>
  <conditionalFormatting sqref="I50">
    <cfRule type="cellIs" dxfId="1305" priority="24" operator="equal">
      <formula>"ѵ"</formula>
    </cfRule>
    <cfRule type="cellIs" dxfId="1304" priority="25" operator="equal">
      <formula>"x"</formula>
    </cfRule>
  </conditionalFormatting>
  <conditionalFormatting sqref="I52">
    <cfRule type="cellIs" dxfId="1303" priority="26" operator="equal">
      <formula>"ѵ"</formula>
    </cfRule>
    <cfRule type="cellIs" dxfId="1302" priority="27" operator="equal">
      <formula>"x"</formula>
    </cfRule>
  </conditionalFormatting>
  <conditionalFormatting sqref="I54">
    <cfRule type="cellIs" dxfId="1301" priority="28" operator="equal">
      <formula>"ѵ"</formula>
    </cfRule>
    <cfRule type="cellIs" dxfId="1300" priority="29" operator="equal">
      <formula>"x"</formula>
    </cfRule>
  </conditionalFormatting>
  <conditionalFormatting sqref="I56">
    <cfRule type="cellIs" dxfId="1299" priority="30" operator="equal">
      <formula>"ѵ"</formula>
    </cfRule>
    <cfRule type="cellIs" dxfId="1298" priority="31" operator="equal">
      <formula>"x"</formula>
    </cfRule>
  </conditionalFormatting>
  <conditionalFormatting sqref="I58">
    <cfRule type="cellIs" dxfId="1297" priority="32" operator="equal">
      <formula>"ѵ"</formula>
    </cfRule>
    <cfRule type="cellIs" dxfId="1296" priority="33" operator="equal">
      <formula>"x"</formula>
    </cfRule>
  </conditionalFormatting>
  <conditionalFormatting sqref="I68">
    <cfRule type="cellIs" dxfId="1295" priority="34" operator="equal">
      <formula>"ѵ"</formula>
    </cfRule>
    <cfRule type="cellIs" dxfId="1294" priority="35" operator="equal">
      <formula>"x"</formula>
    </cfRule>
  </conditionalFormatting>
  <conditionalFormatting sqref="I70">
    <cfRule type="cellIs" dxfId="1293" priority="36" operator="equal">
      <formula>"ѵ"</formula>
    </cfRule>
    <cfRule type="cellIs" dxfId="1292" priority="37" operator="equal">
      <formula>"x"</formula>
    </cfRule>
  </conditionalFormatting>
  <conditionalFormatting sqref="I72">
    <cfRule type="cellIs" dxfId="1291" priority="38" operator="equal">
      <formula>"ѵ"</formula>
    </cfRule>
    <cfRule type="cellIs" dxfId="1290" priority="39" operator="equal">
      <formula>"x"</formula>
    </cfRule>
  </conditionalFormatting>
  <conditionalFormatting sqref="I74">
    <cfRule type="cellIs" dxfId="1289" priority="40" operator="equal">
      <formula>"ѵ"</formula>
    </cfRule>
    <cfRule type="cellIs" dxfId="1288" priority="41" operator="equal">
      <formula>"x"</formula>
    </cfRule>
  </conditionalFormatting>
  <conditionalFormatting sqref="I76">
    <cfRule type="cellIs" dxfId="1287" priority="42" operator="equal">
      <formula>"ѵ"</formula>
    </cfRule>
    <cfRule type="cellIs" dxfId="1286" priority="43" operator="equal">
      <formula>"x"</formula>
    </cfRule>
  </conditionalFormatting>
  <conditionalFormatting sqref="I86">
    <cfRule type="cellIs" dxfId="1285" priority="44" operator="equal">
      <formula>"ѵ"</formula>
    </cfRule>
    <cfRule type="cellIs" dxfId="1284" priority="45" operator="equal">
      <formula>"x"</formula>
    </cfRule>
  </conditionalFormatting>
  <conditionalFormatting sqref="I88">
    <cfRule type="cellIs" dxfId="1283" priority="46" operator="equal">
      <formula>"ѵ"</formula>
    </cfRule>
    <cfRule type="cellIs" dxfId="1282" priority="47" operator="equal">
      <formula>"x"</formula>
    </cfRule>
  </conditionalFormatting>
  <conditionalFormatting sqref="I90">
    <cfRule type="cellIs" dxfId="1281" priority="48" operator="equal">
      <formula>"ѵ"</formula>
    </cfRule>
    <cfRule type="cellIs" dxfId="1280" priority="49" operator="equal">
      <formula>"x"</formula>
    </cfRule>
  </conditionalFormatting>
  <conditionalFormatting sqref="I92">
    <cfRule type="cellIs" dxfId="1279" priority="50" operator="equal">
      <formula>"ѵ"</formula>
    </cfRule>
    <cfRule type="cellIs" dxfId="1278" priority="51" operator="equal">
      <formula>"x"</formula>
    </cfRule>
  </conditionalFormatting>
  <conditionalFormatting sqref="I94">
    <cfRule type="cellIs" dxfId="1277" priority="52" operator="equal">
      <formula>"ѵ"</formula>
    </cfRule>
    <cfRule type="cellIs" dxfId="1276" priority="53" operator="equal">
      <formula>"x"</formula>
    </cfRule>
  </conditionalFormatting>
  <conditionalFormatting sqref="I104">
    <cfRule type="cellIs" dxfId="1275" priority="54" operator="equal">
      <formula>"ѵ"</formula>
    </cfRule>
    <cfRule type="cellIs" dxfId="1274" priority="55" operator="equal">
      <formula>"x"</formula>
    </cfRule>
  </conditionalFormatting>
  <conditionalFormatting sqref="I106">
    <cfRule type="cellIs" dxfId="1273" priority="56" operator="equal">
      <formula>"ѵ"</formula>
    </cfRule>
    <cfRule type="cellIs" dxfId="1272" priority="57" operator="equal">
      <formula>"x"</formula>
    </cfRule>
  </conditionalFormatting>
  <conditionalFormatting sqref="I108">
    <cfRule type="cellIs" dxfId="1271" priority="58" operator="equal">
      <formula>"ѵ"</formula>
    </cfRule>
    <cfRule type="cellIs" dxfId="1270" priority="59" operator="equal">
      <formula>"x"</formula>
    </cfRule>
  </conditionalFormatting>
  <conditionalFormatting sqref="I110">
    <cfRule type="cellIs" dxfId="1269" priority="60" operator="equal">
      <formula>"ѵ"</formula>
    </cfRule>
    <cfRule type="cellIs" dxfId="1268" priority="61" operator="equal">
      <formula>"x"</formula>
    </cfRule>
  </conditionalFormatting>
  <conditionalFormatting sqref="I112">
    <cfRule type="cellIs" dxfId="1267" priority="62" operator="equal">
      <formula>"ѵ"</formula>
    </cfRule>
    <cfRule type="cellIs" dxfId="1266" priority="63" operator="equal">
      <formula>"x"</formula>
    </cfRule>
  </conditionalFormatting>
  <conditionalFormatting sqref="K14">
    <cfRule type="expression" dxfId="1265" priority="64">
      <formula>$D$9=K14</formula>
    </cfRule>
  </conditionalFormatting>
  <conditionalFormatting sqref="K16">
    <cfRule type="expression" dxfId="1264" priority="65">
      <formula>$D$9=K16</formula>
    </cfRule>
  </conditionalFormatting>
  <conditionalFormatting sqref="K18">
    <cfRule type="expression" dxfId="1263" priority="66">
      <formula>$D$9=K18</formula>
    </cfRule>
  </conditionalFormatting>
  <conditionalFormatting sqref="K20">
    <cfRule type="expression" dxfId="1262" priority="67">
      <formula>$D$9=K20</formula>
    </cfRule>
  </conditionalFormatting>
  <conditionalFormatting sqref="K22">
    <cfRule type="expression" dxfId="1261" priority="68">
      <formula>$D$9=K22</formula>
    </cfRule>
  </conditionalFormatting>
  <conditionalFormatting sqref="K32 K34 K36 K38 K40">
    <cfRule type="expression" dxfId="1260" priority="69">
      <formula>$D$27=K32</formula>
    </cfRule>
    <cfRule type="expression" dxfId="1259" priority="70">
      <formula>$D$9</formula>
    </cfRule>
  </conditionalFormatting>
  <conditionalFormatting sqref="K50">
    <cfRule type="expression" dxfId="1258" priority="71">
      <formula>$D$45=K50</formula>
    </cfRule>
  </conditionalFormatting>
  <conditionalFormatting sqref="K52">
    <cfRule type="expression" dxfId="1257" priority="72">
      <formula>$D$45=K52</formula>
    </cfRule>
  </conditionalFormatting>
  <conditionalFormatting sqref="K54">
    <cfRule type="expression" dxfId="1256" priority="73">
      <formula>$D$45=K54</formula>
    </cfRule>
  </conditionalFormatting>
  <conditionalFormatting sqref="K56">
    <cfRule type="expression" dxfId="1255" priority="74">
      <formula>$D$45=K56</formula>
    </cfRule>
  </conditionalFormatting>
  <conditionalFormatting sqref="K58">
    <cfRule type="expression" dxfId="1254" priority="75">
      <formula>$D$45=K58</formula>
    </cfRule>
  </conditionalFormatting>
  <conditionalFormatting sqref="K68 K70 K72 K74 K76">
    <cfRule type="expression" dxfId="1253" priority="76">
      <formula>$D$63=K68</formula>
    </cfRule>
    <cfRule type="expression" dxfId="1252" priority="77">
      <formula>$D$9</formula>
    </cfRule>
  </conditionalFormatting>
  <conditionalFormatting sqref="K86 K88 K90 K92 K94">
    <cfRule type="expression" dxfId="1251" priority="78">
      <formula>$D$81=K86</formula>
    </cfRule>
    <cfRule type="expression" dxfId="1250" priority="79">
      <formula>$D$9</formula>
    </cfRule>
  </conditionalFormatting>
  <conditionalFormatting sqref="K104">
    <cfRule type="expression" dxfId="1249" priority="80">
      <formula>$D$99=K104</formula>
    </cfRule>
  </conditionalFormatting>
  <conditionalFormatting sqref="K106">
    <cfRule type="expression" dxfId="1248" priority="81">
      <formula>$D$99=K106</formula>
    </cfRule>
  </conditionalFormatting>
  <conditionalFormatting sqref="K108">
    <cfRule type="expression" dxfId="1247" priority="82">
      <formula>$D$99=K108</formula>
    </cfRule>
  </conditionalFormatting>
  <conditionalFormatting sqref="K110">
    <cfRule type="expression" dxfId="1246" priority="83">
      <formula>$D$99=K110</formula>
    </cfRule>
  </conditionalFormatting>
  <conditionalFormatting sqref="K112">
    <cfRule type="expression" dxfId="1245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W119"/>
  <sheetViews>
    <sheetView showGridLines="0" showRowColHeaders="0" zoomScale="75" zoomScaleNormal="75" workbookViewId="0">
      <selection activeCell="V6" sqref="V6"/>
    </sheetView>
  </sheetViews>
  <sheetFormatPr defaultColWidth="9.1328125" defaultRowHeight="14.25" x14ac:dyDescent="0.45"/>
  <cols>
    <col min="1" max="1" width="2.265625" customWidth="1"/>
    <col min="2" max="2" width="2.796875" customWidth="1"/>
    <col min="3" max="3" width="4.86328125" customWidth="1"/>
    <col min="4" max="4" width="23.6640625" customWidth="1"/>
    <col min="5" max="5" width="5.796875" customWidth="1"/>
    <col min="6" max="6" width="2.796875" customWidth="1"/>
    <col min="7" max="7" width="12.265625" customWidth="1"/>
    <col min="8" max="8" width="17.73046875" style="190" customWidth="1"/>
    <col min="9" max="9" width="3.19921875" customWidth="1"/>
    <col min="10" max="10" width="69.265625" style="190" customWidth="1"/>
    <col min="11" max="11" width="23" customWidth="1"/>
    <col min="12" max="12" width="3.19921875" customWidth="1"/>
    <col min="13" max="13" width="2.796875" customWidth="1"/>
    <col min="14" max="15" width="3.19921875" customWidth="1"/>
    <col min="16" max="16" width="9.6640625" customWidth="1"/>
    <col min="17" max="17" width="13.59765625" customWidth="1"/>
    <col min="18" max="18" width="11.86328125" customWidth="1"/>
    <col min="19" max="19" width="12" hidden="1" customWidth="1"/>
    <col min="20" max="20" width="11.265625" hidden="1" customWidth="1"/>
    <col min="21" max="21" width="3.06640625" customWidth="1"/>
  </cols>
  <sheetData>
    <row r="2" spans="2:23" s="30" customFormat="1" ht="40.15" customHeight="1" x14ac:dyDescent="0.45">
      <c r="B2" s="323" t="str">
        <f>'Result do Turno'!G164</f>
        <v>1o TURNO DA BARRAGEM DO CLUBE DO EXÉRCITO DE 2024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</row>
    <row r="3" spans="2:23" s="30" customFormat="1" ht="20.25" customHeight="1" x14ac:dyDescent="0.45">
      <c r="B3" s="215"/>
      <c r="C3" s="215"/>
      <c r="D3" s="215"/>
      <c r="E3" s="215"/>
      <c r="F3" s="215"/>
      <c r="G3" s="215"/>
      <c r="H3" s="216"/>
      <c r="I3" s="215"/>
      <c r="J3" s="216"/>
      <c r="K3" s="215"/>
      <c r="L3" s="215"/>
    </row>
    <row r="4" spans="2:23" x14ac:dyDescent="0.45">
      <c r="B4" s="26"/>
      <c r="C4" s="26"/>
      <c r="D4" s="26"/>
      <c r="E4" s="26"/>
      <c r="F4" s="26"/>
      <c r="G4" s="26"/>
    </row>
    <row r="5" spans="2:23" ht="30.75" customHeight="1" x14ac:dyDescent="0.45">
      <c r="B5" s="324" t="str">
        <f>'Result do Turno'!C29</f>
        <v>GRUPO D</v>
      </c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26"/>
      <c r="W5" s="26"/>
    </row>
    <row r="6" spans="2:23" x14ac:dyDescent="0.45">
      <c r="C6" s="217"/>
      <c r="D6" s="218"/>
      <c r="E6" s="219"/>
      <c r="F6" s="220"/>
      <c r="G6" s="220"/>
      <c r="H6" s="220"/>
      <c r="I6" s="220"/>
      <c r="J6" s="220"/>
      <c r="K6" s="220"/>
      <c r="L6" s="220"/>
    </row>
    <row r="7" spans="2:23" x14ac:dyDescent="0.45">
      <c r="F7" s="220"/>
      <c r="G7" s="220"/>
      <c r="H7" s="220"/>
      <c r="I7" s="220"/>
      <c r="J7" s="220"/>
      <c r="K7" s="220"/>
      <c r="L7" s="220"/>
    </row>
    <row r="8" spans="2:23" x14ac:dyDescent="0.45">
      <c r="B8" s="221"/>
      <c r="C8" s="222"/>
      <c r="D8" s="222"/>
      <c r="E8" s="222"/>
      <c r="F8" s="223"/>
      <c r="G8" s="223"/>
      <c r="H8" s="223"/>
      <c r="I8" s="223"/>
      <c r="J8" s="223"/>
      <c r="K8" s="223"/>
      <c r="L8" s="224"/>
      <c r="O8" s="221"/>
      <c r="P8" s="222"/>
      <c r="Q8" s="222"/>
      <c r="R8" s="222"/>
      <c r="S8" s="222"/>
      <c r="T8" s="222"/>
      <c r="U8" s="225"/>
    </row>
    <row r="9" spans="2:23" ht="21" x14ac:dyDescent="0.45">
      <c r="B9" s="226"/>
      <c r="C9" s="227">
        <v>1</v>
      </c>
      <c r="D9" s="325" t="str">
        <f>'Result do Turno'!D31</f>
        <v>LÚCIO MESQUITA</v>
      </c>
      <c r="E9" s="325"/>
      <c r="F9" s="220"/>
      <c r="G9" s="228" t="e">
        <f>CONCATENATE("Contatos:  ",VLOOKUP(TRIM(D9),Contatos!#REF!,3,0),"   ",VLOOKUP(TRIM(D9),Contatos!#REF!,2,0))</f>
        <v>#REF!</v>
      </c>
      <c r="H9" s="228"/>
      <c r="I9" s="228"/>
      <c r="J9" s="229"/>
      <c r="K9" s="230"/>
      <c r="L9" s="231"/>
      <c r="O9" s="226"/>
      <c r="P9" s="326" t="str">
        <f>D9</f>
        <v>LÚCIO MESQUITA</v>
      </c>
      <c r="Q9" s="326"/>
      <c r="R9" s="232" t="s">
        <v>278</v>
      </c>
      <c r="S9" s="232" t="s">
        <v>279</v>
      </c>
      <c r="T9" s="232" t="s">
        <v>280</v>
      </c>
      <c r="U9" s="233"/>
    </row>
    <row r="10" spans="2:23" x14ac:dyDescent="0.45">
      <c r="B10" s="226"/>
      <c r="L10" s="234"/>
      <c r="O10" s="226"/>
      <c r="U10" s="233"/>
    </row>
    <row r="11" spans="2:23" ht="15.75" customHeight="1" x14ac:dyDescent="0.45">
      <c r="B11" s="226"/>
      <c r="C11" s="327" t="s">
        <v>281</v>
      </c>
      <c r="D11" s="327"/>
      <c r="E11" s="236">
        <f>E13-E12+C9</f>
        <v>3</v>
      </c>
      <c r="G11" s="328" t="s">
        <v>282</v>
      </c>
      <c r="H11" s="329" t="s">
        <v>283</v>
      </c>
      <c r="I11" s="237"/>
      <c r="J11" s="329" t="s">
        <v>275</v>
      </c>
      <c r="K11" s="329" t="s">
        <v>284</v>
      </c>
      <c r="L11" s="233"/>
      <c r="O11" s="226"/>
      <c r="P11" s="330" t="s">
        <v>275</v>
      </c>
      <c r="Q11" s="330"/>
      <c r="R11" s="201">
        <f>'Result do Turno'!EJ31</f>
        <v>5</v>
      </c>
      <c r="U11" s="233"/>
    </row>
    <row r="12" spans="2:23" ht="15" customHeight="1" x14ac:dyDescent="0.45">
      <c r="B12" s="226"/>
      <c r="C12" s="238"/>
      <c r="D12" s="235" t="s">
        <v>285</v>
      </c>
      <c r="E12" s="239">
        <f>'Result do Turno'!C31</f>
        <v>19</v>
      </c>
      <c r="G12" s="328"/>
      <c r="H12" s="329"/>
      <c r="I12" s="237"/>
      <c r="J12" s="329"/>
      <c r="K12" s="329"/>
      <c r="L12" s="233"/>
      <c r="O12" s="226"/>
      <c r="R12" s="30"/>
      <c r="U12" s="233"/>
    </row>
    <row r="13" spans="2:23" ht="15" customHeight="1" x14ac:dyDescent="0.45">
      <c r="B13" s="226"/>
      <c r="D13" s="255" t="s">
        <v>286</v>
      </c>
      <c r="E13" s="239" t="str">
        <f>VLOOKUP('Result do Turno'!C31,'Result do Turno'!FY31:FZ36,2,0)</f>
        <v>21</v>
      </c>
      <c r="K13" s="190"/>
      <c r="L13" s="233"/>
      <c r="O13" s="226"/>
      <c r="P13" s="330" t="s">
        <v>287</v>
      </c>
      <c r="Q13" s="330"/>
      <c r="R13" s="241">
        <f>'Result do Turno'!EK31</f>
        <v>3</v>
      </c>
      <c r="U13" s="233"/>
    </row>
    <row r="14" spans="2:23" ht="15.75" x14ac:dyDescent="0.5">
      <c r="B14" s="226"/>
      <c r="D14" s="235" t="str">
        <f>Historia!$J$1</f>
        <v xml:space="preserve"> </v>
      </c>
      <c r="E14" s="30" t="e">
        <f>IF(VLOOKUP('Result do Turno'!D31,Historia!$A$2:$J$527,10,0)=0,"",VLOOKUP('Result do Turno'!D31,Historia!$A$2:$J$527,10,0))</f>
        <v>#N/A</v>
      </c>
      <c r="G14" s="242" t="s">
        <v>288</v>
      </c>
      <c r="H14" s="243" t="str">
        <f>PARAMETROS!H4</f>
        <v>19 a 25 Fev</v>
      </c>
      <c r="I14" s="244" t="str">
        <f>IF(L14=0,"",IF(Jogos!BG31=0,"x","ѵ"))</f>
        <v>ѵ</v>
      </c>
      <c r="J14" s="243" t="str">
        <f>Jogos!CB31</f>
        <v>LÚCIO MESQUITA venceu UIRA OLIVEIRA por 6x0 6x1</v>
      </c>
      <c r="K14" s="243" t="str">
        <f>Jogos!C31</f>
        <v/>
      </c>
      <c r="L14" s="245">
        <f>IF(Jogos!BH31="x x",0,1)</f>
        <v>1</v>
      </c>
      <c r="O14" s="226"/>
      <c r="R14" s="30"/>
      <c r="U14" s="233"/>
    </row>
    <row r="15" spans="2:23" ht="15" customHeight="1" x14ac:dyDescent="0.5">
      <c r="B15" s="226"/>
      <c r="D15" s="235" t="str">
        <f>Historia!$I$1</f>
        <v xml:space="preserve">  </v>
      </c>
      <c r="E15" s="30" t="e">
        <f>IF(VLOOKUP('Result do Turno'!D31,Historia!$A$2:$I$527,9,0)=0,"",VLOOKUP('Result do Turno'!D31,Historia!$A$2:$I$527,9,0))</f>
        <v>#N/A</v>
      </c>
      <c r="G15" s="242"/>
      <c r="H15" s="243"/>
      <c r="I15" s="246"/>
      <c r="J15" s="243"/>
      <c r="K15" s="243"/>
      <c r="L15" s="245"/>
      <c r="O15" s="226"/>
      <c r="P15" s="331" t="s">
        <v>289</v>
      </c>
      <c r="Q15" t="s">
        <v>290</v>
      </c>
      <c r="R15" s="201">
        <f>'Result do Turno'!EL31</f>
        <v>6</v>
      </c>
      <c r="U15" s="233"/>
    </row>
    <row r="16" spans="2:23" ht="15.75" x14ac:dyDescent="0.5">
      <c r="B16" s="226"/>
      <c r="D16" s="235">
        <f>Historia!$H$1</f>
        <v>2020</v>
      </c>
      <c r="E16" s="30" t="e">
        <f>IF(VLOOKUP('Result do Turno'!D31,Historia!$A$2:$I$527,8,0)=0,"",VLOOKUP('Result do Turno'!D31,Historia!$A$2:$I$527,8,0))</f>
        <v>#N/A</v>
      </c>
      <c r="G16" s="242" t="s">
        <v>291</v>
      </c>
      <c r="H16" s="243" t="str">
        <f>PARAMETROS!H5</f>
        <v>26 Fev a 03 Mar</v>
      </c>
      <c r="I16" s="244" t="str">
        <f>IF(L16=0,"",IF(Jogos!BI31=0,"x","ѵ"))</f>
        <v>ѵ</v>
      </c>
      <c r="J16" s="243" t="str">
        <f>Jogos!CC31</f>
        <v>LÚCIO MESQUITA venceu JOÃO SUCUPIRA por 1x6 6x3 11x9</v>
      </c>
      <c r="K16" s="243" t="str">
        <f>Jogos!E31</f>
        <v/>
      </c>
      <c r="L16" s="245">
        <f>IF(Jogos!BJ31="x x",0,1)</f>
        <v>1</v>
      </c>
      <c r="O16" s="226"/>
      <c r="P16" s="331"/>
      <c r="Q16" t="s">
        <v>292</v>
      </c>
      <c r="R16" s="201">
        <f>'Result do Turno'!EM31</f>
        <v>5</v>
      </c>
      <c r="U16" s="233"/>
    </row>
    <row r="17" spans="2:23" ht="15.75" x14ac:dyDescent="0.5">
      <c r="B17" s="226"/>
      <c r="D17" s="235">
        <f>Historia!$G$1</f>
        <v>2019</v>
      </c>
      <c r="E17" s="30" t="e">
        <f>IF(VLOOKUP('Result do Turno'!D31,Historia!$A$2:$I$527,7,0)=0,"",VLOOKUP('Result do Turno'!D31,Historia!$A$2:$I$527,7,0))</f>
        <v>#N/A</v>
      </c>
      <c r="G17" s="242"/>
      <c r="H17" s="243"/>
      <c r="I17" s="246"/>
      <c r="J17" s="243"/>
      <c r="K17" s="243"/>
      <c r="L17" s="245"/>
      <c r="O17" s="226"/>
      <c r="P17" s="331"/>
      <c r="Q17" s="247" t="s">
        <v>293</v>
      </c>
      <c r="R17" s="241">
        <f>'Result do Turno'!EN31</f>
        <v>1</v>
      </c>
      <c r="U17" s="233"/>
    </row>
    <row r="18" spans="2:23" ht="15.75" x14ac:dyDescent="0.5">
      <c r="B18" s="226"/>
      <c r="D18">
        <f>Historia!$F$1</f>
        <v>2018</v>
      </c>
      <c r="E18" s="30" t="e">
        <f>IF(VLOOKUP('Result do Turno'!D31,Historia!$A$2:$I$527,6,0)=0,"",VLOOKUP('Result do Turno'!D31,Historia!$A$2:$I$527,6,0))</f>
        <v>#N/A</v>
      </c>
      <c r="G18" s="242" t="s">
        <v>294</v>
      </c>
      <c r="H18" s="243" t="str">
        <f>PARAMETROS!H6</f>
        <v>04 a 10 Mar</v>
      </c>
      <c r="I18" s="244" t="str">
        <f>IF(L18=0,"",IF(Jogos!BK31=0,"x","ѵ"))</f>
        <v>ѵ</v>
      </c>
      <c r="J18" s="243" t="str">
        <f>Jogos!CD31</f>
        <v>LÚCIO MESQUITA venceu MARLOS PARANHOS por 6x2 6x1</v>
      </c>
      <c r="K18" s="243" t="str">
        <f>Jogos!G31</f>
        <v/>
      </c>
      <c r="L18" s="245">
        <f>IF(Jogos!BL31="x x",0,1)</f>
        <v>1</v>
      </c>
      <c r="O18" s="226"/>
      <c r="R18" s="30"/>
      <c r="U18" s="233"/>
    </row>
    <row r="19" spans="2:23" ht="15.75" x14ac:dyDescent="0.5">
      <c r="B19" s="226"/>
      <c r="D19">
        <f>Historia!$E$1</f>
        <v>2017</v>
      </c>
      <c r="E19" s="30" t="e">
        <f>IF(VLOOKUP('Result do Turno'!D31,Historia!$A$2:$I$527,5,0)=0,"",VLOOKUP('Result do Turno'!D31,Historia!$A$2:$I$527,5,0))</f>
        <v>#N/A</v>
      </c>
      <c r="G19" s="242"/>
      <c r="H19" s="243"/>
      <c r="I19" s="246"/>
      <c r="J19" s="243"/>
      <c r="K19" s="243"/>
      <c r="L19" s="245"/>
      <c r="O19" s="226"/>
      <c r="P19" s="331" t="s">
        <v>295</v>
      </c>
      <c r="Q19" t="s">
        <v>290</v>
      </c>
      <c r="R19" s="201">
        <f>'Result do Turno'!EO31</f>
        <v>50</v>
      </c>
      <c r="U19" s="233"/>
    </row>
    <row r="20" spans="2:23" ht="15.75" x14ac:dyDescent="0.5">
      <c r="B20" s="226"/>
      <c r="D20">
        <f>Historia!$D$1</f>
        <v>2016</v>
      </c>
      <c r="E20" s="30" t="e">
        <f>IF(VLOOKUP('Result do Turno'!D31,Historia!$A$2:$I$527,4,0)=0,"",VLOOKUP('Result do Turno'!D31,Historia!$A$2:$I$527,4,0))</f>
        <v>#N/A</v>
      </c>
      <c r="G20" s="242" t="s">
        <v>296</v>
      </c>
      <c r="H20" s="243" t="str">
        <f>PARAMETROS!H7</f>
        <v>11 a 17 Mar</v>
      </c>
      <c r="I20" s="244" t="str">
        <f>IF(L20=0,"",IF(Jogos!BM31=0,"x","ѵ"))</f>
        <v>x</v>
      </c>
      <c r="J20" s="243" t="str">
        <f>Jogos!CE31</f>
        <v>LÚCIO MESQUITA perdeu para GILMARA LIMA por 5x6 3x6</v>
      </c>
      <c r="K20" s="243" t="str">
        <f>Jogos!I31</f>
        <v/>
      </c>
      <c r="L20" s="245">
        <f>IF(Jogos!BN31="x x",0,1)</f>
        <v>1</v>
      </c>
      <c r="O20" s="226"/>
      <c r="P20" s="331"/>
      <c r="Q20" t="s">
        <v>292</v>
      </c>
      <c r="R20" s="201">
        <f>'Result do Turno'!EP31</f>
        <v>46</v>
      </c>
      <c r="U20" s="233"/>
      <c r="W20" s="26"/>
    </row>
    <row r="21" spans="2:23" ht="15.75" x14ac:dyDescent="0.5">
      <c r="B21" s="226"/>
      <c r="D21">
        <f>Historia!$C$1</f>
        <v>2015</v>
      </c>
      <c r="E21" s="30" t="e">
        <f>IF(VLOOKUP('Result do Turno'!D31,Historia!$A$2:$I$527,3,0)=0,"",VLOOKUP('Result do Turno'!D31,Historia!$A$2:$I$527,3,0))</f>
        <v>#N/A</v>
      </c>
      <c r="G21" s="242"/>
      <c r="H21" s="243"/>
      <c r="I21" s="246"/>
      <c r="J21" s="243"/>
      <c r="K21" s="243"/>
      <c r="L21" s="245"/>
      <c r="O21" s="226"/>
      <c r="P21" s="331"/>
      <c r="Q21" s="247" t="s">
        <v>293</v>
      </c>
      <c r="R21" s="241">
        <f>'Result do Turno'!EQ31</f>
        <v>4</v>
      </c>
      <c r="U21" s="233"/>
      <c r="W21" s="19"/>
    </row>
    <row r="22" spans="2:23" ht="15.75" x14ac:dyDescent="0.5">
      <c r="B22" s="226"/>
      <c r="D22">
        <f>Historia!$B$1</f>
        <v>2014</v>
      </c>
      <c r="E22" s="30" t="e">
        <f>IF(VLOOKUP('Result do Turno'!D31,Historia!$A$2:$I$527,2,0)=0,"",VLOOKUP('Result do Turno'!D31,Historia!$A$2:$I$527,2,0))</f>
        <v>#N/A</v>
      </c>
      <c r="G22" s="242" t="s">
        <v>297</v>
      </c>
      <c r="H22" s="243" t="str">
        <f>PARAMETROS!H8</f>
        <v>18 a 24 Mar</v>
      </c>
      <c r="I22" s="244" t="str">
        <f>IF(L22=0,"",IF(Jogos!BO31=0,"x","ѵ"))</f>
        <v>x</v>
      </c>
      <c r="J22" s="243" t="str">
        <f>Jogos!CF31</f>
        <v>LÚCIO MESQUITA perdeu para LUCIANO CASTRO por WxO</v>
      </c>
      <c r="K22" s="243" t="str">
        <f>Jogos!K31</f>
        <v/>
      </c>
      <c r="L22" s="245">
        <f>IF(Jogos!BP31="x x",0,1)</f>
        <v>1</v>
      </c>
      <c r="O22" s="226"/>
      <c r="U22" s="233"/>
    </row>
    <row r="23" spans="2:23" ht="15.75" x14ac:dyDescent="0.45">
      <c r="B23" s="248"/>
      <c r="C23" s="249"/>
      <c r="D23" s="250"/>
      <c r="E23" s="250"/>
      <c r="F23" s="250"/>
      <c r="G23" s="250"/>
      <c r="H23" s="251"/>
      <c r="I23" s="250"/>
      <c r="J23" s="251"/>
      <c r="K23" s="250"/>
      <c r="L23" s="253"/>
      <c r="O23" s="248"/>
      <c r="P23" s="250"/>
      <c r="Q23" s="250"/>
      <c r="R23" s="250"/>
      <c r="S23" s="250"/>
      <c r="T23" s="250"/>
      <c r="U23" s="253"/>
    </row>
    <row r="24" spans="2:23" ht="15.75" x14ac:dyDescent="0.45">
      <c r="C24" s="254"/>
    </row>
    <row r="26" spans="2:23" x14ac:dyDescent="0.45">
      <c r="B26" s="221"/>
      <c r="C26" s="222"/>
      <c r="D26" s="222"/>
      <c r="E26" s="222"/>
      <c r="F26" s="223"/>
      <c r="G26" s="223"/>
      <c r="H26" s="223"/>
      <c r="I26" s="223"/>
      <c r="J26" s="223"/>
      <c r="K26" s="223"/>
      <c r="L26" s="224"/>
      <c r="O26" s="221"/>
      <c r="P26" s="222"/>
      <c r="Q26" s="222"/>
      <c r="R26" s="222"/>
      <c r="S26" s="222"/>
      <c r="T26" s="222"/>
      <c r="U26" s="225"/>
    </row>
    <row r="27" spans="2:23" ht="21" x14ac:dyDescent="0.45">
      <c r="B27" s="226"/>
      <c r="C27" s="227">
        <v>2</v>
      </c>
      <c r="D27" s="325" t="str">
        <f>'Result do Turno'!D32</f>
        <v>LUCIANO CASTRO</v>
      </c>
      <c r="E27" s="325"/>
      <c r="F27" s="220"/>
      <c r="G27" s="228" t="e">
        <f>CONCATENATE("Contatos:  ",VLOOKUP(TRIM(D27),Contatos!#REF!,3,0),"   ",VLOOKUP(TRIM(D27),Contatos!#REF!,2,0))</f>
        <v>#REF!</v>
      </c>
      <c r="H27" s="228"/>
      <c r="I27" s="228"/>
      <c r="J27" s="229"/>
      <c r="K27" s="229"/>
      <c r="L27" s="231"/>
      <c r="O27" s="226"/>
      <c r="P27" s="326" t="str">
        <f>D27</f>
        <v>LUCIANO CASTRO</v>
      </c>
      <c r="Q27" s="326"/>
      <c r="R27" s="232" t="s">
        <v>278</v>
      </c>
      <c r="S27" s="232" t="s">
        <v>279</v>
      </c>
      <c r="T27" s="232" t="s">
        <v>280</v>
      </c>
      <c r="U27" s="233"/>
    </row>
    <row r="28" spans="2:23" x14ac:dyDescent="0.45">
      <c r="B28" s="226"/>
      <c r="L28" s="234"/>
      <c r="O28" s="226"/>
      <c r="U28" s="233"/>
    </row>
    <row r="29" spans="2:23" ht="15" customHeight="1" x14ac:dyDescent="0.45">
      <c r="B29" s="226"/>
      <c r="C29" s="327" t="s">
        <v>281</v>
      </c>
      <c r="D29" s="327"/>
      <c r="E29" s="236">
        <f>E31-E30+C27</f>
        <v>1</v>
      </c>
      <c r="G29" s="328" t="s">
        <v>282</v>
      </c>
      <c r="H29" s="329" t="s">
        <v>283</v>
      </c>
      <c r="I29" s="237"/>
      <c r="J29" s="329" t="s">
        <v>275</v>
      </c>
      <c r="K29" s="329" t="s">
        <v>284</v>
      </c>
      <c r="L29" s="233"/>
      <c r="O29" s="226"/>
      <c r="P29" s="330" t="s">
        <v>275</v>
      </c>
      <c r="Q29" s="330"/>
      <c r="R29" s="201">
        <f>'Result do Turno'!EJ32</f>
        <v>5</v>
      </c>
      <c r="U29" s="233"/>
    </row>
    <row r="30" spans="2:23" ht="15" customHeight="1" x14ac:dyDescent="0.45">
      <c r="B30" s="226"/>
      <c r="D30" s="238" t="s">
        <v>285</v>
      </c>
      <c r="E30" s="239">
        <f>'Result do Turno'!C32</f>
        <v>20</v>
      </c>
      <c r="G30" s="328"/>
      <c r="H30" s="329"/>
      <c r="I30" s="237"/>
      <c r="J30" s="329"/>
      <c r="K30" s="329"/>
      <c r="L30" s="233"/>
      <c r="O30" s="226"/>
      <c r="R30" s="30"/>
      <c r="U30" s="233"/>
    </row>
    <row r="31" spans="2:23" ht="15" customHeight="1" x14ac:dyDescent="0.45">
      <c r="B31" s="226"/>
      <c r="D31" s="255" t="s">
        <v>286</v>
      </c>
      <c r="E31" s="239" t="str">
        <f>VLOOKUP('Result do Turno'!C32,'Result do Turno'!FY31:FZ36,2,0)</f>
        <v>19</v>
      </c>
      <c r="K31" s="190"/>
      <c r="L31" s="233"/>
      <c r="O31" s="226"/>
      <c r="P31" s="330" t="s">
        <v>287</v>
      </c>
      <c r="Q31" s="330"/>
      <c r="R31" s="241">
        <f>'Result do Turno'!EK32</f>
        <v>5</v>
      </c>
      <c r="U31" s="233"/>
    </row>
    <row r="32" spans="2:23" ht="15.75" x14ac:dyDescent="0.5">
      <c r="B32" s="226"/>
      <c r="D32" s="235" t="str">
        <f>Historia!$J$1</f>
        <v xml:space="preserve"> </v>
      </c>
      <c r="E32" s="30" t="str">
        <f>IF(VLOOKUP('Result do Turno'!D32,Historia!$A$2:$J$527,10,0)=0,"",VLOOKUP('Result do Turno'!D32,Historia!$A$2:$J$527,10,0))</f>
        <v/>
      </c>
      <c r="G32" s="242" t="str">
        <f>G14</f>
        <v>1a</v>
      </c>
      <c r="H32" s="256" t="str">
        <f>H14</f>
        <v>19 a 25 Fev</v>
      </c>
      <c r="I32" s="244" t="str">
        <f>IF(L32=0,"",IF(Jogos!BG32=0,"x","ѵ"))</f>
        <v>ѵ</v>
      </c>
      <c r="J32" s="243" t="str">
        <f>Jogos!CB32</f>
        <v>LUCIANO CASTRO venceu JOÃO SUCUPIRA por 6x4 6x3</v>
      </c>
      <c r="K32" s="243" t="str">
        <f>Jogos!C32</f>
        <v/>
      </c>
      <c r="L32" s="245">
        <f>IF(Jogos!BH32="x x",0,1)</f>
        <v>1</v>
      </c>
      <c r="O32" s="226"/>
      <c r="R32" s="30"/>
      <c r="U32" s="233"/>
    </row>
    <row r="33" spans="2:21" ht="18" customHeight="1" x14ac:dyDescent="0.5">
      <c r="B33" s="226"/>
      <c r="C33" s="254"/>
      <c r="D33" s="235" t="str">
        <f>Historia!$I$1</f>
        <v xml:space="preserve">  </v>
      </c>
      <c r="E33" s="30" t="str">
        <f>IF(VLOOKUP('Result do Turno'!D32,Historia!$A$2:$I$527,9,0)=0,"",VLOOKUP('Result do Turno'!D32,Historia!$A$2:$I$527,9,0))</f>
        <v/>
      </c>
      <c r="G33" s="242"/>
      <c r="H33" s="256"/>
      <c r="I33" s="246"/>
      <c r="J33" s="257"/>
      <c r="K33" s="243"/>
      <c r="L33" s="245"/>
      <c r="O33" s="226"/>
      <c r="P33" s="331" t="s">
        <v>289</v>
      </c>
      <c r="Q33" t="s">
        <v>290</v>
      </c>
      <c r="R33" s="201">
        <f>'Result do Turno'!EL32</f>
        <v>10</v>
      </c>
      <c r="U33" s="233"/>
    </row>
    <row r="34" spans="2:21" ht="15.75" x14ac:dyDescent="0.5">
      <c r="B34" s="226"/>
      <c r="C34" s="254"/>
      <c r="D34" s="235">
        <f>Historia!$H$1</f>
        <v>2020</v>
      </c>
      <c r="E34" s="30" t="str">
        <f>IF(VLOOKUP('Result do Turno'!D32,Historia!$A$2:$I$527,8,0)=0,"",VLOOKUP('Result do Turno'!D32,Historia!$A$2:$I$527,8,0))</f>
        <v/>
      </c>
      <c r="G34" s="242" t="str">
        <f>G16</f>
        <v>2a</v>
      </c>
      <c r="H34" s="256" t="str">
        <f>H16</f>
        <v>26 Fev a 03 Mar</v>
      </c>
      <c r="I34" s="244" t="str">
        <f>IF(L34=0,"",IF(Jogos!BI32=0,"x","ѵ"))</f>
        <v>ѵ</v>
      </c>
      <c r="J34" s="243" t="str">
        <f>Jogos!CC32</f>
        <v>LUCIANO CASTRO venceu MARLOS PARANHOS por 7x5 6x2</v>
      </c>
      <c r="K34" s="243" t="str">
        <f>Jogos!E32</f>
        <v/>
      </c>
      <c r="L34" s="245">
        <f>IF(Jogos!BJ32="x x",0,1)</f>
        <v>1</v>
      </c>
      <c r="O34" s="226"/>
      <c r="P34" s="331"/>
      <c r="Q34" t="s">
        <v>292</v>
      </c>
      <c r="R34" s="201">
        <f>'Result do Turno'!EM32</f>
        <v>0</v>
      </c>
      <c r="U34" s="233"/>
    </row>
    <row r="35" spans="2:21" ht="15.75" x14ac:dyDescent="0.5">
      <c r="B35" s="226"/>
      <c r="C35" s="254"/>
      <c r="D35" s="235">
        <f>Historia!$G$1</f>
        <v>2019</v>
      </c>
      <c r="E35" s="30" t="str">
        <f>IF(VLOOKUP('Result do Turno'!D32,Historia!$A$2:$I$527,7,0)=0,"",VLOOKUP('Result do Turno'!D32,Historia!$A$2:$I$527,7,0))</f>
        <v/>
      </c>
      <c r="G35" s="242"/>
      <c r="H35" s="256"/>
      <c r="I35" s="246"/>
      <c r="J35" s="257"/>
      <c r="K35" s="243"/>
      <c r="L35" s="245"/>
      <c r="O35" s="226"/>
      <c r="P35" s="331"/>
      <c r="Q35" s="247" t="s">
        <v>293</v>
      </c>
      <c r="R35" s="241">
        <f>'Result do Turno'!EN32</f>
        <v>10</v>
      </c>
      <c r="U35" s="233"/>
    </row>
    <row r="36" spans="2:21" ht="15.75" x14ac:dyDescent="0.5">
      <c r="B36" s="226"/>
      <c r="C36" s="254"/>
      <c r="D36">
        <f>Historia!$F$1</f>
        <v>2018</v>
      </c>
      <c r="E36" s="30" t="str">
        <f>IF(VLOOKUP('Result do Turno'!D32,Historia!$A$2:$I$527,6,0)=0,"",VLOOKUP('Result do Turno'!D32,Historia!$A$2:$I$527,6,0))</f>
        <v/>
      </c>
      <c r="G36" s="242" t="str">
        <f>G18</f>
        <v>3a</v>
      </c>
      <c r="H36" s="256" t="str">
        <f>H18</f>
        <v>04 a 10 Mar</v>
      </c>
      <c r="I36" s="244" t="str">
        <f>IF(L36=0,"",IF(Jogos!BK32=0,"x","ѵ"))</f>
        <v>ѵ</v>
      </c>
      <c r="J36" s="243" t="str">
        <f>Jogos!CD32</f>
        <v>LUCIANO CASTRO venceu GILMARA LIMA por 6x2 6x3</v>
      </c>
      <c r="K36" s="243" t="str">
        <f>Jogos!G32</f>
        <v/>
      </c>
      <c r="L36" s="245">
        <f>IF(Jogos!BL32="x x",0,1)</f>
        <v>1</v>
      </c>
      <c r="O36" s="226"/>
      <c r="R36" s="30"/>
      <c r="U36" s="233"/>
    </row>
    <row r="37" spans="2:21" ht="15.75" x14ac:dyDescent="0.5">
      <c r="B37" s="226"/>
      <c r="C37" s="254"/>
      <c r="D37">
        <f>Historia!$E$1</f>
        <v>2017</v>
      </c>
      <c r="E37" s="30" t="str">
        <f>IF(VLOOKUP('Result do Turno'!D32,Historia!$A$2:$I$527,5,0)=0,"",VLOOKUP('Result do Turno'!D32,Historia!$A$2:$I$527,5,0))</f>
        <v/>
      </c>
      <c r="G37" s="242"/>
      <c r="H37" s="256"/>
      <c r="I37" s="246"/>
      <c r="J37" s="257"/>
      <c r="K37" s="243"/>
      <c r="L37" s="245"/>
      <c r="O37" s="226"/>
      <c r="P37" s="331" t="s">
        <v>295</v>
      </c>
      <c r="Q37" t="s">
        <v>290</v>
      </c>
      <c r="R37" s="201">
        <f>'Result do Turno'!EO32</f>
        <v>61</v>
      </c>
      <c r="U37" s="233"/>
    </row>
    <row r="38" spans="2:21" ht="15.75" x14ac:dyDescent="0.5">
      <c r="B38" s="226"/>
      <c r="C38" s="254"/>
      <c r="D38">
        <f>Historia!$D$1</f>
        <v>2016</v>
      </c>
      <c r="E38" s="30" t="str">
        <f>IF(VLOOKUP('Result do Turno'!D32,Historia!$A$2:$I$527,4,0)=0,"",VLOOKUP('Result do Turno'!D32,Historia!$A$2:$I$527,4,0))</f>
        <v/>
      </c>
      <c r="G38" s="242" t="str">
        <f>G20</f>
        <v>4a</v>
      </c>
      <c r="H38" s="256" t="str">
        <f>H20</f>
        <v>11 a 17 Mar</v>
      </c>
      <c r="I38" s="244" t="str">
        <f>IF(L38=0,"",IF(Jogos!BM32=0,"x","ѵ"))</f>
        <v>ѵ</v>
      </c>
      <c r="J38" s="243" t="str">
        <f>Jogos!CE32</f>
        <v>LUCIANO CASTRO venceu UIRA OLIVEIRA por 6x1 6x1</v>
      </c>
      <c r="K38" s="243" t="str">
        <f>Jogos!I32</f>
        <v/>
      </c>
      <c r="L38" s="245">
        <f>IF(Jogos!BN32="x x",0,1)</f>
        <v>1</v>
      </c>
      <c r="O38" s="226"/>
      <c r="P38" s="331"/>
      <c r="Q38" t="s">
        <v>292</v>
      </c>
      <c r="R38" s="201">
        <f>'Result do Turno'!EP32</f>
        <v>21</v>
      </c>
      <c r="U38" s="233"/>
    </row>
    <row r="39" spans="2:21" ht="15.75" x14ac:dyDescent="0.5">
      <c r="B39" s="226"/>
      <c r="C39" s="254"/>
      <c r="D39">
        <f>Historia!$C$1</f>
        <v>2015</v>
      </c>
      <c r="E39" s="30" t="str">
        <f>IF(VLOOKUP('Result do Turno'!D32,Historia!$A$2:$I$527,3,0)=0,"",VLOOKUP('Result do Turno'!D32,Historia!$A$2:$I$527,3,0))</f>
        <v/>
      </c>
      <c r="G39" s="242"/>
      <c r="H39" s="256"/>
      <c r="I39" s="246"/>
      <c r="J39" s="257"/>
      <c r="K39" s="243"/>
      <c r="L39" s="245"/>
      <c r="O39" s="226"/>
      <c r="P39" s="331"/>
      <c r="Q39" s="247" t="s">
        <v>293</v>
      </c>
      <c r="R39" s="241">
        <f>'Result do Turno'!EQ32</f>
        <v>40</v>
      </c>
      <c r="U39" s="233"/>
    </row>
    <row r="40" spans="2:21" ht="15.75" x14ac:dyDescent="0.5">
      <c r="B40" s="226"/>
      <c r="C40" s="254"/>
      <c r="D40">
        <f>Historia!$B$1</f>
        <v>2014</v>
      </c>
      <c r="E40" s="30" t="str">
        <f>IF(VLOOKUP('Result do Turno'!D32,Historia!$A$2:$I$527,2,0)=0,"",VLOOKUP('Result do Turno'!D32,Historia!$A$2:$I$527,2,0))</f>
        <v/>
      </c>
      <c r="G40" s="242" t="str">
        <f>G22</f>
        <v>5a</v>
      </c>
      <c r="H40" s="256" t="str">
        <f>H22</f>
        <v>18 a 24 Mar</v>
      </c>
      <c r="I40" s="244" t="str">
        <f>IF(L40=0,"",IF(Jogos!BO32=0,"x","ѵ"))</f>
        <v>ѵ</v>
      </c>
      <c r="J40" s="243" t="str">
        <f>Jogos!CF32</f>
        <v>LUCIANO CASTRO venceu LÚCIO MESQUITA por WxO</v>
      </c>
      <c r="K40" s="243" t="str">
        <f>Jogos!K32</f>
        <v/>
      </c>
      <c r="L40" s="245">
        <f>IF(Jogos!BP32="x x",0,1)</f>
        <v>1</v>
      </c>
      <c r="O40" s="226"/>
      <c r="U40" s="233"/>
    </row>
    <row r="41" spans="2:21" ht="15.75" x14ac:dyDescent="0.45">
      <c r="B41" s="248"/>
      <c r="C41" s="249"/>
      <c r="D41" s="250"/>
      <c r="E41" s="250"/>
      <c r="F41" s="250"/>
      <c r="G41" s="250"/>
      <c r="H41" s="251"/>
      <c r="I41" s="250"/>
      <c r="J41" s="251"/>
      <c r="K41" s="250"/>
      <c r="L41" s="253"/>
      <c r="O41" s="248"/>
      <c r="P41" s="250"/>
      <c r="Q41" s="250"/>
      <c r="R41" s="250"/>
      <c r="S41" s="250"/>
      <c r="T41" s="250"/>
      <c r="U41" s="253"/>
    </row>
    <row r="42" spans="2:21" ht="15.75" x14ac:dyDescent="0.45">
      <c r="C42" s="254"/>
    </row>
    <row r="44" spans="2:21" x14ac:dyDescent="0.45">
      <c r="B44" s="221"/>
      <c r="C44" s="222"/>
      <c r="D44" s="222"/>
      <c r="E44" s="222"/>
      <c r="F44" s="223"/>
      <c r="G44" s="223"/>
      <c r="H44" s="223"/>
      <c r="I44" s="223"/>
      <c r="J44" s="223"/>
      <c r="K44" s="223"/>
      <c r="L44" s="224"/>
      <c r="O44" s="221"/>
      <c r="P44" s="222"/>
      <c r="Q44" s="222"/>
      <c r="R44" s="222"/>
      <c r="S44" s="222"/>
      <c r="T44" s="222"/>
      <c r="U44" s="225"/>
    </row>
    <row r="45" spans="2:21" ht="21" x14ac:dyDescent="0.45">
      <c r="B45" s="226"/>
      <c r="C45" s="227">
        <v>3</v>
      </c>
      <c r="D45" s="325" t="str">
        <f>'Result do Turno'!D33</f>
        <v>GILMARA LIMA</v>
      </c>
      <c r="E45" s="325"/>
      <c r="F45" s="220"/>
      <c r="G45" s="228" t="e">
        <f>CONCATENATE("Contatos:  ",VLOOKUP(TRIM(D45),Contatos!#REF!,3,0),"   ",VLOOKUP(TRIM(D45),Contatos!#REF!,2,0))</f>
        <v>#REF!</v>
      </c>
      <c r="H45" s="228"/>
      <c r="I45" s="228"/>
      <c r="J45" s="229"/>
      <c r="K45" s="229"/>
      <c r="L45" s="231"/>
      <c r="O45" s="226"/>
      <c r="P45" s="326" t="str">
        <f>D45</f>
        <v>GILMARA LIMA</v>
      </c>
      <c r="Q45" s="326"/>
      <c r="R45" s="232" t="s">
        <v>278</v>
      </c>
      <c r="S45" s="232" t="s">
        <v>279</v>
      </c>
      <c r="T45" s="232" t="s">
        <v>280</v>
      </c>
      <c r="U45" s="233"/>
    </row>
    <row r="46" spans="2:21" x14ac:dyDescent="0.45">
      <c r="B46" s="226"/>
      <c r="L46" s="234"/>
      <c r="O46" s="226"/>
      <c r="U46" s="233"/>
    </row>
    <row r="47" spans="2:21" ht="15" customHeight="1" x14ac:dyDescent="0.45">
      <c r="B47" s="226"/>
      <c r="C47" s="327" t="s">
        <v>281</v>
      </c>
      <c r="D47" s="327"/>
      <c r="E47" s="236">
        <f>E49-E48+C45</f>
        <v>2</v>
      </c>
      <c r="G47" s="328" t="s">
        <v>282</v>
      </c>
      <c r="H47" s="329" t="s">
        <v>283</v>
      </c>
      <c r="I47" s="237"/>
      <c r="J47" s="329" t="s">
        <v>275</v>
      </c>
      <c r="K47" s="329" t="s">
        <v>284</v>
      </c>
      <c r="L47" s="233"/>
      <c r="O47" s="226"/>
      <c r="P47" s="330" t="s">
        <v>275</v>
      </c>
      <c r="Q47" s="330"/>
      <c r="R47" s="201">
        <f>'Result do Turno'!EJ33</f>
        <v>5</v>
      </c>
      <c r="U47" s="233"/>
    </row>
    <row r="48" spans="2:21" ht="15" customHeight="1" x14ac:dyDescent="0.45">
      <c r="B48" s="226"/>
      <c r="D48" s="238" t="s">
        <v>285</v>
      </c>
      <c r="E48" s="239">
        <f>'Result do Turno'!C33</f>
        <v>21</v>
      </c>
      <c r="G48" s="328"/>
      <c r="H48" s="329"/>
      <c r="I48" s="237"/>
      <c r="J48" s="329"/>
      <c r="K48" s="329"/>
      <c r="L48" s="233"/>
      <c r="O48" s="226"/>
      <c r="R48" s="30"/>
      <c r="U48" s="233"/>
    </row>
    <row r="49" spans="2:21" ht="15" customHeight="1" x14ac:dyDescent="0.45">
      <c r="B49" s="226"/>
      <c r="D49" s="255" t="s">
        <v>286</v>
      </c>
      <c r="E49" s="239" t="str">
        <f>VLOOKUP('Result do Turno'!C33,'Result do Turno'!FY31:FZ36,2,0)</f>
        <v>20</v>
      </c>
      <c r="K49" s="190"/>
      <c r="L49" s="233"/>
      <c r="O49" s="226"/>
      <c r="P49" s="330" t="s">
        <v>287</v>
      </c>
      <c r="Q49" s="330"/>
      <c r="R49" s="241">
        <f>'Result do Turno'!EK33</f>
        <v>4</v>
      </c>
      <c r="U49" s="233"/>
    </row>
    <row r="50" spans="2:21" ht="15.75" x14ac:dyDescent="0.5">
      <c r="B50" s="226"/>
      <c r="D50" s="235" t="str">
        <f>Historia!$J$1</f>
        <v xml:space="preserve"> </v>
      </c>
      <c r="E50" s="30" t="str">
        <f>IF(VLOOKUP('Result do Turno'!D33,Historia!$A$2:$J$527,10,0)=0,"",VLOOKUP('Result do Turno'!D33,Historia!$A$2:$J$527,10,0))</f>
        <v/>
      </c>
      <c r="G50" s="242" t="str">
        <f>G32</f>
        <v>1a</v>
      </c>
      <c r="H50" s="256" t="str">
        <f>H32</f>
        <v>19 a 25 Fev</v>
      </c>
      <c r="I50" s="244" t="str">
        <f>IF(L50=0,"",IF(Jogos!BG33=0,"x","ѵ"))</f>
        <v>ѵ</v>
      </c>
      <c r="J50" s="243" t="str">
        <f>Jogos!CB33</f>
        <v>GILMARA LIMA venceu MARLOS PARANHOS por 6x3 7x5</v>
      </c>
      <c r="K50" s="243" t="str">
        <f>Jogos!C33</f>
        <v/>
      </c>
      <c r="L50" s="245">
        <f>IF(Jogos!BH33="x x",0,1)</f>
        <v>1</v>
      </c>
      <c r="O50" s="226"/>
      <c r="R50" s="30"/>
      <c r="U50" s="233"/>
    </row>
    <row r="51" spans="2:21" ht="13.5" customHeight="1" x14ac:dyDescent="0.5">
      <c r="B51" s="226"/>
      <c r="C51" s="254"/>
      <c r="D51" s="235" t="str">
        <f>Historia!$I$1</f>
        <v xml:space="preserve">  </v>
      </c>
      <c r="E51" s="30" t="str">
        <f>IF(VLOOKUP('Result do Turno'!D33,Historia!$A$2:$I$527,9,0)=0,"",VLOOKUP('Result do Turno'!D33,Historia!$A$2:$I$527,9,0))</f>
        <v/>
      </c>
      <c r="G51" s="242"/>
      <c r="H51" s="256"/>
      <c r="I51" s="246"/>
      <c r="J51" s="257"/>
      <c r="K51" s="243"/>
      <c r="L51" s="245"/>
      <c r="O51" s="226"/>
      <c r="P51" s="331" t="s">
        <v>289</v>
      </c>
      <c r="Q51" t="s">
        <v>290</v>
      </c>
      <c r="R51" s="201">
        <f>'Result do Turno'!EL33</f>
        <v>8</v>
      </c>
      <c r="U51" s="233"/>
    </row>
    <row r="52" spans="2:21" ht="15.75" x14ac:dyDescent="0.5">
      <c r="B52" s="226"/>
      <c r="C52" s="254"/>
      <c r="D52" s="235">
        <f>Historia!$H$1</f>
        <v>2020</v>
      </c>
      <c r="E52" s="30" t="str">
        <f>IF(VLOOKUP('Result do Turno'!D33,Historia!$A$2:$I$527,8,0)=0,"",VLOOKUP('Result do Turno'!D33,Historia!$A$2:$I$527,8,0))</f>
        <v/>
      </c>
      <c r="G52" s="242" t="str">
        <f>G34</f>
        <v>2a</v>
      </c>
      <c r="H52" s="256" t="str">
        <f>H34</f>
        <v>26 Fev a 03 Mar</v>
      </c>
      <c r="I52" s="244" t="str">
        <f>IF(L52=0,"",IF(Jogos!BI33=0,"x","ѵ"))</f>
        <v>ѵ</v>
      </c>
      <c r="J52" s="243" t="str">
        <f>Jogos!CC33</f>
        <v>GILMARA LIMA venceu UIRA OLIVEIRA por 0x6 6x3 10x6</v>
      </c>
      <c r="K52" s="243" t="str">
        <f>Jogos!E33</f>
        <v/>
      </c>
      <c r="L52" s="245">
        <f>IF(Jogos!BJ33="x x",0,1)</f>
        <v>1</v>
      </c>
      <c r="O52" s="226"/>
      <c r="P52" s="331"/>
      <c r="Q52" t="s">
        <v>292</v>
      </c>
      <c r="R52" s="201">
        <f>'Result do Turno'!EM33</f>
        <v>3</v>
      </c>
      <c r="U52" s="233"/>
    </row>
    <row r="53" spans="2:21" ht="15.75" x14ac:dyDescent="0.5">
      <c r="B53" s="226"/>
      <c r="C53" s="254"/>
      <c r="D53" s="235">
        <f>Historia!$G$1</f>
        <v>2019</v>
      </c>
      <c r="E53" s="30" t="str">
        <f>IF(VLOOKUP('Result do Turno'!D33,Historia!$A$2:$I$527,7,0)=0,"",VLOOKUP('Result do Turno'!D33,Historia!$A$2:$I$527,7,0))</f>
        <v/>
      </c>
      <c r="G53" s="242"/>
      <c r="H53" s="256"/>
      <c r="I53" s="246"/>
      <c r="J53" s="257"/>
      <c r="K53" s="243"/>
      <c r="L53" s="245"/>
      <c r="O53" s="226"/>
      <c r="P53" s="331"/>
      <c r="Q53" s="247" t="s">
        <v>293</v>
      </c>
      <c r="R53" s="241">
        <f>'Result do Turno'!EN33</f>
        <v>5</v>
      </c>
      <c r="U53" s="233"/>
    </row>
    <row r="54" spans="2:21" ht="15.75" x14ac:dyDescent="0.5">
      <c r="B54" s="226"/>
      <c r="C54" s="254"/>
      <c r="D54">
        <f>Historia!$F$1</f>
        <v>2018</v>
      </c>
      <c r="E54" s="30" t="str">
        <f>IF(VLOOKUP('Result do Turno'!D33,Historia!$A$2:$I$527,6,0)=0,"",VLOOKUP('Result do Turno'!D33,Historia!$A$2:$I$527,6,0))</f>
        <v/>
      </c>
      <c r="G54" s="242" t="str">
        <f>G36</f>
        <v>3a</v>
      </c>
      <c r="H54" s="256" t="str">
        <f>H36</f>
        <v>04 a 10 Mar</v>
      </c>
      <c r="I54" s="244" t="str">
        <f>IF(L54=0,"",IF(Jogos!BK33=0,"x","ѵ"))</f>
        <v>x</v>
      </c>
      <c r="J54" s="243" t="str">
        <f>Jogos!CD33</f>
        <v>GILMARA LIMA perdeu para LUCIANO CASTRO por 2x6 3x6</v>
      </c>
      <c r="K54" s="243" t="str">
        <f>Jogos!G33</f>
        <v/>
      </c>
      <c r="L54" s="245">
        <f>IF(Jogos!BL33="x x",0,1)</f>
        <v>1</v>
      </c>
      <c r="O54" s="226"/>
      <c r="R54" s="30"/>
      <c r="U54" s="233"/>
    </row>
    <row r="55" spans="2:21" ht="15.75" x14ac:dyDescent="0.5">
      <c r="B55" s="226"/>
      <c r="C55" s="254"/>
      <c r="D55">
        <f>Historia!$E$1</f>
        <v>2017</v>
      </c>
      <c r="E55" s="30" t="str">
        <f>IF(VLOOKUP('Result do Turno'!D33,Historia!$A$2:$I$527,5,0)=0,"",VLOOKUP('Result do Turno'!D33,Historia!$A$2:$I$527,5,0))</f>
        <v/>
      </c>
      <c r="G55" s="242"/>
      <c r="H55" s="256"/>
      <c r="I55" s="246"/>
      <c r="J55" s="257"/>
      <c r="K55" s="243"/>
      <c r="L55" s="245"/>
      <c r="O55" s="226"/>
      <c r="P55" s="331" t="s">
        <v>295</v>
      </c>
      <c r="Q55" t="s">
        <v>290</v>
      </c>
      <c r="R55" s="201">
        <f>'Result do Turno'!EO33</f>
        <v>58</v>
      </c>
      <c r="U55" s="233"/>
    </row>
    <row r="56" spans="2:21" ht="15.75" x14ac:dyDescent="0.5">
      <c r="B56" s="226"/>
      <c r="C56" s="254"/>
      <c r="D56">
        <f>Historia!$D$1</f>
        <v>2016</v>
      </c>
      <c r="E56" s="30" t="str">
        <f>IF(VLOOKUP('Result do Turno'!D33,Historia!$A$2:$I$527,4,0)=0,"",VLOOKUP('Result do Turno'!D33,Historia!$A$2:$I$527,4,0))</f>
        <v/>
      </c>
      <c r="G56" s="242" t="str">
        <f>G38</f>
        <v>4a</v>
      </c>
      <c r="H56" s="256" t="str">
        <f>H38</f>
        <v>11 a 17 Mar</v>
      </c>
      <c r="I56" s="244" t="str">
        <f>IF(L56=0,"",IF(Jogos!BM33=0,"x","ѵ"))</f>
        <v>ѵ</v>
      </c>
      <c r="J56" s="243" t="str">
        <f>Jogos!CE33</f>
        <v>GILMARA LIMA venceu LÚCIO MESQUITA por 6x5 6x3</v>
      </c>
      <c r="K56" s="243" t="str">
        <f>Jogos!I33</f>
        <v/>
      </c>
      <c r="L56" s="245">
        <f>IF(Jogos!BN33="x x",0,1)</f>
        <v>1</v>
      </c>
      <c r="O56" s="226"/>
      <c r="P56" s="331"/>
      <c r="Q56" t="s">
        <v>292</v>
      </c>
      <c r="R56" s="201">
        <f>'Result do Turno'!EP33</f>
        <v>43</v>
      </c>
      <c r="U56" s="233"/>
    </row>
    <row r="57" spans="2:21" ht="15.75" x14ac:dyDescent="0.5">
      <c r="B57" s="226"/>
      <c r="C57" s="254"/>
      <c r="D57">
        <f>Historia!$C$1</f>
        <v>2015</v>
      </c>
      <c r="E57" s="30" t="str">
        <f>IF(VLOOKUP('Result do Turno'!D33,Historia!$A$2:$I$527,3,0)=0,"",VLOOKUP('Result do Turno'!D33,Historia!$A$2:$I$527,3,0))</f>
        <v/>
      </c>
      <c r="G57" s="242"/>
      <c r="H57" s="256"/>
      <c r="I57" s="246"/>
      <c r="J57" s="257"/>
      <c r="K57" s="243"/>
      <c r="L57" s="245"/>
      <c r="O57" s="226"/>
      <c r="P57" s="331"/>
      <c r="Q57" s="247" t="s">
        <v>293</v>
      </c>
      <c r="R57" s="241">
        <f>'Result do Turno'!EQ33</f>
        <v>15</v>
      </c>
      <c r="U57" s="233"/>
    </row>
    <row r="58" spans="2:21" ht="15.75" x14ac:dyDescent="0.5">
      <c r="B58" s="226"/>
      <c r="C58" s="254"/>
      <c r="D58">
        <f>Historia!$B$1</f>
        <v>2014</v>
      </c>
      <c r="E58" s="30" t="str">
        <f>IF(VLOOKUP('Result do Turno'!D33,Historia!$A$2:$I$527,2,0)=0,"",VLOOKUP('Result do Turno'!D33,Historia!$A$2:$I$527,2,0))</f>
        <v/>
      </c>
      <c r="G58" s="242" t="str">
        <f>G40</f>
        <v>5a</v>
      </c>
      <c r="H58" s="256" t="str">
        <f>H40</f>
        <v>18 a 24 Mar</v>
      </c>
      <c r="I58" s="244" t="str">
        <f>IF(L58=0,"",IF(Jogos!BO33=0,"x","ѵ"))</f>
        <v>ѵ</v>
      </c>
      <c r="J58" s="243" t="str">
        <f>Jogos!CF33</f>
        <v>GILMARA LIMA venceu JOÃO SUCUPIRA por WxO</v>
      </c>
      <c r="K58" s="243" t="str">
        <f>Jogos!K33</f>
        <v/>
      </c>
      <c r="L58" s="245">
        <f>IF(Jogos!BP33="x x",0,1)</f>
        <v>1</v>
      </c>
      <c r="O58" s="226"/>
      <c r="U58" s="233"/>
    </row>
    <row r="59" spans="2:21" ht="15.75" x14ac:dyDescent="0.45">
      <c r="B59" s="248"/>
      <c r="C59" s="249"/>
      <c r="D59" s="250"/>
      <c r="E59" s="250"/>
      <c r="F59" s="250"/>
      <c r="G59" s="250"/>
      <c r="H59" s="251"/>
      <c r="I59" s="250"/>
      <c r="J59" s="251"/>
      <c r="K59" s="250"/>
      <c r="L59" s="253"/>
      <c r="O59" s="248"/>
      <c r="P59" s="250"/>
      <c r="Q59" s="250"/>
      <c r="R59" s="250"/>
      <c r="S59" s="250"/>
      <c r="T59" s="250"/>
      <c r="U59" s="253"/>
    </row>
    <row r="60" spans="2:21" ht="15.75" x14ac:dyDescent="0.45">
      <c r="C60" s="254"/>
    </row>
    <row r="62" spans="2:21" x14ac:dyDescent="0.45">
      <c r="B62" s="221"/>
      <c r="C62" s="222"/>
      <c r="D62" s="222"/>
      <c r="E62" s="222"/>
      <c r="F62" s="223"/>
      <c r="G62" s="223"/>
      <c r="H62" s="223"/>
      <c r="I62" s="223"/>
      <c r="J62" s="223"/>
      <c r="K62" s="223"/>
      <c r="L62" s="224"/>
      <c r="O62" s="221"/>
      <c r="P62" s="222"/>
      <c r="Q62" s="222"/>
      <c r="R62" s="222"/>
      <c r="S62" s="222"/>
      <c r="T62" s="222"/>
      <c r="U62" s="225"/>
    </row>
    <row r="63" spans="2:21" ht="21" x14ac:dyDescent="0.45">
      <c r="B63" s="226"/>
      <c r="C63" s="227">
        <v>4</v>
      </c>
      <c r="D63" s="325" t="str">
        <f>'Result do Turno'!D34</f>
        <v>MARLOS PARANHOS</v>
      </c>
      <c r="E63" s="325"/>
      <c r="F63" s="220"/>
      <c r="G63" s="228" t="e">
        <f>CONCATENATE("Contatos:  ",VLOOKUP(TRIM(D63),Contatos!#REF!,3,0),"   ",VLOOKUP(TRIM(D63),Contatos!#REF!,2,0))</f>
        <v>#REF!</v>
      </c>
      <c r="H63" s="228"/>
      <c r="I63" s="228"/>
      <c r="J63" s="229"/>
      <c r="K63" s="229"/>
      <c r="L63" s="231"/>
      <c r="O63" s="226"/>
      <c r="P63" s="326" t="str">
        <f>D63</f>
        <v>MARLOS PARANHOS</v>
      </c>
      <c r="Q63" s="326"/>
      <c r="R63" s="232" t="s">
        <v>278</v>
      </c>
      <c r="S63" s="232" t="s">
        <v>279</v>
      </c>
      <c r="T63" s="232" t="s">
        <v>280</v>
      </c>
      <c r="U63" s="233"/>
    </row>
    <row r="64" spans="2:21" x14ac:dyDescent="0.45">
      <c r="B64" s="226"/>
      <c r="L64" s="234"/>
      <c r="O64" s="226"/>
      <c r="U64" s="233"/>
    </row>
    <row r="65" spans="2:21" ht="15" customHeight="1" x14ac:dyDescent="0.45">
      <c r="B65" s="226"/>
      <c r="C65" s="327" t="s">
        <v>281</v>
      </c>
      <c r="D65" s="327"/>
      <c r="E65" s="236">
        <f>E67-E66+C63</f>
        <v>4</v>
      </c>
      <c r="G65" s="328" t="s">
        <v>282</v>
      </c>
      <c r="H65" s="329" t="s">
        <v>283</v>
      </c>
      <c r="I65" s="237"/>
      <c r="J65" s="329" t="s">
        <v>275</v>
      </c>
      <c r="K65" s="329" t="s">
        <v>284</v>
      </c>
      <c r="L65" s="233"/>
      <c r="O65" s="226"/>
      <c r="P65" s="330" t="s">
        <v>275</v>
      </c>
      <c r="Q65" s="330"/>
      <c r="R65" s="201">
        <f>'Result do Turno'!EJ34</f>
        <v>5</v>
      </c>
      <c r="U65" s="233"/>
    </row>
    <row r="66" spans="2:21" ht="15" customHeight="1" x14ac:dyDescent="0.45">
      <c r="B66" s="226"/>
      <c r="D66" s="238" t="s">
        <v>285</v>
      </c>
      <c r="E66" s="239">
        <f>'Result do Turno'!C34</f>
        <v>22</v>
      </c>
      <c r="G66" s="328"/>
      <c r="H66" s="329"/>
      <c r="I66" s="237"/>
      <c r="J66" s="329"/>
      <c r="K66" s="329"/>
      <c r="L66" s="233"/>
      <c r="O66" s="226"/>
      <c r="R66" s="30"/>
      <c r="U66" s="233"/>
    </row>
    <row r="67" spans="2:21" ht="15" customHeight="1" x14ac:dyDescent="0.45">
      <c r="B67" s="226"/>
      <c r="D67" s="255" t="s">
        <v>286</v>
      </c>
      <c r="E67" s="239" t="str">
        <f>VLOOKUP('Result do Turno'!C34,'Result do Turno'!FY31:FZ36,2,0)</f>
        <v>22</v>
      </c>
      <c r="K67" s="190"/>
      <c r="L67" s="233"/>
      <c r="O67" s="226"/>
      <c r="P67" s="330" t="s">
        <v>287</v>
      </c>
      <c r="Q67" s="330"/>
      <c r="R67" s="241">
        <f>'Result do Turno'!EK34</f>
        <v>2</v>
      </c>
      <c r="U67" s="233"/>
    </row>
    <row r="68" spans="2:21" ht="15.75" x14ac:dyDescent="0.5">
      <c r="B68" s="226"/>
      <c r="D68" s="235" t="str">
        <f>Historia!$J$1</f>
        <v xml:space="preserve"> </v>
      </c>
      <c r="E68" s="30" t="e">
        <f>IF(VLOOKUP('Result do Turno'!D34,Historia!$A$2:$J$527,10,0)=0,"",VLOOKUP('Result do Turno'!D34,Historia!$A$2:$J$527,10,0))</f>
        <v>#N/A</v>
      </c>
      <c r="G68" s="242" t="str">
        <f>G50</f>
        <v>1a</v>
      </c>
      <c r="H68" s="256" t="str">
        <f>H50</f>
        <v>19 a 25 Fev</v>
      </c>
      <c r="I68" s="244" t="str">
        <f>IF(L68=0,"",IF(Jogos!BG34=0,"x","ѵ"))</f>
        <v>x</v>
      </c>
      <c r="J68" s="243" t="str">
        <f>Jogos!CB34</f>
        <v>MARLOS PARANHOS perdeu para GILMARA LIMA por 3x6 5x7</v>
      </c>
      <c r="K68" s="243" t="str">
        <f>Jogos!C34</f>
        <v/>
      </c>
      <c r="L68" s="245">
        <f>IF(Jogos!BH34="x x",0,1)</f>
        <v>1</v>
      </c>
      <c r="O68" s="226"/>
      <c r="R68" s="30"/>
      <c r="U68" s="233"/>
    </row>
    <row r="69" spans="2:21" ht="14.25" customHeight="1" x14ac:dyDescent="0.5">
      <c r="B69" s="226"/>
      <c r="C69" s="254"/>
      <c r="D69" s="235" t="str">
        <f>Historia!$I$1</f>
        <v xml:space="preserve">  </v>
      </c>
      <c r="E69" s="30" t="e">
        <f>IF(VLOOKUP('Result do Turno'!D34,Historia!$A$2:$I$527,9,0)=0,"",VLOOKUP('Result do Turno'!D34,Historia!$A$2:$I$527,9,0))</f>
        <v>#N/A</v>
      </c>
      <c r="G69" s="242"/>
      <c r="H69" s="256"/>
      <c r="I69" s="246"/>
      <c r="J69" s="257"/>
      <c r="K69" s="243"/>
      <c r="L69" s="245"/>
      <c r="O69" s="226"/>
      <c r="P69" s="331" t="s">
        <v>289</v>
      </c>
      <c r="Q69" t="s">
        <v>290</v>
      </c>
      <c r="R69" s="201">
        <f>'Result do Turno'!EL34</f>
        <v>4</v>
      </c>
      <c r="U69" s="233"/>
    </row>
    <row r="70" spans="2:21" ht="15.75" x14ac:dyDescent="0.5">
      <c r="B70" s="226"/>
      <c r="C70" s="254"/>
      <c r="D70" s="235">
        <f>Historia!$H$1</f>
        <v>2020</v>
      </c>
      <c r="E70" s="30" t="e">
        <f>IF(VLOOKUP('Result do Turno'!D34,Historia!$A$2:$I$527,8,0)=0,"",VLOOKUP('Result do Turno'!D34,Historia!$A$2:$I$527,8,0))</f>
        <v>#N/A</v>
      </c>
      <c r="G70" s="242" t="str">
        <f>G52</f>
        <v>2a</v>
      </c>
      <c r="H70" s="256" t="str">
        <f>H52</f>
        <v>26 Fev a 03 Mar</v>
      </c>
      <c r="I70" s="244" t="str">
        <f>IF(L70=0,"",IF(Jogos!BI34=0,"x","ѵ"))</f>
        <v>x</v>
      </c>
      <c r="J70" s="243" t="str">
        <f>Jogos!CC34</f>
        <v>MARLOS PARANHOS perdeu para LUCIANO CASTRO por 5x7 2x6</v>
      </c>
      <c r="K70" s="243" t="str">
        <f>Jogos!E34</f>
        <v/>
      </c>
      <c r="L70" s="245">
        <f>IF(Jogos!BJ34="x x",0,1)</f>
        <v>1</v>
      </c>
      <c r="O70" s="226"/>
      <c r="P70" s="331"/>
      <c r="Q70" t="s">
        <v>292</v>
      </c>
      <c r="R70" s="201">
        <f>'Result do Turno'!EM34</f>
        <v>6</v>
      </c>
      <c r="U70" s="233"/>
    </row>
    <row r="71" spans="2:21" ht="15.75" x14ac:dyDescent="0.5">
      <c r="B71" s="226"/>
      <c r="C71" s="254"/>
      <c r="D71" s="235">
        <f>Historia!$G$1</f>
        <v>2019</v>
      </c>
      <c r="E71" s="30" t="e">
        <f>IF(VLOOKUP('Result do Turno'!D34,Historia!$A$2:$I$527,7,0)=0,"",VLOOKUP('Result do Turno'!D34,Historia!$A$2:$I$527,7,0))</f>
        <v>#N/A</v>
      </c>
      <c r="G71" s="242"/>
      <c r="H71" s="256"/>
      <c r="I71" s="246"/>
      <c r="J71" s="257"/>
      <c r="K71" s="243"/>
      <c r="L71" s="245"/>
      <c r="O71" s="226"/>
      <c r="P71" s="331"/>
      <c r="Q71" s="247" t="s">
        <v>293</v>
      </c>
      <c r="R71" s="241">
        <f>'Result do Turno'!EN34</f>
        <v>-2</v>
      </c>
      <c r="U71" s="233"/>
    </row>
    <row r="72" spans="2:21" ht="15.75" x14ac:dyDescent="0.5">
      <c r="B72" s="226"/>
      <c r="C72" s="254"/>
      <c r="D72">
        <f>Historia!$F$1</f>
        <v>2018</v>
      </c>
      <c r="E72" s="30" t="e">
        <f>IF(VLOOKUP('Result do Turno'!D34,Historia!$A$2:$I$527,6,0)=0,"",VLOOKUP('Result do Turno'!D34,Historia!$A$2:$I$527,6,0))</f>
        <v>#N/A</v>
      </c>
      <c r="G72" s="242" t="str">
        <f>G54</f>
        <v>3a</v>
      </c>
      <c r="H72" s="256" t="str">
        <f>H54</f>
        <v>04 a 10 Mar</v>
      </c>
      <c r="I72" s="244" t="str">
        <f>IF(L72=0,"",IF(Jogos!BK34=0,"x","ѵ"))</f>
        <v>x</v>
      </c>
      <c r="J72" s="243" t="str">
        <f>Jogos!CD34</f>
        <v>MARLOS PARANHOS perdeu para LÚCIO MESQUITA por 2x6 1x6</v>
      </c>
      <c r="K72" s="243" t="str">
        <f>Jogos!G34</f>
        <v/>
      </c>
      <c r="L72" s="245">
        <f>IF(Jogos!BL34="x x",0,1)</f>
        <v>1</v>
      </c>
      <c r="O72" s="226"/>
      <c r="R72" s="30"/>
      <c r="U72" s="233"/>
    </row>
    <row r="73" spans="2:21" ht="15.75" x14ac:dyDescent="0.5">
      <c r="B73" s="226"/>
      <c r="C73" s="254"/>
      <c r="D73">
        <f>Historia!$E$1</f>
        <v>2017</v>
      </c>
      <c r="E73" s="30" t="e">
        <f>IF(VLOOKUP('Result do Turno'!D34,Historia!$A$2:$I$527,5,0)=0,"",VLOOKUP('Result do Turno'!D34,Historia!$A$2:$I$527,5,0))</f>
        <v>#N/A</v>
      </c>
      <c r="G73" s="242"/>
      <c r="H73" s="256"/>
      <c r="I73" s="246"/>
      <c r="J73" s="257"/>
      <c r="K73" s="243"/>
      <c r="L73" s="245"/>
      <c r="O73" s="226"/>
      <c r="P73" s="331" t="s">
        <v>295</v>
      </c>
      <c r="Q73" t="s">
        <v>290</v>
      </c>
      <c r="R73" s="201">
        <f>'Result do Turno'!EO34</f>
        <v>42</v>
      </c>
      <c r="U73" s="233"/>
    </row>
    <row r="74" spans="2:21" ht="15.75" x14ac:dyDescent="0.5">
      <c r="B74" s="226"/>
      <c r="C74" s="254"/>
      <c r="D74">
        <f>Historia!$D$1</f>
        <v>2016</v>
      </c>
      <c r="E74" s="30" t="e">
        <f>IF(VLOOKUP('Result do Turno'!D34,Historia!$A$2:$I$527,4,0)=0,"",VLOOKUP('Result do Turno'!D34,Historia!$A$2:$I$527,4,0))</f>
        <v>#N/A</v>
      </c>
      <c r="G74" s="242" t="str">
        <f>G56</f>
        <v>4a</v>
      </c>
      <c r="H74" s="256" t="str">
        <f>H56</f>
        <v>11 a 17 Mar</v>
      </c>
      <c r="I74" s="244" t="str">
        <f>IF(L74=0,"",IF(Jogos!BM34=0,"x","ѵ"))</f>
        <v>ѵ</v>
      </c>
      <c r="J74" s="243" t="str">
        <f>Jogos!CE34</f>
        <v>MARLOS PARANHOS venceu JOÃO SUCUPIRA por WxO</v>
      </c>
      <c r="K74" s="243" t="str">
        <f>Jogos!I34</f>
        <v/>
      </c>
      <c r="L74" s="245">
        <f>IF(Jogos!BN34="x x",0,1)</f>
        <v>1</v>
      </c>
      <c r="O74" s="226"/>
      <c r="P74" s="331"/>
      <c r="Q74" t="s">
        <v>292</v>
      </c>
      <c r="R74" s="201">
        <f>'Result do Turno'!EP34</f>
        <v>42</v>
      </c>
      <c r="U74" s="233"/>
    </row>
    <row r="75" spans="2:21" ht="15.75" x14ac:dyDescent="0.5">
      <c r="B75" s="226"/>
      <c r="C75" s="254"/>
      <c r="D75">
        <f>Historia!$C$1</f>
        <v>2015</v>
      </c>
      <c r="E75" s="30" t="e">
        <f>IF(VLOOKUP('Result do Turno'!D34,Historia!$A$2:$I$527,3,0)=0,"",VLOOKUP('Result do Turno'!D34,Historia!$A$2:$I$527,3,0))</f>
        <v>#N/A</v>
      </c>
      <c r="G75" s="242"/>
      <c r="H75" s="256"/>
      <c r="I75" s="246"/>
      <c r="J75" s="257"/>
      <c r="K75" s="243"/>
      <c r="L75" s="245"/>
      <c r="O75" s="226"/>
      <c r="P75" s="331"/>
      <c r="Q75" s="247" t="s">
        <v>293</v>
      </c>
      <c r="R75" s="241">
        <f>'Result do Turno'!EQ34</f>
        <v>0</v>
      </c>
      <c r="U75" s="233"/>
    </row>
    <row r="76" spans="2:21" ht="15.75" x14ac:dyDescent="0.5">
      <c r="B76" s="226"/>
      <c r="C76" s="254"/>
      <c r="D76">
        <f>Historia!$B$1</f>
        <v>2014</v>
      </c>
      <c r="E76" s="30" t="e">
        <f>IF(VLOOKUP('Result do Turno'!D34,Historia!$A$2:$I$527,2,0)=0,"",VLOOKUP('Result do Turno'!D34,Historia!$A$2:$I$527,2,0))</f>
        <v>#N/A</v>
      </c>
      <c r="G76" s="242" t="str">
        <f>G58</f>
        <v>5a</v>
      </c>
      <c r="H76" s="256" t="str">
        <f>H58</f>
        <v>18 a 24 Mar</v>
      </c>
      <c r="I76" s="244" t="str">
        <f>IF(L76=0,"",IF(Jogos!BO34=0,"x","ѵ"))</f>
        <v>ѵ</v>
      </c>
      <c r="J76" s="243" t="str">
        <f>Jogos!CF34</f>
        <v>MARLOS PARANHOS venceu UIRA OLIVEIRA por 6x3 6x1</v>
      </c>
      <c r="K76" s="243" t="str">
        <f>Jogos!K34</f>
        <v/>
      </c>
      <c r="L76" s="245">
        <f>IF(Jogos!BP34="x x",0,1)</f>
        <v>1</v>
      </c>
      <c r="O76" s="226"/>
      <c r="U76" s="233"/>
    </row>
    <row r="77" spans="2:21" ht="15.75" x14ac:dyDescent="0.45">
      <c r="B77" s="248"/>
      <c r="C77" s="249"/>
      <c r="D77" s="250"/>
      <c r="E77" s="250"/>
      <c r="F77" s="250"/>
      <c r="G77" s="250"/>
      <c r="H77" s="251"/>
      <c r="I77" s="250"/>
      <c r="J77" s="251"/>
      <c r="K77" s="250"/>
      <c r="L77" s="253"/>
      <c r="O77" s="248"/>
      <c r="P77" s="250"/>
      <c r="Q77" s="250"/>
      <c r="R77" s="250"/>
      <c r="S77" s="250"/>
      <c r="T77" s="250"/>
      <c r="U77" s="253"/>
    </row>
    <row r="78" spans="2:21" ht="15.75" x14ac:dyDescent="0.45">
      <c r="C78" s="254"/>
    </row>
    <row r="80" spans="2:21" x14ac:dyDescent="0.45">
      <c r="B80" s="221"/>
      <c r="C80" s="222"/>
      <c r="D80" s="222"/>
      <c r="E80" s="222"/>
      <c r="F80" s="223"/>
      <c r="G80" s="223"/>
      <c r="H80" s="223"/>
      <c r="I80" s="223"/>
      <c r="J80" s="223"/>
      <c r="K80" s="223"/>
      <c r="L80" s="224"/>
      <c r="O80" s="221"/>
      <c r="P80" s="222"/>
      <c r="Q80" s="222"/>
      <c r="R80" s="222"/>
      <c r="S80" s="222"/>
      <c r="T80" s="222"/>
      <c r="U80" s="225"/>
    </row>
    <row r="81" spans="2:21" ht="21" x14ac:dyDescent="0.45">
      <c r="B81" s="226"/>
      <c r="C81" s="227">
        <v>5</v>
      </c>
      <c r="D81" s="325" t="str">
        <f>'Result do Turno'!D35</f>
        <v>JOÃO SUCUPIRA</v>
      </c>
      <c r="E81" s="325"/>
      <c r="F81" s="220"/>
      <c r="G81" s="228" t="e">
        <f>CONCATENATE("Contatos:  ",VLOOKUP(TRIM(D81),Contatos!#REF!,3,0),"   ",VLOOKUP(TRIM(D81),Contatos!#REF!,2,0))</f>
        <v>#REF!</v>
      </c>
      <c r="H81" s="228"/>
      <c r="I81" s="228"/>
      <c r="J81" s="229"/>
      <c r="K81" s="229"/>
      <c r="L81" s="231"/>
      <c r="O81" s="226"/>
      <c r="P81" s="326" t="str">
        <f>D81</f>
        <v>JOÃO SUCUPIRA</v>
      </c>
      <c r="Q81" s="326"/>
      <c r="R81" s="232" t="s">
        <v>278</v>
      </c>
      <c r="S81" s="232" t="s">
        <v>279</v>
      </c>
      <c r="T81" s="232" t="s">
        <v>280</v>
      </c>
      <c r="U81" s="233"/>
    </row>
    <row r="82" spans="2:21" x14ac:dyDescent="0.45">
      <c r="B82" s="226"/>
      <c r="L82" s="234"/>
      <c r="O82" s="226"/>
      <c r="U82" s="233"/>
    </row>
    <row r="83" spans="2:21" ht="15" customHeight="1" x14ac:dyDescent="0.45">
      <c r="B83" s="226"/>
      <c r="C83" s="327" t="s">
        <v>281</v>
      </c>
      <c r="D83" s="327"/>
      <c r="E83" s="236">
        <f>E85-E84+C81</f>
        <v>5</v>
      </c>
      <c r="G83" s="328" t="s">
        <v>282</v>
      </c>
      <c r="H83" s="329" t="s">
        <v>283</v>
      </c>
      <c r="I83" s="237"/>
      <c r="J83" s="329" t="s">
        <v>275</v>
      </c>
      <c r="K83" s="329" t="s">
        <v>284</v>
      </c>
      <c r="L83" s="233"/>
      <c r="O83" s="226"/>
      <c r="P83" s="330" t="s">
        <v>275</v>
      </c>
      <c r="Q83" s="330"/>
      <c r="R83" s="201">
        <f>'Result do Turno'!EJ35</f>
        <v>5</v>
      </c>
      <c r="U83" s="233"/>
    </row>
    <row r="84" spans="2:21" ht="15" customHeight="1" x14ac:dyDescent="0.45">
      <c r="B84" s="226"/>
      <c r="D84" s="238" t="s">
        <v>285</v>
      </c>
      <c r="E84" s="239">
        <f>'Result do Turno'!C35</f>
        <v>23</v>
      </c>
      <c r="G84" s="328"/>
      <c r="H84" s="329"/>
      <c r="I84" s="237"/>
      <c r="J84" s="329"/>
      <c r="K84" s="329"/>
      <c r="L84" s="233"/>
      <c r="O84" s="226"/>
      <c r="R84" s="30"/>
      <c r="U84" s="233"/>
    </row>
    <row r="85" spans="2:21" ht="15" customHeight="1" x14ac:dyDescent="0.45">
      <c r="B85" s="226"/>
      <c r="D85" s="255" t="s">
        <v>286</v>
      </c>
      <c r="E85" s="239" t="str">
        <f>VLOOKUP('Result do Turno'!C35,'Result do Turno'!FY31:FZ36,2,0)</f>
        <v>23</v>
      </c>
      <c r="K85" s="190"/>
      <c r="L85" s="233"/>
      <c r="O85" s="226"/>
      <c r="P85" s="330" t="s">
        <v>287</v>
      </c>
      <c r="Q85" s="330"/>
      <c r="R85" s="241">
        <f>'Result do Turno'!EK35</f>
        <v>1</v>
      </c>
      <c r="U85" s="233"/>
    </row>
    <row r="86" spans="2:21" ht="15.75" x14ac:dyDescent="0.5">
      <c r="B86" s="226"/>
      <c r="D86" s="235" t="str">
        <f>Historia!$J$1</f>
        <v xml:space="preserve"> </v>
      </c>
      <c r="E86" s="30" t="str">
        <f>IF(VLOOKUP('Result do Turno'!D35,Historia!$A$2:$J$527,10,0)=0,"",VLOOKUP('Result do Turno'!D35,Historia!$A$2:$J$527,10,0))</f>
        <v/>
      </c>
      <c r="G86" s="242" t="str">
        <f>G32</f>
        <v>1a</v>
      </c>
      <c r="H86" s="256" t="str">
        <f>H32</f>
        <v>19 a 25 Fev</v>
      </c>
      <c r="I86" s="244" t="str">
        <f>IF(L86=0,"",IF(Jogos!BG35=0,"x","ѵ"))</f>
        <v>x</v>
      </c>
      <c r="J86" s="243" t="str">
        <f>Jogos!CB35</f>
        <v>JOÃO SUCUPIRA perdeu para LUCIANO CASTRO por 4x6 3x6</v>
      </c>
      <c r="K86" s="243" t="str">
        <f>Jogos!C35</f>
        <v/>
      </c>
      <c r="L86" s="245">
        <f>IF(Jogos!BH35="x x",0,1)</f>
        <v>1</v>
      </c>
      <c r="O86" s="226"/>
      <c r="R86" s="30"/>
      <c r="U86" s="233"/>
    </row>
    <row r="87" spans="2:21" ht="17.25" customHeight="1" x14ac:dyDescent="0.5">
      <c r="B87" s="226"/>
      <c r="C87" s="254"/>
      <c r="D87" s="235" t="str">
        <f>Historia!$I$1</f>
        <v xml:space="preserve">  </v>
      </c>
      <c r="E87" s="30" t="str">
        <f>IF(VLOOKUP('Result do Turno'!D35,Historia!$A$2:$I$527,9,0)=0,"",VLOOKUP('Result do Turno'!D35,Historia!$A$2:$I$527,9,0))</f>
        <v/>
      </c>
      <c r="G87" s="242"/>
      <c r="H87" s="256"/>
      <c r="I87" s="246"/>
      <c r="J87" s="257"/>
      <c r="K87" s="243"/>
      <c r="L87" s="245"/>
      <c r="O87" s="226"/>
      <c r="P87" s="331" t="s">
        <v>289</v>
      </c>
      <c r="Q87" t="s">
        <v>290</v>
      </c>
      <c r="R87" s="201">
        <f>'Result do Turno'!EL35</f>
        <v>3</v>
      </c>
      <c r="U87" s="233"/>
    </row>
    <row r="88" spans="2:21" ht="15.75" x14ac:dyDescent="0.5">
      <c r="B88" s="226"/>
      <c r="C88" s="254"/>
      <c r="D88" s="235">
        <f>Historia!$H$1</f>
        <v>2020</v>
      </c>
      <c r="E88" s="30">
        <f>IF(VLOOKUP('Result do Turno'!D35,Historia!$A$2:$I$527,8,0)=0,"",VLOOKUP('Result do Turno'!D35,Historia!$A$2:$I$527,8,0))</f>
        <v>9</v>
      </c>
      <c r="G88" s="242" t="str">
        <f>G34</f>
        <v>2a</v>
      </c>
      <c r="H88" s="256" t="str">
        <f>H34</f>
        <v>26 Fev a 03 Mar</v>
      </c>
      <c r="I88" s="244" t="str">
        <f>IF(L88=0,"",IF(Jogos!BI35=0,"x","ѵ"))</f>
        <v>x</v>
      </c>
      <c r="J88" s="243" t="str">
        <f>Jogos!CC35</f>
        <v>JOÃO SUCUPIRA perdeu para LÚCIO MESQUITA por 6x1 3x6 9x11</v>
      </c>
      <c r="K88" s="243" t="str">
        <f>Jogos!E35</f>
        <v/>
      </c>
      <c r="L88" s="245">
        <f>IF(Jogos!BJ35="x x",0,1)</f>
        <v>1</v>
      </c>
      <c r="O88" s="226"/>
      <c r="P88" s="331"/>
      <c r="Q88" t="s">
        <v>292</v>
      </c>
      <c r="R88" s="201">
        <f>'Result do Turno'!EM35</f>
        <v>8</v>
      </c>
      <c r="U88" s="233"/>
    </row>
    <row r="89" spans="2:21" ht="15.75" x14ac:dyDescent="0.5">
      <c r="B89" s="226"/>
      <c r="C89" s="254"/>
      <c r="D89" s="235">
        <f>Historia!$G$1</f>
        <v>2019</v>
      </c>
      <c r="E89" s="30">
        <f>IF(VLOOKUP('Result do Turno'!D35,Historia!$A$2:$I$527,7,0)=0,"",VLOOKUP('Result do Turno'!D35,Historia!$A$2:$I$527,7,0))</f>
        <v>9</v>
      </c>
      <c r="G89" s="242"/>
      <c r="H89" s="256"/>
      <c r="I89" s="246"/>
      <c r="J89" s="257"/>
      <c r="K89" s="243"/>
      <c r="L89" s="245"/>
      <c r="O89" s="226"/>
      <c r="P89" s="331"/>
      <c r="Q89" s="247" t="s">
        <v>293</v>
      </c>
      <c r="R89" s="241">
        <f>'Result do Turno'!EN35</f>
        <v>-5</v>
      </c>
      <c r="U89" s="233"/>
    </row>
    <row r="90" spans="2:21" ht="15.75" x14ac:dyDescent="0.5">
      <c r="B90" s="226"/>
      <c r="C90" s="254"/>
      <c r="D90">
        <f>Historia!$F$1</f>
        <v>2018</v>
      </c>
      <c r="E90" s="30">
        <f>IF(VLOOKUP('Result do Turno'!D35,Historia!$A$2:$I$527,6,0)=0,"",VLOOKUP('Result do Turno'!D35,Historia!$A$2:$I$527,6,0))</f>
        <v>15</v>
      </c>
      <c r="G90" s="242" t="str">
        <f>G36</f>
        <v>3a</v>
      </c>
      <c r="H90" s="256" t="str">
        <f>H36</f>
        <v>04 a 10 Mar</v>
      </c>
      <c r="I90" s="244" t="str">
        <f>IF(L90=0,"",IF(Jogos!BK35=0,"x","ѵ"))</f>
        <v>ѵ</v>
      </c>
      <c r="J90" s="243" t="str">
        <f>Jogos!CD35</f>
        <v>JOÃO SUCUPIRA venceu UIRA OLIVEIRA por 6x4 6x2</v>
      </c>
      <c r="K90" s="243" t="str">
        <f>Jogos!G35</f>
        <v/>
      </c>
      <c r="L90" s="245">
        <f>IF(Jogos!BL35="x x",0,1)</f>
        <v>1</v>
      </c>
      <c r="O90" s="226"/>
      <c r="R90" s="30"/>
      <c r="U90" s="233"/>
    </row>
    <row r="91" spans="2:21" ht="15.75" x14ac:dyDescent="0.5">
      <c r="B91" s="226"/>
      <c r="C91" s="254"/>
      <c r="D91">
        <f>Historia!$E$1</f>
        <v>2017</v>
      </c>
      <c r="E91" s="30">
        <f>IF(VLOOKUP('Result do Turno'!D35,Historia!$A$2:$I$527,5,0)=0,"",VLOOKUP('Result do Turno'!D35,Historia!$A$2:$I$527,5,0))</f>
        <v>14</v>
      </c>
      <c r="G91" s="242"/>
      <c r="H91" s="256"/>
      <c r="I91" s="246"/>
      <c r="J91" s="257"/>
      <c r="K91" s="243"/>
      <c r="L91" s="245"/>
      <c r="O91" s="226"/>
      <c r="P91" s="331" t="s">
        <v>295</v>
      </c>
      <c r="Q91" t="s">
        <v>290</v>
      </c>
      <c r="R91" s="201">
        <f>'Result do Turno'!EO35</f>
        <v>37</v>
      </c>
      <c r="U91" s="233"/>
    </row>
    <row r="92" spans="2:21" ht="15.75" x14ac:dyDescent="0.5">
      <c r="B92" s="226"/>
      <c r="C92" s="254"/>
      <c r="D92">
        <f>Historia!$D$1</f>
        <v>2016</v>
      </c>
      <c r="E92" s="30">
        <f>IF(VLOOKUP('Result do Turno'!D35,Historia!$A$2:$I$527,4,0)=0,"",VLOOKUP('Result do Turno'!D35,Historia!$A$2:$I$527,4,0))</f>
        <v>12</v>
      </c>
      <c r="G92" s="242" t="str">
        <f>G74</f>
        <v>4a</v>
      </c>
      <c r="H92" s="256" t="str">
        <f>H74</f>
        <v>11 a 17 Mar</v>
      </c>
      <c r="I92" s="244" t="str">
        <f>IF(L92=0,"",IF(Jogos!BM35=0,"x","ѵ"))</f>
        <v>x</v>
      </c>
      <c r="J92" s="243" t="str">
        <f>Jogos!CE35</f>
        <v>JOÃO SUCUPIRA perdeu para MARLOS PARANHOS por WxO</v>
      </c>
      <c r="K92" s="243" t="str">
        <f>Jogos!I35</f>
        <v/>
      </c>
      <c r="L92" s="245">
        <f>IF(Jogos!BN35="x x",0,1)</f>
        <v>1</v>
      </c>
      <c r="O92" s="226"/>
      <c r="P92" s="331"/>
      <c r="Q92" t="s">
        <v>292</v>
      </c>
      <c r="R92" s="201">
        <f>'Result do Turno'!EP35</f>
        <v>60</v>
      </c>
      <c r="U92" s="233"/>
    </row>
    <row r="93" spans="2:21" ht="15.75" x14ac:dyDescent="0.5">
      <c r="B93" s="226"/>
      <c r="C93" s="254"/>
      <c r="D93">
        <f>Historia!$C$1</f>
        <v>2015</v>
      </c>
      <c r="E93" s="30">
        <f>IF(VLOOKUP('Result do Turno'!D35,Historia!$A$2:$I$527,3,0)=0,"",VLOOKUP('Result do Turno'!D35,Historia!$A$2:$I$527,3,0))</f>
        <v>8</v>
      </c>
      <c r="G93" s="242"/>
      <c r="H93" s="256"/>
      <c r="I93" s="246"/>
      <c r="J93" s="257"/>
      <c r="K93" s="243"/>
      <c r="L93" s="245"/>
      <c r="O93" s="226"/>
      <c r="P93" s="331"/>
      <c r="Q93" s="247" t="s">
        <v>293</v>
      </c>
      <c r="R93" s="241">
        <f>'Result do Turno'!EQ35</f>
        <v>-23</v>
      </c>
      <c r="U93" s="233"/>
    </row>
    <row r="94" spans="2:21" ht="15.75" x14ac:dyDescent="0.5">
      <c r="B94" s="226"/>
      <c r="C94" s="254"/>
      <c r="D94">
        <f>Historia!$B$1</f>
        <v>2014</v>
      </c>
      <c r="E94" s="30" t="str">
        <f>IF(VLOOKUP('Result do Turno'!D35,Historia!$A$2:$I$527,2,0)=0,"",VLOOKUP('Result do Turno'!D35,Historia!$A$2:$I$527,2,0))</f>
        <v/>
      </c>
      <c r="G94" s="242" t="str">
        <f>G76</f>
        <v>5a</v>
      </c>
      <c r="H94" s="256" t="str">
        <f>H76</f>
        <v>18 a 24 Mar</v>
      </c>
      <c r="I94" s="244" t="str">
        <f>IF(L94=0,"",IF(Jogos!BO35=0,"x","ѵ"))</f>
        <v>x</v>
      </c>
      <c r="J94" s="243" t="str">
        <f>Jogos!CF35</f>
        <v>JOÃO SUCUPIRA perdeu para GILMARA LIMA por WxO</v>
      </c>
      <c r="K94" s="243" t="str">
        <f>Jogos!K35</f>
        <v/>
      </c>
      <c r="L94" s="245">
        <f>IF(Jogos!BP35="x x",0,1)</f>
        <v>1</v>
      </c>
      <c r="O94" s="226"/>
      <c r="U94" s="233"/>
    </row>
    <row r="95" spans="2:21" ht="15.75" x14ac:dyDescent="0.45">
      <c r="B95" s="248"/>
      <c r="C95" s="249"/>
      <c r="D95" s="250"/>
      <c r="E95" s="250"/>
      <c r="F95" s="250"/>
      <c r="G95" s="250"/>
      <c r="H95" s="251"/>
      <c r="I95" s="250"/>
      <c r="J95" s="251"/>
      <c r="K95" s="250"/>
      <c r="L95" s="253"/>
      <c r="O95" s="248"/>
      <c r="P95" s="250"/>
      <c r="Q95" s="250"/>
      <c r="R95" s="250"/>
      <c r="S95" s="250"/>
      <c r="T95" s="250"/>
      <c r="U95" s="253"/>
    </row>
    <row r="96" spans="2:21" ht="15.75" x14ac:dyDescent="0.45">
      <c r="C96" s="254"/>
    </row>
    <row r="98" spans="2:21" x14ac:dyDescent="0.45">
      <c r="B98" s="221"/>
      <c r="C98" s="222"/>
      <c r="D98" s="222"/>
      <c r="E98" s="222"/>
      <c r="F98" s="223"/>
      <c r="G98" s="223"/>
      <c r="H98" s="223"/>
      <c r="I98" s="223"/>
      <c r="J98" s="223"/>
      <c r="K98" s="223"/>
      <c r="L98" s="224"/>
      <c r="O98" s="221"/>
      <c r="P98" s="222"/>
      <c r="Q98" s="222"/>
      <c r="R98" s="222"/>
      <c r="S98" s="222"/>
      <c r="T98" s="222"/>
      <c r="U98" s="225"/>
    </row>
    <row r="99" spans="2:21" ht="21" x14ac:dyDescent="0.45">
      <c r="B99" s="226"/>
      <c r="C99" s="227">
        <v>6</v>
      </c>
      <c r="D99" s="325" t="str">
        <f>'Result do Turno'!D36</f>
        <v>UIRA OLIVEIRA</v>
      </c>
      <c r="E99" s="325"/>
      <c r="F99" s="220"/>
      <c r="G99" s="228" t="e">
        <f>CONCATENATE("Contatos:  ",VLOOKUP(TRIM(D99),Contatos!#REF!,3,0),"   ",VLOOKUP(TRIM(D99),Contatos!#REF!,2,0))</f>
        <v>#REF!</v>
      </c>
      <c r="H99" s="228"/>
      <c r="I99" s="228"/>
      <c r="J99" s="229"/>
      <c r="K99" s="229"/>
      <c r="L99" s="231"/>
      <c r="O99" s="226"/>
      <c r="P99" s="326" t="str">
        <f>D99</f>
        <v>UIRA OLIVEIRA</v>
      </c>
      <c r="Q99" s="326"/>
      <c r="R99" s="232" t="s">
        <v>278</v>
      </c>
      <c r="S99" s="232" t="s">
        <v>279</v>
      </c>
      <c r="T99" s="232" t="s">
        <v>280</v>
      </c>
      <c r="U99" s="233"/>
    </row>
    <row r="100" spans="2:21" x14ac:dyDescent="0.45">
      <c r="B100" s="226"/>
      <c r="L100" s="234"/>
      <c r="O100" s="226"/>
      <c r="U100" s="233"/>
    </row>
    <row r="101" spans="2:21" ht="15" customHeight="1" x14ac:dyDescent="0.45">
      <c r="B101" s="226"/>
      <c r="C101" s="327" t="s">
        <v>281</v>
      </c>
      <c r="D101" s="327"/>
      <c r="E101" s="236">
        <f>E103-E102+C99</f>
        <v>6</v>
      </c>
      <c r="G101" s="328" t="s">
        <v>282</v>
      </c>
      <c r="H101" s="329" t="s">
        <v>283</v>
      </c>
      <c r="I101" s="237"/>
      <c r="J101" s="329" t="s">
        <v>275</v>
      </c>
      <c r="K101" s="329" t="s">
        <v>284</v>
      </c>
      <c r="L101" s="233"/>
      <c r="O101" s="226"/>
      <c r="P101" s="330" t="s">
        <v>275</v>
      </c>
      <c r="Q101" s="330"/>
      <c r="R101" s="201">
        <f>'Result do Turno'!EJ36</f>
        <v>5</v>
      </c>
      <c r="U101" s="233"/>
    </row>
    <row r="102" spans="2:21" ht="15" customHeight="1" x14ac:dyDescent="0.45">
      <c r="B102" s="226"/>
      <c r="D102" s="238" t="s">
        <v>285</v>
      </c>
      <c r="E102" s="239">
        <f>'Result do Turno'!C36</f>
        <v>24</v>
      </c>
      <c r="G102" s="328"/>
      <c r="H102" s="329"/>
      <c r="I102" s="237"/>
      <c r="J102" s="329"/>
      <c r="K102" s="329"/>
      <c r="L102" s="233"/>
      <c r="O102" s="226"/>
      <c r="R102" s="30"/>
      <c r="U102" s="233"/>
    </row>
    <row r="103" spans="2:21" ht="15" customHeight="1" x14ac:dyDescent="0.45">
      <c r="B103" s="226"/>
      <c r="D103" s="255" t="s">
        <v>286</v>
      </c>
      <c r="E103" s="239" t="str">
        <f>VLOOKUP('Result do Turno'!C36,'Result do Turno'!FY31:FZ36,2,0)</f>
        <v>24</v>
      </c>
      <c r="K103" s="190"/>
      <c r="L103" s="233"/>
      <c r="O103" s="226"/>
      <c r="P103" s="330" t="s">
        <v>287</v>
      </c>
      <c r="Q103" s="330"/>
      <c r="R103" s="241">
        <f>'Result do Turno'!EK36</f>
        <v>0</v>
      </c>
      <c r="U103" s="233"/>
    </row>
    <row r="104" spans="2:21" ht="15.75" x14ac:dyDescent="0.5">
      <c r="B104" s="226"/>
      <c r="D104" s="235" t="str">
        <f>Historia!$J$1</f>
        <v xml:space="preserve"> </v>
      </c>
      <c r="E104" s="30" t="e">
        <f>IF(VLOOKUP('Result do Turno'!D36,Historia!$A$2:$J$527,10,0)=0,"",VLOOKUP('Result do Turno'!D36,Historia!$A$2:$J$527,10,0))</f>
        <v>#N/A</v>
      </c>
      <c r="G104" s="242" t="str">
        <f>G86</f>
        <v>1a</v>
      </c>
      <c r="H104" s="256" t="str">
        <f>H86</f>
        <v>19 a 25 Fev</v>
      </c>
      <c r="I104" s="244" t="str">
        <f>IF(L104=0,"",IF(Jogos!BG36=0,"x","ѵ"))</f>
        <v>x</v>
      </c>
      <c r="J104" s="243" t="str">
        <f>Jogos!CB36</f>
        <v>UIRA OLIVEIRA perdeu para LÚCIO MESQUITA por 0x6 1x6</v>
      </c>
      <c r="K104" s="243" t="str">
        <f>Jogos!C36</f>
        <v/>
      </c>
      <c r="L104" s="245">
        <f>IF(Jogos!BH36="x x",0,1)</f>
        <v>1</v>
      </c>
      <c r="O104" s="226"/>
      <c r="R104" s="30"/>
      <c r="U104" s="233"/>
    </row>
    <row r="105" spans="2:21" ht="16.5" customHeight="1" x14ac:dyDescent="0.5">
      <c r="B105" s="226"/>
      <c r="C105" s="254"/>
      <c r="D105" s="235" t="str">
        <f>Historia!$I$1</f>
        <v xml:space="preserve">  </v>
      </c>
      <c r="E105" s="30" t="e">
        <f>IF(VLOOKUP('Result do Turno'!D36,Historia!$A$2:$I$527,9,0)=0,"",VLOOKUP('Result do Turno'!D36,Historia!$A$2:$I$527,9,0))</f>
        <v>#N/A</v>
      </c>
      <c r="G105" s="242"/>
      <c r="H105" s="256"/>
      <c r="I105" s="246"/>
      <c r="J105" s="257"/>
      <c r="K105" s="243"/>
      <c r="L105" s="245"/>
      <c r="O105" s="226"/>
      <c r="P105" s="331" t="s">
        <v>289</v>
      </c>
      <c r="Q105" t="s">
        <v>290</v>
      </c>
      <c r="R105" s="201">
        <f>'Result do Turno'!EL36</f>
        <v>1</v>
      </c>
      <c r="U105" s="233"/>
    </row>
    <row r="106" spans="2:21" ht="15.75" x14ac:dyDescent="0.5">
      <c r="B106" s="226"/>
      <c r="C106" s="254"/>
      <c r="D106" s="235">
        <f>Historia!$H$1</f>
        <v>2020</v>
      </c>
      <c r="E106" s="30" t="e">
        <f>IF(VLOOKUP('Result do Turno'!D36,Historia!$A$2:$I$527,8,0)=0,"",VLOOKUP('Result do Turno'!D36,Historia!$A$2:$I$527,8,0))</f>
        <v>#N/A</v>
      </c>
      <c r="G106" s="242" t="str">
        <f>G88</f>
        <v>2a</v>
      </c>
      <c r="H106" s="256" t="str">
        <f>H88</f>
        <v>26 Fev a 03 Mar</v>
      </c>
      <c r="I106" s="244" t="str">
        <f>IF(L106=0,"",IF(Jogos!BI36=0,"x","ѵ"))</f>
        <v>x</v>
      </c>
      <c r="J106" s="243" t="str">
        <f>Jogos!CC36</f>
        <v>UIRA OLIVEIRA perdeu para GILMARA LIMA por 6x0 3x6 6x10</v>
      </c>
      <c r="K106" s="243" t="str">
        <f>Jogos!E36</f>
        <v/>
      </c>
      <c r="L106" s="245">
        <f>IF(Jogos!BJ36="x x",0,1)</f>
        <v>1</v>
      </c>
      <c r="O106" s="226"/>
      <c r="P106" s="331"/>
      <c r="Q106" t="s">
        <v>292</v>
      </c>
      <c r="R106" s="201">
        <f>'Result do Turno'!EM36</f>
        <v>10</v>
      </c>
      <c r="U106" s="233"/>
    </row>
    <row r="107" spans="2:21" ht="15.75" x14ac:dyDescent="0.5">
      <c r="B107" s="226"/>
      <c r="C107" s="254"/>
      <c r="D107" s="235">
        <f>Historia!$G$1</f>
        <v>2019</v>
      </c>
      <c r="E107" s="30" t="e">
        <f>IF(VLOOKUP('Result do Turno'!D36,Historia!$A$2:$I$527,7,0)=0,"",VLOOKUP('Result do Turno'!D36,Historia!$A$2:$I$527,7,0))</f>
        <v>#N/A</v>
      </c>
      <c r="G107" s="242"/>
      <c r="H107" s="256"/>
      <c r="I107" s="246"/>
      <c r="J107" s="257"/>
      <c r="K107" s="243"/>
      <c r="L107" s="245"/>
      <c r="O107" s="226"/>
      <c r="P107" s="331"/>
      <c r="Q107" s="247" t="s">
        <v>293</v>
      </c>
      <c r="R107" s="241">
        <f>'Result do Turno'!EN36</f>
        <v>-9</v>
      </c>
      <c r="U107" s="233"/>
    </row>
    <row r="108" spans="2:21" ht="15.75" x14ac:dyDescent="0.5">
      <c r="B108" s="226"/>
      <c r="C108" s="254"/>
      <c r="D108">
        <f>Historia!$F$1</f>
        <v>2018</v>
      </c>
      <c r="E108" s="30" t="e">
        <f>IF(VLOOKUP('Result do Turno'!D36,Historia!$A$2:$I$527,6,0)=0,"",VLOOKUP('Result do Turno'!D36,Historia!$A$2:$I$527,6,0))</f>
        <v>#N/A</v>
      </c>
      <c r="G108" s="242" t="str">
        <f>G90</f>
        <v>3a</v>
      </c>
      <c r="H108" s="256" t="str">
        <f>H90</f>
        <v>04 a 10 Mar</v>
      </c>
      <c r="I108" s="244" t="str">
        <f>IF(L108=0,"",IF(Jogos!BK36=0,"x","ѵ"))</f>
        <v>x</v>
      </c>
      <c r="J108" s="243" t="str">
        <f>Jogos!CD36</f>
        <v>UIRA OLIVEIRA perdeu para JOÃO SUCUPIRA por 4x6 2x6</v>
      </c>
      <c r="K108" s="243" t="str">
        <f>Jogos!G36</f>
        <v/>
      </c>
      <c r="L108" s="245">
        <f>IF(Jogos!BL36="x x",0,1)</f>
        <v>1</v>
      </c>
      <c r="O108" s="226"/>
      <c r="R108" s="30"/>
      <c r="U108" s="233"/>
    </row>
    <row r="109" spans="2:21" ht="15" customHeight="1" x14ac:dyDescent="0.5">
      <c r="B109" s="226"/>
      <c r="C109" s="254"/>
      <c r="D109">
        <f>Historia!$E$1</f>
        <v>2017</v>
      </c>
      <c r="E109" s="30" t="e">
        <f>IF(VLOOKUP('Result do Turno'!D36,Historia!$A$2:$I$527,5,0)=0,"",VLOOKUP('Result do Turno'!D36,Historia!$A$2:$I$527,5,0))</f>
        <v>#N/A</v>
      </c>
      <c r="G109" s="242"/>
      <c r="H109" s="256"/>
      <c r="I109" s="246"/>
      <c r="J109" s="257"/>
      <c r="K109" s="243"/>
      <c r="L109" s="245"/>
      <c r="O109" s="226"/>
      <c r="P109" s="331" t="s">
        <v>295</v>
      </c>
      <c r="Q109" t="s">
        <v>290</v>
      </c>
      <c r="R109" s="201">
        <f>'Result do Turno'!EO36</f>
        <v>28</v>
      </c>
      <c r="U109" s="233"/>
    </row>
    <row r="110" spans="2:21" ht="15" customHeight="1" x14ac:dyDescent="0.5">
      <c r="B110" s="226"/>
      <c r="C110" s="254"/>
      <c r="D110">
        <f>Historia!$D$1</f>
        <v>2016</v>
      </c>
      <c r="E110" s="30" t="e">
        <f>IF(VLOOKUP('Result do Turno'!D36,Historia!$A$2:$I$527,4,0)=0,"",VLOOKUP('Result do Turno'!D36,Historia!$A$2:$I$527,4,0))</f>
        <v>#N/A</v>
      </c>
      <c r="G110" s="242" t="str">
        <f>G92</f>
        <v>4a</v>
      </c>
      <c r="H110" s="256" t="str">
        <f>H92</f>
        <v>11 a 17 Mar</v>
      </c>
      <c r="I110" s="244" t="str">
        <f>IF(L110=0,"",IF(Jogos!BM36=0,"x","ѵ"))</f>
        <v>x</v>
      </c>
      <c r="J110" s="243" t="str">
        <f>Jogos!CE36</f>
        <v>UIRA OLIVEIRA perdeu para LUCIANO CASTRO por 1x6 1x6</v>
      </c>
      <c r="K110" s="243" t="str">
        <f>Jogos!I36</f>
        <v/>
      </c>
      <c r="L110" s="245">
        <f>IF(Jogos!BN36="x x",0,1)</f>
        <v>1</v>
      </c>
      <c r="O110" s="226"/>
      <c r="P110" s="331"/>
      <c r="Q110" t="s">
        <v>292</v>
      </c>
      <c r="R110" s="201">
        <f>'Result do Turno'!EP36</f>
        <v>64</v>
      </c>
      <c r="U110" s="233"/>
    </row>
    <row r="111" spans="2:21" ht="15.75" x14ac:dyDescent="0.5">
      <c r="B111" s="226"/>
      <c r="C111" s="254"/>
      <c r="D111">
        <f>Historia!$C$1</f>
        <v>2015</v>
      </c>
      <c r="E111" s="30" t="e">
        <f>IF(VLOOKUP('Result do Turno'!D36,Historia!$A$2:$I$527,3,0)=0,"",VLOOKUP('Result do Turno'!D36,Historia!$A$2:$I$527,3,0))</f>
        <v>#N/A</v>
      </c>
      <c r="G111" s="242"/>
      <c r="H111" s="256"/>
      <c r="I111" s="246"/>
      <c r="J111" s="257"/>
      <c r="K111" s="243"/>
      <c r="L111" s="245"/>
      <c r="O111" s="226"/>
      <c r="P111" s="331"/>
      <c r="Q111" s="247" t="s">
        <v>293</v>
      </c>
      <c r="R111" s="241">
        <f>'Result do Turno'!EQ36</f>
        <v>-36</v>
      </c>
      <c r="U111" s="233"/>
    </row>
    <row r="112" spans="2:21" ht="15.75" x14ac:dyDescent="0.5">
      <c r="B112" s="226"/>
      <c r="C112" s="254"/>
      <c r="D112">
        <f>Historia!$B$1</f>
        <v>2014</v>
      </c>
      <c r="E112" s="30" t="e">
        <f>IF(VLOOKUP('Result do Turno'!D36,Historia!$A$2:$I$527,2,0)=0,"",VLOOKUP('Result do Turno'!D36,Historia!$A$2:$I$527,2,0))</f>
        <v>#N/A</v>
      </c>
      <c r="G112" s="242" t="str">
        <f>G94</f>
        <v>5a</v>
      </c>
      <c r="H112" s="256" t="str">
        <f>H94</f>
        <v>18 a 24 Mar</v>
      </c>
      <c r="I112" s="244" t="str">
        <f>IF(L112=0,"",IF(Jogos!BO36=0,"x","ѵ"))</f>
        <v>x</v>
      </c>
      <c r="J112" s="243" t="str">
        <f>Jogos!CF36</f>
        <v>UIRA OLIVEIRA perdeu para MARLOS PARANHOS por 3x6 1x6</v>
      </c>
      <c r="K112" s="243" t="str">
        <f>Jogos!K36</f>
        <v/>
      </c>
      <c r="L112" s="245">
        <f>IF(Jogos!BP36="x x",0,1)</f>
        <v>1</v>
      </c>
      <c r="O112" s="226"/>
      <c r="U112" s="233"/>
    </row>
    <row r="113" spans="2:21" ht="15.75" x14ac:dyDescent="0.45">
      <c r="B113" s="248"/>
      <c r="C113" s="249"/>
      <c r="D113" s="250"/>
      <c r="E113" s="250"/>
      <c r="F113" s="250"/>
      <c r="G113" s="250"/>
      <c r="H113" s="251"/>
      <c r="I113" s="250"/>
      <c r="J113" s="251"/>
      <c r="K113" s="250"/>
      <c r="L113" s="253"/>
      <c r="O113" s="248"/>
      <c r="P113" s="250"/>
      <c r="Q113" s="250"/>
      <c r="R113" s="250"/>
      <c r="S113" s="250"/>
      <c r="T113" s="250"/>
      <c r="U113" s="253"/>
    </row>
    <row r="114" spans="2:21" ht="15.75" x14ac:dyDescent="0.45">
      <c r="C114" s="254"/>
    </row>
    <row r="115" spans="2:21" ht="15.75" x14ac:dyDescent="0.45">
      <c r="C115" s="254"/>
    </row>
    <row r="116" spans="2:21" ht="15.75" x14ac:dyDescent="0.45">
      <c r="C116" s="254"/>
    </row>
    <row r="117" spans="2:21" ht="40.5" customHeight="1" x14ac:dyDescent="0.45">
      <c r="B117" s="332" t="s">
        <v>298</v>
      </c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</row>
    <row r="118" spans="2:21" ht="15.75" x14ac:dyDescent="0.45">
      <c r="C118" s="254"/>
    </row>
    <row r="119" spans="2:21" ht="98.25" customHeight="1" x14ac:dyDescent="0.45">
      <c r="B119" s="332" t="s">
        <v>299</v>
      </c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</row>
  </sheetData>
  <sheetProtection sheet="1" objects="1" scenarios="1" selectLockedCells="1" selectUnlockedCells="1"/>
  <mergeCells count="70">
    <mergeCell ref="B119:U119"/>
    <mergeCell ref="P101:Q101"/>
    <mergeCell ref="P103:Q103"/>
    <mergeCell ref="P105:P107"/>
    <mergeCell ref="P109:P111"/>
    <mergeCell ref="B117:U117"/>
    <mergeCell ref="C101:D101"/>
    <mergeCell ref="G101:G102"/>
    <mergeCell ref="H101:H102"/>
    <mergeCell ref="J101:J102"/>
    <mergeCell ref="K101:K102"/>
    <mergeCell ref="P83:Q83"/>
    <mergeCell ref="P85:Q85"/>
    <mergeCell ref="P87:P89"/>
    <mergeCell ref="P91:P93"/>
    <mergeCell ref="D99:E99"/>
    <mergeCell ref="P99:Q99"/>
    <mergeCell ref="C83:D83"/>
    <mergeCell ref="G83:G84"/>
    <mergeCell ref="H83:H84"/>
    <mergeCell ref="J83:J84"/>
    <mergeCell ref="K83:K84"/>
    <mergeCell ref="P65:Q65"/>
    <mergeCell ref="P67:Q67"/>
    <mergeCell ref="P69:P71"/>
    <mergeCell ref="P73:P75"/>
    <mergeCell ref="D81:E81"/>
    <mergeCell ref="P81:Q81"/>
    <mergeCell ref="C65:D65"/>
    <mergeCell ref="G65:G66"/>
    <mergeCell ref="H65:H66"/>
    <mergeCell ref="J65:J66"/>
    <mergeCell ref="K65:K66"/>
    <mergeCell ref="P47:Q47"/>
    <mergeCell ref="P49:Q49"/>
    <mergeCell ref="P51:P53"/>
    <mergeCell ref="P55:P57"/>
    <mergeCell ref="D63:E63"/>
    <mergeCell ref="P63:Q63"/>
    <mergeCell ref="C47:D47"/>
    <mergeCell ref="G47:G48"/>
    <mergeCell ref="H47:H48"/>
    <mergeCell ref="J47:J48"/>
    <mergeCell ref="K47:K48"/>
    <mergeCell ref="P29:Q29"/>
    <mergeCell ref="P31:Q31"/>
    <mergeCell ref="P33:P35"/>
    <mergeCell ref="P37:P39"/>
    <mergeCell ref="D45:E45"/>
    <mergeCell ref="P45:Q45"/>
    <mergeCell ref="C29:D29"/>
    <mergeCell ref="G29:G30"/>
    <mergeCell ref="H29:H30"/>
    <mergeCell ref="J29:J30"/>
    <mergeCell ref="K29:K30"/>
    <mergeCell ref="P13:Q13"/>
    <mergeCell ref="P15:P17"/>
    <mergeCell ref="P19:P21"/>
    <mergeCell ref="D27:E27"/>
    <mergeCell ref="P27:Q27"/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</mergeCells>
  <conditionalFormatting sqref="D6:E6">
    <cfRule type="expression" dxfId="1244" priority="2">
      <formula>E6=0</formula>
    </cfRule>
    <cfRule type="expression" dxfId="1243" priority="3">
      <formula>E6=1</formula>
    </cfRule>
  </conditionalFormatting>
  <conditionalFormatting sqref="I14">
    <cfRule type="cellIs" dxfId="1242" priority="4" operator="equal">
      <formula>"ѵ"</formula>
    </cfRule>
    <cfRule type="cellIs" dxfId="1241" priority="5" operator="equal">
      <formula>"x"</formula>
    </cfRule>
  </conditionalFormatting>
  <conditionalFormatting sqref="I16">
    <cfRule type="cellIs" dxfId="1240" priority="6" operator="equal">
      <formula>"ѵ"</formula>
    </cfRule>
    <cfRule type="cellIs" dxfId="1239" priority="7" operator="equal">
      <formula>"x"</formula>
    </cfRule>
  </conditionalFormatting>
  <conditionalFormatting sqref="I18">
    <cfRule type="cellIs" dxfId="1238" priority="8" operator="equal">
      <formula>"ѵ"</formula>
    </cfRule>
    <cfRule type="cellIs" dxfId="1237" priority="9" operator="equal">
      <formula>"x"</formula>
    </cfRule>
  </conditionalFormatting>
  <conditionalFormatting sqref="I20">
    <cfRule type="cellIs" dxfId="1236" priority="10" operator="equal">
      <formula>"ѵ"</formula>
    </cfRule>
    <cfRule type="cellIs" dxfId="1235" priority="11" operator="equal">
      <formula>"x"</formula>
    </cfRule>
  </conditionalFormatting>
  <conditionalFormatting sqref="I22">
    <cfRule type="cellIs" dxfId="1234" priority="12" operator="equal">
      <formula>"ѵ"</formula>
    </cfRule>
    <cfRule type="cellIs" dxfId="1233" priority="13" operator="equal">
      <formula>"x"</formula>
    </cfRule>
  </conditionalFormatting>
  <conditionalFormatting sqref="I32">
    <cfRule type="cellIs" dxfId="1232" priority="14" operator="equal">
      <formula>"ѵ"</formula>
    </cfRule>
    <cfRule type="cellIs" dxfId="1231" priority="15" operator="equal">
      <formula>"x"</formula>
    </cfRule>
  </conditionalFormatting>
  <conditionalFormatting sqref="I34">
    <cfRule type="cellIs" dxfId="1230" priority="16" operator="equal">
      <formula>"ѵ"</formula>
    </cfRule>
    <cfRule type="cellIs" dxfId="1229" priority="17" operator="equal">
      <formula>"x"</formula>
    </cfRule>
  </conditionalFormatting>
  <conditionalFormatting sqref="I36">
    <cfRule type="cellIs" dxfId="1228" priority="18" operator="equal">
      <formula>"ѵ"</formula>
    </cfRule>
    <cfRule type="cellIs" dxfId="1227" priority="19" operator="equal">
      <formula>"x"</formula>
    </cfRule>
  </conditionalFormatting>
  <conditionalFormatting sqref="I38">
    <cfRule type="cellIs" dxfId="1226" priority="20" operator="equal">
      <formula>"ѵ"</formula>
    </cfRule>
    <cfRule type="cellIs" dxfId="1225" priority="21" operator="equal">
      <formula>"x"</formula>
    </cfRule>
  </conditionalFormatting>
  <conditionalFormatting sqref="I40">
    <cfRule type="cellIs" dxfId="1224" priority="22" operator="equal">
      <formula>"ѵ"</formula>
    </cfRule>
    <cfRule type="cellIs" dxfId="1223" priority="23" operator="equal">
      <formula>"x"</formula>
    </cfRule>
  </conditionalFormatting>
  <conditionalFormatting sqref="I50">
    <cfRule type="cellIs" dxfId="1222" priority="24" operator="equal">
      <formula>"ѵ"</formula>
    </cfRule>
    <cfRule type="cellIs" dxfId="1221" priority="25" operator="equal">
      <formula>"x"</formula>
    </cfRule>
  </conditionalFormatting>
  <conditionalFormatting sqref="I52">
    <cfRule type="cellIs" dxfId="1220" priority="26" operator="equal">
      <formula>"ѵ"</formula>
    </cfRule>
    <cfRule type="cellIs" dxfId="1219" priority="27" operator="equal">
      <formula>"x"</formula>
    </cfRule>
  </conditionalFormatting>
  <conditionalFormatting sqref="I54">
    <cfRule type="cellIs" dxfId="1218" priority="28" operator="equal">
      <formula>"ѵ"</formula>
    </cfRule>
    <cfRule type="cellIs" dxfId="1217" priority="29" operator="equal">
      <formula>"x"</formula>
    </cfRule>
  </conditionalFormatting>
  <conditionalFormatting sqref="I56">
    <cfRule type="cellIs" dxfId="1216" priority="30" operator="equal">
      <formula>"ѵ"</formula>
    </cfRule>
    <cfRule type="cellIs" dxfId="1215" priority="31" operator="equal">
      <formula>"x"</formula>
    </cfRule>
  </conditionalFormatting>
  <conditionalFormatting sqref="I58">
    <cfRule type="cellIs" dxfId="1214" priority="32" operator="equal">
      <formula>"ѵ"</formula>
    </cfRule>
    <cfRule type="cellIs" dxfId="1213" priority="33" operator="equal">
      <formula>"x"</formula>
    </cfRule>
  </conditionalFormatting>
  <conditionalFormatting sqref="I68">
    <cfRule type="cellIs" dxfId="1212" priority="34" operator="equal">
      <formula>"ѵ"</formula>
    </cfRule>
    <cfRule type="cellIs" dxfId="1211" priority="35" operator="equal">
      <formula>"x"</formula>
    </cfRule>
  </conditionalFormatting>
  <conditionalFormatting sqref="I70">
    <cfRule type="cellIs" dxfId="1210" priority="36" operator="equal">
      <formula>"ѵ"</formula>
    </cfRule>
    <cfRule type="cellIs" dxfId="1209" priority="37" operator="equal">
      <formula>"x"</formula>
    </cfRule>
  </conditionalFormatting>
  <conditionalFormatting sqref="I72">
    <cfRule type="cellIs" dxfId="1208" priority="38" operator="equal">
      <formula>"ѵ"</formula>
    </cfRule>
    <cfRule type="cellIs" dxfId="1207" priority="39" operator="equal">
      <formula>"x"</formula>
    </cfRule>
  </conditionalFormatting>
  <conditionalFormatting sqref="I74">
    <cfRule type="cellIs" dxfId="1206" priority="40" operator="equal">
      <formula>"ѵ"</formula>
    </cfRule>
    <cfRule type="cellIs" dxfId="1205" priority="41" operator="equal">
      <formula>"x"</formula>
    </cfRule>
  </conditionalFormatting>
  <conditionalFormatting sqref="I76">
    <cfRule type="cellIs" dxfId="1204" priority="42" operator="equal">
      <formula>"ѵ"</formula>
    </cfRule>
    <cfRule type="cellIs" dxfId="1203" priority="43" operator="equal">
      <formula>"x"</formula>
    </cfRule>
  </conditionalFormatting>
  <conditionalFormatting sqref="I86">
    <cfRule type="cellIs" dxfId="1202" priority="44" operator="equal">
      <formula>"ѵ"</formula>
    </cfRule>
    <cfRule type="cellIs" dxfId="1201" priority="45" operator="equal">
      <formula>"x"</formula>
    </cfRule>
  </conditionalFormatting>
  <conditionalFormatting sqref="I88">
    <cfRule type="cellIs" dxfId="1200" priority="46" operator="equal">
      <formula>"ѵ"</formula>
    </cfRule>
    <cfRule type="cellIs" dxfId="1199" priority="47" operator="equal">
      <formula>"x"</formula>
    </cfRule>
  </conditionalFormatting>
  <conditionalFormatting sqref="I90">
    <cfRule type="cellIs" dxfId="1198" priority="48" operator="equal">
      <formula>"ѵ"</formula>
    </cfRule>
    <cfRule type="cellIs" dxfId="1197" priority="49" operator="equal">
      <formula>"x"</formula>
    </cfRule>
  </conditionalFormatting>
  <conditionalFormatting sqref="I92">
    <cfRule type="cellIs" dxfId="1196" priority="50" operator="equal">
      <formula>"ѵ"</formula>
    </cfRule>
    <cfRule type="cellIs" dxfId="1195" priority="51" operator="equal">
      <formula>"x"</formula>
    </cfRule>
  </conditionalFormatting>
  <conditionalFormatting sqref="I94">
    <cfRule type="cellIs" dxfId="1194" priority="52" operator="equal">
      <formula>"ѵ"</formula>
    </cfRule>
    <cfRule type="cellIs" dxfId="1193" priority="53" operator="equal">
      <formula>"x"</formula>
    </cfRule>
  </conditionalFormatting>
  <conditionalFormatting sqref="I104">
    <cfRule type="cellIs" dxfId="1192" priority="54" operator="equal">
      <formula>"ѵ"</formula>
    </cfRule>
    <cfRule type="cellIs" dxfId="1191" priority="55" operator="equal">
      <formula>"x"</formula>
    </cfRule>
  </conditionalFormatting>
  <conditionalFormatting sqref="I106">
    <cfRule type="cellIs" dxfId="1190" priority="56" operator="equal">
      <formula>"ѵ"</formula>
    </cfRule>
    <cfRule type="cellIs" dxfId="1189" priority="57" operator="equal">
      <formula>"x"</formula>
    </cfRule>
  </conditionalFormatting>
  <conditionalFormatting sqref="I108">
    <cfRule type="cellIs" dxfId="1188" priority="58" operator="equal">
      <formula>"ѵ"</formula>
    </cfRule>
    <cfRule type="cellIs" dxfId="1187" priority="59" operator="equal">
      <formula>"x"</formula>
    </cfRule>
  </conditionalFormatting>
  <conditionalFormatting sqref="I110">
    <cfRule type="cellIs" dxfId="1186" priority="60" operator="equal">
      <formula>"ѵ"</formula>
    </cfRule>
    <cfRule type="cellIs" dxfId="1185" priority="61" operator="equal">
      <formula>"x"</formula>
    </cfRule>
  </conditionalFormatting>
  <conditionalFormatting sqref="I112">
    <cfRule type="cellIs" dxfId="1184" priority="62" operator="equal">
      <formula>"ѵ"</formula>
    </cfRule>
    <cfRule type="cellIs" dxfId="1183" priority="63" operator="equal">
      <formula>"x"</formula>
    </cfRule>
  </conditionalFormatting>
  <conditionalFormatting sqref="K14">
    <cfRule type="expression" dxfId="1182" priority="64">
      <formula>$D$9=K14</formula>
    </cfRule>
  </conditionalFormatting>
  <conditionalFormatting sqref="K16">
    <cfRule type="expression" dxfId="1181" priority="65">
      <formula>$D$9=K16</formula>
    </cfRule>
  </conditionalFormatting>
  <conditionalFormatting sqref="K18">
    <cfRule type="expression" dxfId="1180" priority="66">
      <formula>$D$9=K18</formula>
    </cfRule>
  </conditionalFormatting>
  <conditionalFormatting sqref="K20">
    <cfRule type="expression" dxfId="1179" priority="67">
      <formula>$D$9=K20</formula>
    </cfRule>
  </conditionalFormatting>
  <conditionalFormatting sqref="K22">
    <cfRule type="expression" dxfId="1178" priority="68">
      <formula>$D$9=K22</formula>
    </cfRule>
  </conditionalFormatting>
  <conditionalFormatting sqref="K32 K34 K36 K38 K40">
    <cfRule type="expression" dxfId="1177" priority="69">
      <formula>$D$27=K32</formula>
    </cfRule>
    <cfRule type="expression" dxfId="1176" priority="70">
      <formula>$D$9</formula>
    </cfRule>
  </conditionalFormatting>
  <conditionalFormatting sqref="K50">
    <cfRule type="expression" dxfId="1175" priority="71">
      <formula>$D$45=K50</formula>
    </cfRule>
  </conditionalFormatting>
  <conditionalFormatting sqref="K52">
    <cfRule type="expression" dxfId="1174" priority="72">
      <formula>$D$45=K52</formula>
    </cfRule>
  </conditionalFormatting>
  <conditionalFormatting sqref="K54">
    <cfRule type="expression" dxfId="1173" priority="73">
      <formula>$D$45=K54</formula>
    </cfRule>
  </conditionalFormatting>
  <conditionalFormatting sqref="K56">
    <cfRule type="expression" dxfId="1172" priority="74">
      <formula>$D$45=K56</formula>
    </cfRule>
  </conditionalFormatting>
  <conditionalFormatting sqref="K58">
    <cfRule type="expression" dxfId="1171" priority="75">
      <formula>$D$45=K58</formula>
    </cfRule>
  </conditionalFormatting>
  <conditionalFormatting sqref="K68 K70 K72 K74 K76">
    <cfRule type="expression" dxfId="1170" priority="76">
      <formula>$D$63=K68</formula>
    </cfRule>
    <cfRule type="expression" dxfId="1169" priority="77">
      <formula>$D$9</formula>
    </cfRule>
  </conditionalFormatting>
  <conditionalFormatting sqref="K86 K88 K90 K92 K94">
    <cfRule type="expression" dxfId="1168" priority="78">
      <formula>$D$81=K86</formula>
    </cfRule>
    <cfRule type="expression" dxfId="1167" priority="79">
      <formula>$D$9</formula>
    </cfRule>
  </conditionalFormatting>
  <conditionalFormatting sqref="K104">
    <cfRule type="expression" dxfId="1166" priority="80">
      <formula>$D$99=K104</formula>
    </cfRule>
  </conditionalFormatting>
  <conditionalFormatting sqref="K106">
    <cfRule type="expression" dxfId="1165" priority="81">
      <formula>$D$99=K106</formula>
    </cfRule>
  </conditionalFormatting>
  <conditionalFormatting sqref="K108">
    <cfRule type="expression" dxfId="1164" priority="82">
      <formula>$D$99=K108</formula>
    </cfRule>
  </conditionalFormatting>
  <conditionalFormatting sqref="K110">
    <cfRule type="expression" dxfId="1163" priority="83">
      <formula>$D$99=K110</formula>
    </cfRule>
  </conditionalFormatting>
  <conditionalFormatting sqref="K112">
    <cfRule type="expression" dxfId="1162" priority="84">
      <formula>$D$99=K112</formula>
    </cfRule>
  </conditionalFormatting>
  <pageMargins left="0.7" right="0.7" top="0.75" bottom="0.75" header="0.3" footer="0.3"/>
  <pageSetup paperSize="9" orientation="portrait" horizontalDpi="300" verticalDpi="300"/>
  <headerFooter>
    <oddHeader>&amp;CBARRAGEM DE TENIS DO CLUBE DO EXÉRCITO 2020</oddHeader>
    <oddFooter>&amp;RImpresso em &amp;D - &amp;T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30</vt:i4>
      </vt:variant>
      <vt:variant>
        <vt:lpstr>Intervalos Nomeados</vt:lpstr>
      </vt:variant>
      <vt:variant>
        <vt:i4>4</vt:i4>
      </vt:variant>
    </vt:vector>
  </HeadingPairs>
  <TitlesOfParts>
    <vt:vector size="34" baseType="lpstr">
      <vt:lpstr>PARAMETROS</vt:lpstr>
      <vt:lpstr>Tab Resumida do Turno</vt:lpstr>
      <vt:lpstr>Result do Turno</vt:lpstr>
      <vt:lpstr>Jogos</vt:lpstr>
      <vt:lpstr>WO</vt:lpstr>
      <vt:lpstr>G.A</vt:lpstr>
      <vt:lpstr>G.B</vt:lpstr>
      <vt:lpstr>G.C</vt:lpstr>
      <vt:lpstr>G.D</vt:lpstr>
      <vt:lpstr>G.E</vt:lpstr>
      <vt:lpstr>G.F</vt:lpstr>
      <vt:lpstr>G.G</vt:lpstr>
      <vt:lpstr>G.H</vt:lpstr>
      <vt:lpstr>G.I</vt:lpstr>
      <vt:lpstr>G.J</vt:lpstr>
      <vt:lpstr>Historia</vt:lpstr>
      <vt:lpstr>G.K</vt:lpstr>
      <vt:lpstr>G.L</vt:lpstr>
      <vt:lpstr>G.M</vt:lpstr>
      <vt:lpstr>Jogos1oT</vt:lpstr>
      <vt:lpstr>G.N</vt:lpstr>
      <vt:lpstr>G.O</vt:lpstr>
      <vt:lpstr>G.P</vt:lpstr>
      <vt:lpstr>G.Q</vt:lpstr>
      <vt:lpstr>G.R</vt:lpstr>
      <vt:lpstr>Classificação</vt:lpstr>
      <vt:lpstr>Contatos</vt:lpstr>
      <vt:lpstr>RNK</vt:lpstr>
      <vt:lpstr>Conf-Direto</vt:lpstr>
      <vt:lpstr>Premissa de Retirada</vt:lpstr>
      <vt:lpstr>Contatos!_FiltrarBancodeDados</vt:lpstr>
      <vt:lpstr>Historia!_FiltrarBancodeDados</vt:lpstr>
      <vt:lpstr>RNK!_FiltrarBancodeDados</vt:lpstr>
      <vt:lpstr>Classificação!Titulos_de_impressao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Usuário do Windows</dc:creator>
  <dc:description/>
  <cp:lastModifiedBy>Amadeu Façanha</cp:lastModifiedBy>
  <cp:revision>186</cp:revision>
  <dcterms:created xsi:type="dcterms:W3CDTF">2018-02-19T19:12:16Z</dcterms:created>
  <dcterms:modified xsi:type="dcterms:W3CDTF">2024-03-28T18:16:38Z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